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codeName="ThisWorkbook" hidePivotFieldList="1" defaultThemeVersion="124226"/>
  <mc:AlternateContent xmlns:mc="http://schemas.openxmlformats.org/markup-compatibility/2006">
    <mc:Choice Requires="x15">
      <x15ac:absPath xmlns:x15ac="http://schemas.microsoft.com/office/spreadsheetml/2010/11/ac" url="C:\Users\gauta\Downloads\"/>
    </mc:Choice>
  </mc:AlternateContent>
  <xr:revisionPtr revIDLastSave="0" documentId="8_{C4D6E9DE-5D92-4E5B-8A91-F4A6BF04A9FC}" xr6:coauthVersionLast="47" xr6:coauthVersionMax="47" xr10:uidLastSave="{00000000-0000-0000-0000-000000000000}"/>
  <bookViews>
    <workbookView xWindow="-120" yWindow="-120" windowWidth="20640" windowHeight="11760" tabRatio="804" activeTab="2" xr2:uid="{00000000-000D-0000-FFFF-FFFF00000000}"/>
  </bookViews>
  <sheets>
    <sheet name="Tyson ABC" sheetId="6" r:id="rId1"/>
    <sheet name="Pivotes" sheetId="37" r:id="rId2"/>
    <sheet name="Analysis" sheetId="38" r:id="rId3"/>
    <sheet name="WP ABC (2)" sheetId="29" state="hidden" r:id="rId4"/>
    <sheet name="Tyson USAGE" sheetId="31" r:id="rId5"/>
    <sheet name="Summary Sheet" sheetId="27" r:id="rId6"/>
    <sheet name="RECOMMENDATIONS" sheetId="32" r:id="rId7"/>
    <sheet name="Sheet2" sheetId="34" r:id="rId8"/>
    <sheet name="Sheet3" sheetId="35" r:id="rId9"/>
    <sheet name="Sheet4" sheetId="36" r:id="rId10"/>
  </sheets>
  <definedNames>
    <definedName name="_xlnm._FilterDatabase" localSheetId="6" hidden="1">RECOMMENDATIONS!$A$1:$O$220</definedName>
    <definedName name="_xlnm._FilterDatabase" localSheetId="7" hidden="1">Sheet2!$A$1:$Q$17</definedName>
    <definedName name="_xlnm._FilterDatabase" localSheetId="5" hidden="1">'Summary Sheet'!$AC$1:$AQ$221</definedName>
    <definedName name="_xlnm._FilterDatabase" localSheetId="0" hidden="1">'Tyson ABC'!$A$1:$AX$375</definedName>
    <definedName name="_xlnm._FilterDatabase" localSheetId="4" hidden="1">'Tyson USAGE'!$A$1:$N$247</definedName>
    <definedName name="_xlnm._FilterDatabase" localSheetId="3" hidden="1">'WP ABC (2)'!$A$1:$AR$97</definedName>
    <definedName name="_xlcn.WorksheetConnection_TysonABCA1AX91" hidden="1">'Tyson ABC'!$A$1:$AX$91</definedName>
    <definedName name="ABC___Formula">'Tyson ABC'!$BB$13</definedName>
    <definedName name="ABC___Val">'Tyson ABC'!$BB$14</definedName>
    <definedName name="ABC_MOQ">'Tyson ABC'!$BB$23</definedName>
    <definedName name="ABC_MOQ_in_RQ">'Tyson ABC'!$BB$22</definedName>
    <definedName name="ABC_Pal_Formula">'Tyson ABC'!$BB$15</definedName>
    <definedName name="ABC_Pal_Val">'Tyson ABC'!$BB$16</definedName>
    <definedName name="ABC_WEEKS">'Tyson ABC'!$BB$17</definedName>
    <definedName name="ABCMOQWKS">'Tyson ABC'!$BB$24</definedName>
    <definedName name="Annual_Pallet_Turnover">'Tyson ABC'!$BB$35</definedName>
    <definedName name="AVG_ABC_SOH_PAL">'Tyson ABC'!$BB$33</definedName>
    <definedName name="AVG_CURRENT_SOH_PAL">'Tyson ABC'!$BB$32</definedName>
    <definedName name="AVGSOH_ABCMOQ">'Tyson ABC'!$BB$28</definedName>
    <definedName name="AVGSOH_CURRENTMOQ">'Tyson ABC'!$BB$26</definedName>
    <definedName name="AVGSOHVAL_ABCMOQ">'Tyson ABC'!$BB$29</definedName>
    <definedName name="AVGSOHVAL_CURRENTMOQ">'Tyson ABC'!$BB$27</definedName>
    <definedName name="COST_PER_PAL">'Tyson ABC'!$BB$34</definedName>
    <definedName name="Current_Annual_Ordering">'Tyson ABC'!$BB$31</definedName>
    <definedName name="CURRENT_MOQ">'Tyson ABC'!$BB$21</definedName>
    <definedName name="Initial_Percentage">'Tyson ABC'!$BB$36</definedName>
    <definedName name="Pallet_ABC">'Tyson ABC'!$BB$19</definedName>
    <definedName name="Percentage">'Tyson ABC'!$BB$12</definedName>
    <definedName name="Proposed_Annual_Ordering">'Tyson ABC'!$BB$30</definedName>
    <definedName name="REAL_ABC">'Tyson ABC'!$BB$18</definedName>
    <definedName name="ROUNDED_M.M_MOQ">'Tyson ABC'!$BB$20</definedName>
    <definedName name="Slicer_MATERIAL">#N/A</definedName>
    <definedName name="SOH_Value">'Tyson ABC'!$BB$10</definedName>
    <definedName name="TRUE_SS">'Tyson ABC'!$BB$25</definedName>
    <definedName name="WKLY_AVG">'Tyson ABC'!$BB$7</definedName>
    <definedName name="YEAR_AV.">'Tyson ABC'!$BB$8</definedName>
    <definedName name="Year_cost">'Tyson ABC'!$BB$9</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s>
  <extLst>
    <ext xmlns:x14="http://schemas.microsoft.com/office/spreadsheetml/2009/9/main" uri="{876F7934-8845-4945-9796-88D515C7AA90}">
      <x14:pivotCaches>
        <pivotCache cacheId="10"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Tyson ABC!$A$1:$AX$9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6" l="1"/>
  <c r="O4" i="6"/>
  <c r="O3" i="6"/>
  <c r="AH9" i="6"/>
  <c r="T3" i="6"/>
  <c r="B38" i="32"/>
  <c r="B37" i="32"/>
  <c r="A2" i="32"/>
  <c r="B2" i="32"/>
  <c r="B3" i="32"/>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2" i="6"/>
  <c r="M92" i="32" l="1"/>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L92" i="32"/>
  <c r="L93" i="32"/>
  <c r="L94" i="32"/>
  <c r="L95" i="32"/>
  <c r="L96" i="32"/>
  <c r="L97" i="32"/>
  <c r="L98" i="32"/>
  <c r="L99" i="32"/>
  <c r="L100" i="32"/>
  <c r="L101" i="32"/>
  <c r="L102" i="32"/>
  <c r="L103" i="32"/>
  <c r="L104" i="32"/>
  <c r="L105" i="32"/>
  <c r="L106" i="32"/>
  <c r="L107" i="32"/>
  <c r="L108" i="32"/>
  <c r="L109" i="32"/>
  <c r="L110" i="32"/>
  <c r="L111" i="32"/>
  <c r="L112" i="32"/>
  <c r="L113" i="32"/>
  <c r="L114" i="32"/>
  <c r="L115" i="32"/>
  <c r="L116" i="32"/>
  <c r="L117" i="32"/>
  <c r="L118" i="32"/>
  <c r="L119" i="32"/>
  <c r="L120" i="32"/>
  <c r="L121" i="32"/>
  <c r="L122" i="32"/>
  <c r="L123" i="32"/>
  <c r="L124" i="32"/>
  <c r="L125" i="32"/>
  <c r="L126" i="32"/>
  <c r="L127" i="32"/>
  <c r="L128" i="32"/>
  <c r="L129" i="32"/>
  <c r="L130" i="32"/>
  <c r="L131" i="32"/>
  <c r="L132" i="32"/>
  <c r="L133" i="32"/>
  <c r="L134" i="32"/>
  <c r="L135" i="32"/>
  <c r="L136" i="32"/>
  <c r="L137" i="32"/>
  <c r="L138" i="32"/>
  <c r="L139" i="32"/>
  <c r="L140" i="32"/>
  <c r="L141" i="32"/>
  <c r="L142" i="32"/>
  <c r="L143" i="32"/>
  <c r="L144" i="32"/>
  <c r="L145" i="32"/>
  <c r="L146" i="32"/>
  <c r="L147" i="32"/>
  <c r="L148" i="32"/>
  <c r="L149" i="32"/>
  <c r="L150" i="32"/>
  <c r="L151" i="32"/>
  <c r="L152" i="32"/>
  <c r="L153" i="32"/>
  <c r="L154" i="32"/>
  <c r="L155" i="32"/>
  <c r="L156" i="32"/>
  <c r="L157" i="32"/>
  <c r="L158" i="32"/>
  <c r="L159" i="32"/>
  <c r="L160" i="32"/>
  <c r="L161" i="32"/>
  <c r="L162" i="32"/>
  <c r="L163" i="32"/>
  <c r="L164" i="32"/>
  <c r="L165" i="32"/>
  <c r="L166" i="32"/>
  <c r="L167" i="32"/>
  <c r="L168" i="32"/>
  <c r="L169" i="32"/>
  <c r="L170" i="32"/>
  <c r="L171" i="32"/>
  <c r="L172" i="32"/>
  <c r="L173" i="32"/>
  <c r="L174" i="32"/>
  <c r="L175" i="32"/>
  <c r="L176" i="32"/>
  <c r="L177" i="32"/>
  <c r="L178" i="32"/>
  <c r="L179" i="32"/>
  <c r="L180" i="32"/>
  <c r="L181" i="32"/>
  <c r="L182" i="32"/>
  <c r="L183" i="32"/>
  <c r="L184" i="32"/>
  <c r="L185" i="32"/>
  <c r="L186" i="32"/>
  <c r="L187" i="32"/>
  <c r="L188" i="32"/>
  <c r="L189" i="32"/>
  <c r="L190" i="32"/>
  <c r="L191" i="32"/>
  <c r="L192" i="32"/>
  <c r="L193" i="32"/>
  <c r="L194" i="32"/>
  <c r="L195" i="32"/>
  <c r="L196" i="32"/>
  <c r="L197" i="32"/>
  <c r="L198" i="32"/>
  <c r="L199" i="32"/>
  <c r="J92" i="32"/>
  <c r="J93" i="32"/>
  <c r="J94" i="32"/>
  <c r="J95" i="32"/>
  <c r="J96" i="32"/>
  <c r="J97" i="32"/>
  <c r="J98" i="32"/>
  <c r="J99" i="32"/>
  <c r="J100" i="32"/>
  <c r="J101" i="32"/>
  <c r="J102" i="32"/>
  <c r="J103" i="32"/>
  <c r="J104" i="32"/>
  <c r="J105" i="32"/>
  <c r="J106" i="32"/>
  <c r="J107" i="32"/>
  <c r="J108" i="32"/>
  <c r="J109" i="32"/>
  <c r="J110" i="32"/>
  <c r="J111" i="32"/>
  <c r="J112" i="32"/>
  <c r="J113" i="32"/>
  <c r="J114" i="32"/>
  <c r="J115" i="32"/>
  <c r="J116" i="32"/>
  <c r="J117" i="32"/>
  <c r="J118" i="32"/>
  <c r="J119" i="32"/>
  <c r="J120" i="32"/>
  <c r="J121" i="32"/>
  <c r="J122" i="32"/>
  <c r="J123" i="32"/>
  <c r="J124" i="32"/>
  <c r="J125" i="32"/>
  <c r="J126" i="32"/>
  <c r="J127" i="32"/>
  <c r="J128" i="32"/>
  <c r="J129" i="32"/>
  <c r="J130" i="32"/>
  <c r="J131" i="32"/>
  <c r="J132" i="32"/>
  <c r="J133" i="32"/>
  <c r="J134" i="32"/>
  <c r="J135" i="32"/>
  <c r="J136" i="32"/>
  <c r="J137" i="32"/>
  <c r="J138" i="32"/>
  <c r="J139" i="32"/>
  <c r="J140" i="32"/>
  <c r="J141" i="32"/>
  <c r="J142" i="32"/>
  <c r="J143" i="32"/>
  <c r="J144" i="32"/>
  <c r="J145" i="32"/>
  <c r="J146" i="32"/>
  <c r="J147" i="32"/>
  <c r="J148" i="32"/>
  <c r="J149" i="32"/>
  <c r="J150" i="32"/>
  <c r="J151" i="32"/>
  <c r="J152" i="32"/>
  <c r="J153" i="32"/>
  <c r="J154" i="32"/>
  <c r="J155" i="32"/>
  <c r="J156" i="32"/>
  <c r="J157" i="32"/>
  <c r="J158" i="32"/>
  <c r="J159" i="32"/>
  <c r="J160" i="32"/>
  <c r="J161" i="32"/>
  <c r="J162" i="32"/>
  <c r="J163" i="32"/>
  <c r="J164" i="32"/>
  <c r="J165" i="32"/>
  <c r="J166" i="32"/>
  <c r="J167" i="32"/>
  <c r="J168" i="32"/>
  <c r="J169" i="32"/>
  <c r="J170" i="32"/>
  <c r="J171" i="32"/>
  <c r="J172" i="32"/>
  <c r="J173" i="32"/>
  <c r="J174" i="32"/>
  <c r="J175" i="32"/>
  <c r="J176" i="32"/>
  <c r="J177" i="32"/>
  <c r="J178" i="32"/>
  <c r="J179" i="32"/>
  <c r="J180" i="32"/>
  <c r="J181" i="32"/>
  <c r="J182" i="32"/>
  <c r="J183" i="32"/>
  <c r="J184" i="32"/>
  <c r="J185" i="32"/>
  <c r="J186" i="32"/>
  <c r="J187" i="32"/>
  <c r="J188" i="32"/>
  <c r="J189" i="32"/>
  <c r="J190" i="32"/>
  <c r="J191" i="32"/>
  <c r="J192" i="32"/>
  <c r="J193" i="32"/>
  <c r="J194" i="32"/>
  <c r="J195" i="32"/>
  <c r="J196" i="32"/>
  <c r="J197" i="32"/>
  <c r="J198" i="32"/>
  <c r="J199" i="32"/>
  <c r="I92" i="32"/>
  <c r="I93" i="32"/>
  <c r="I94" i="32"/>
  <c r="I95" i="32"/>
  <c r="I96" i="32"/>
  <c r="I97" i="32"/>
  <c r="I98" i="32"/>
  <c r="I99" i="32"/>
  <c r="I100" i="32"/>
  <c r="I101" i="32"/>
  <c r="I102" i="32"/>
  <c r="I103" i="32"/>
  <c r="I104" i="32"/>
  <c r="I105" i="32"/>
  <c r="I106" i="32"/>
  <c r="I107" i="32"/>
  <c r="I108" i="32"/>
  <c r="I109" i="32"/>
  <c r="I110" i="32"/>
  <c r="I111" i="32"/>
  <c r="I112" i="32"/>
  <c r="I113" i="32"/>
  <c r="I114" i="32"/>
  <c r="I115" i="32"/>
  <c r="I116" i="32"/>
  <c r="I117" i="32"/>
  <c r="I118" i="32"/>
  <c r="I119" i="32"/>
  <c r="I120" i="32"/>
  <c r="I121" i="32"/>
  <c r="I122" i="32"/>
  <c r="I123" i="32"/>
  <c r="I124" i="32"/>
  <c r="I125" i="32"/>
  <c r="I126" i="32"/>
  <c r="I127" i="32"/>
  <c r="I128" i="32"/>
  <c r="I129" i="32"/>
  <c r="I130" i="32"/>
  <c r="I131" i="32"/>
  <c r="I132" i="32"/>
  <c r="I133" i="32"/>
  <c r="I134" i="32"/>
  <c r="I135" i="32"/>
  <c r="I136" i="32"/>
  <c r="I137" i="32"/>
  <c r="I138" i="32"/>
  <c r="I139" i="32"/>
  <c r="I140" i="32"/>
  <c r="I141" i="32"/>
  <c r="I142" i="32"/>
  <c r="I143" i="32"/>
  <c r="I144" i="32"/>
  <c r="I145" i="32"/>
  <c r="I146" i="32"/>
  <c r="I147" i="32"/>
  <c r="I148" i="32"/>
  <c r="I149" i="32"/>
  <c r="I150" i="32"/>
  <c r="I151" i="32"/>
  <c r="I152" i="32"/>
  <c r="I153" i="32"/>
  <c r="I154" i="32"/>
  <c r="I155" i="32"/>
  <c r="I156" i="32"/>
  <c r="I157" i="32"/>
  <c r="I158" i="32"/>
  <c r="I159" i="32"/>
  <c r="I160" i="32"/>
  <c r="I161" i="32"/>
  <c r="I162" i="32"/>
  <c r="I163" i="32"/>
  <c r="I164" i="32"/>
  <c r="I165" i="32"/>
  <c r="I166" i="32"/>
  <c r="I167" i="32"/>
  <c r="I168" i="32"/>
  <c r="I169" i="32"/>
  <c r="I170" i="32"/>
  <c r="I171" i="32"/>
  <c r="I172" i="32"/>
  <c r="I173" i="32"/>
  <c r="I174" i="32"/>
  <c r="I175" i="32"/>
  <c r="I176" i="32"/>
  <c r="I177" i="32"/>
  <c r="I178" i="32"/>
  <c r="I179" i="32"/>
  <c r="I180" i="32"/>
  <c r="I181" i="32"/>
  <c r="I182" i="32"/>
  <c r="I183" i="32"/>
  <c r="I184" i="32"/>
  <c r="I185" i="32"/>
  <c r="I186" i="32"/>
  <c r="I187" i="32"/>
  <c r="I188" i="32"/>
  <c r="I189" i="32"/>
  <c r="I190" i="32"/>
  <c r="I191" i="32"/>
  <c r="I192" i="32"/>
  <c r="I193" i="32"/>
  <c r="I194" i="32"/>
  <c r="I195" i="32"/>
  <c r="I196" i="32"/>
  <c r="I197" i="32"/>
  <c r="I198" i="32"/>
  <c r="I199" i="32"/>
  <c r="AB3" i="6"/>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I3" i="6"/>
  <c r="AI4" i="6"/>
  <c r="AI5" i="6"/>
  <c r="AI6" i="6"/>
  <c r="AI7" i="6"/>
  <c r="AI8" i="6"/>
  <c r="AI9" i="6"/>
  <c r="AI10" i="6"/>
  <c r="AI11" i="6"/>
  <c r="AI12" i="6"/>
  <c r="AI13" i="6"/>
  <c r="AI14" i="6"/>
  <c r="AI15" i="6"/>
  <c r="AI16" i="6"/>
  <c r="AI17" i="6"/>
  <c r="AI18" i="6"/>
  <c r="AI19" i="6"/>
  <c r="AI20" i="6"/>
  <c r="AI21" i="6"/>
  <c r="AI22" i="6"/>
  <c r="AI23" i="6"/>
  <c r="AI24" i="6"/>
  <c r="AI25" i="6"/>
  <c r="AI26" i="6"/>
  <c r="AI27" i="6"/>
  <c r="AI31" i="6"/>
  <c r="AI32" i="6"/>
  <c r="AI52" i="6"/>
  <c r="AI28" i="6"/>
  <c r="AI29" i="6"/>
  <c r="AI30" i="6"/>
  <c r="AI33" i="6"/>
  <c r="AI34" i="6"/>
  <c r="AI35" i="6"/>
  <c r="AI36" i="6"/>
  <c r="AI37" i="6"/>
  <c r="AI38" i="6"/>
  <c r="AI39" i="6"/>
  <c r="AI40" i="6"/>
  <c r="AI41" i="6"/>
  <c r="AI42" i="6"/>
  <c r="AI43" i="6"/>
  <c r="AI44" i="6"/>
  <c r="AI45" i="6"/>
  <c r="AI53" i="6"/>
  <c r="AI54" i="6"/>
  <c r="AI55" i="6"/>
  <c r="AI56" i="6"/>
  <c r="AI57" i="6"/>
  <c r="AI46" i="6"/>
  <c r="AI47" i="6"/>
  <c r="AI48" i="6"/>
  <c r="AI49" i="6"/>
  <c r="AI50" i="6"/>
  <c r="AI51"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2" i="6"/>
  <c r="O14" i="35"/>
  <c r="P14" i="35"/>
  <c r="N14" i="35"/>
  <c r="J3" i="34" l="1"/>
  <c r="O3" i="34" s="1"/>
  <c r="J4" i="34"/>
  <c r="O4" i="34" s="1"/>
  <c r="J5" i="34"/>
  <c r="O5" i="34" s="1"/>
  <c r="J6" i="34"/>
  <c r="O6" i="34" s="1"/>
  <c r="J7" i="34"/>
  <c r="N7" i="34" s="1"/>
  <c r="J8" i="34"/>
  <c r="N8" i="34" s="1"/>
  <c r="J9" i="34"/>
  <c r="N9" i="34" s="1"/>
  <c r="J10" i="34"/>
  <c r="N10" i="34" s="1"/>
  <c r="J11" i="34"/>
  <c r="O11" i="34" s="1"/>
  <c r="J12" i="34"/>
  <c r="O12" i="34" s="1"/>
  <c r="J13" i="34"/>
  <c r="O13" i="34" s="1"/>
  <c r="J14" i="34"/>
  <c r="O14" i="34" s="1"/>
  <c r="J15" i="34"/>
  <c r="N15" i="34" s="1"/>
  <c r="J16" i="34"/>
  <c r="N16" i="34" s="1"/>
  <c r="J17" i="34"/>
  <c r="N17" i="34" s="1"/>
  <c r="J18" i="34"/>
  <c r="N18" i="34" s="1"/>
  <c r="J19" i="34"/>
  <c r="O19" i="34" s="1"/>
  <c r="J20" i="34"/>
  <c r="O20" i="34" s="1"/>
  <c r="J21" i="34"/>
  <c r="O21" i="34" s="1"/>
  <c r="J2" i="34"/>
  <c r="O2" i="34" s="1"/>
  <c r="N2" i="34" l="1"/>
  <c r="P2" i="34" s="1"/>
  <c r="N14" i="34"/>
  <c r="P14" i="34" s="1"/>
  <c r="N6" i="34"/>
  <c r="P6" i="34" s="1"/>
  <c r="O18" i="34"/>
  <c r="P18" i="34" s="1"/>
  <c r="O10" i="34"/>
  <c r="P10" i="34" s="1"/>
  <c r="N21" i="34"/>
  <c r="P21" i="34" s="1"/>
  <c r="N13" i="34"/>
  <c r="P13" i="34" s="1"/>
  <c r="N5" i="34"/>
  <c r="P5" i="34" s="1"/>
  <c r="O17" i="34"/>
  <c r="P17" i="34" s="1"/>
  <c r="O9" i="34"/>
  <c r="P9" i="34" s="1"/>
  <c r="N20" i="34"/>
  <c r="P20" i="34" s="1"/>
  <c r="N12" i="34"/>
  <c r="P12" i="34" s="1"/>
  <c r="N4" i="34"/>
  <c r="P4" i="34" s="1"/>
  <c r="O16" i="34"/>
  <c r="P16" i="34" s="1"/>
  <c r="O8" i="34"/>
  <c r="P8" i="34" s="1"/>
  <c r="N19" i="34"/>
  <c r="P19" i="34" s="1"/>
  <c r="N11" i="34"/>
  <c r="P11" i="34" s="1"/>
  <c r="N3" i="34"/>
  <c r="P3" i="34" s="1"/>
  <c r="O15" i="34"/>
  <c r="P15" i="34" s="1"/>
  <c r="O7" i="34"/>
  <c r="P7" i="34" s="1"/>
  <c r="AA3" i="6"/>
  <c r="AA4" i="6"/>
  <c r="AA5" i="6"/>
  <c r="AA6" i="6"/>
  <c r="AA7" i="6"/>
  <c r="AA8" i="6"/>
  <c r="AA9" i="6"/>
  <c r="AA10" i="6"/>
  <c r="AA11" i="6"/>
  <c r="AA12" i="6"/>
  <c r="AA13" i="6"/>
  <c r="AA14" i="6"/>
  <c r="AA15" i="6"/>
  <c r="AA16" i="6"/>
  <c r="AA17" i="6"/>
  <c r="AA18" i="6"/>
  <c r="AA19" i="6"/>
  <c r="AA20" i="6"/>
  <c r="AA28" i="6"/>
  <c r="AA29" i="6"/>
  <c r="AA21" i="6"/>
  <c r="AA22" i="6"/>
  <c r="AA23" i="6"/>
  <c r="AA24" i="6"/>
  <c r="AA25" i="6"/>
  <c r="AA26" i="6"/>
  <c r="AA30" i="6"/>
  <c r="AA27" i="6"/>
  <c r="AA31" i="6"/>
  <c r="AA33" i="6"/>
  <c r="AA34" i="6"/>
  <c r="AA32" i="6"/>
  <c r="AA35" i="6"/>
  <c r="AA36" i="6"/>
  <c r="AA37" i="6"/>
  <c r="AA38" i="6"/>
  <c r="AA39" i="6"/>
  <c r="AA40" i="6"/>
  <c r="AA41" i="6"/>
  <c r="AA42" i="6"/>
  <c r="AA43" i="6"/>
  <c r="AA46" i="6"/>
  <c r="AA47" i="6"/>
  <c r="AA44" i="6"/>
  <c r="AA48" i="6"/>
  <c r="AA49" i="6"/>
  <c r="AA50" i="6"/>
  <c r="AA51" i="6"/>
  <c r="AA45" i="6"/>
  <c r="AA53" i="6"/>
  <c r="AA58" i="6"/>
  <c r="AA54" i="6"/>
  <c r="AA59" i="6"/>
  <c r="AA60" i="6"/>
  <c r="AA61" i="6"/>
  <c r="AA52" i="6"/>
  <c r="AA62" i="6"/>
  <c r="AA63" i="6"/>
  <c r="AA55" i="6"/>
  <c r="AA56" i="6"/>
  <c r="AA64" i="6"/>
  <c r="AA65" i="6"/>
  <c r="AA66" i="6"/>
  <c r="AA67" i="6"/>
  <c r="AA57" i="6"/>
  <c r="AA68" i="6"/>
  <c r="AA69" i="6"/>
  <c r="AA70" i="6"/>
  <c r="AA71" i="6"/>
  <c r="AA72" i="6"/>
  <c r="AA73" i="6"/>
  <c r="AA74" i="6"/>
  <c r="AA75" i="6"/>
  <c r="AA76" i="6"/>
  <c r="AA77" i="6"/>
  <c r="AA78" i="6"/>
  <c r="AA79" i="6"/>
  <c r="AA80" i="6"/>
  <c r="AA81" i="6"/>
  <c r="AA82" i="6"/>
  <c r="AA83" i="6"/>
  <c r="AA84" i="6"/>
  <c r="AA85" i="6"/>
  <c r="AA86" i="6"/>
  <c r="AA87" i="6"/>
  <c r="AA88" i="6"/>
  <c r="AA89" i="6"/>
  <c r="AA90" i="6"/>
  <c r="AA91" i="6"/>
  <c r="P25" i="34" l="1"/>
  <c r="N23" i="34"/>
  <c r="O23" i="34"/>
  <c r="P23" i="34"/>
  <c r="I14" i="27" l="1"/>
  <c r="A103" i="32" l="1"/>
  <c r="B103" i="32"/>
  <c r="C103" i="32"/>
  <c r="D103" i="32"/>
  <c r="E103" i="32"/>
  <c r="F103" i="32"/>
  <c r="G103" i="32"/>
  <c r="H103" i="32"/>
  <c r="A104" i="32"/>
  <c r="B104" i="32"/>
  <c r="C104" i="32"/>
  <c r="D104" i="32"/>
  <c r="E104" i="32"/>
  <c r="F104" i="32"/>
  <c r="G104" i="32"/>
  <c r="H104" i="32"/>
  <c r="A105" i="32"/>
  <c r="B105" i="32"/>
  <c r="C105" i="32"/>
  <c r="D105" i="32"/>
  <c r="E105" i="32"/>
  <c r="F105" i="32"/>
  <c r="G105" i="32"/>
  <c r="H105" i="32"/>
  <c r="A106" i="32"/>
  <c r="B106" i="32"/>
  <c r="C106" i="32"/>
  <c r="D106" i="32"/>
  <c r="E106" i="32"/>
  <c r="F106" i="32"/>
  <c r="G106" i="32"/>
  <c r="H106" i="32"/>
  <c r="A107" i="32"/>
  <c r="B107" i="32"/>
  <c r="C107" i="32"/>
  <c r="D107" i="32"/>
  <c r="E107" i="32"/>
  <c r="F107" i="32"/>
  <c r="G107" i="32"/>
  <c r="H107" i="32"/>
  <c r="A108" i="32"/>
  <c r="B108" i="32"/>
  <c r="C108" i="32"/>
  <c r="D108" i="32"/>
  <c r="E108" i="32"/>
  <c r="F108" i="32"/>
  <c r="G108" i="32"/>
  <c r="H108" i="32"/>
  <c r="A109" i="32"/>
  <c r="B109" i="32"/>
  <c r="C109" i="32"/>
  <c r="D109" i="32"/>
  <c r="E109" i="32"/>
  <c r="F109" i="32"/>
  <c r="G109" i="32"/>
  <c r="H109" i="32"/>
  <c r="A110" i="32"/>
  <c r="B110" i="32"/>
  <c r="C110" i="32"/>
  <c r="D110" i="32"/>
  <c r="E110" i="32"/>
  <c r="F110" i="32"/>
  <c r="G110" i="32"/>
  <c r="H110" i="32"/>
  <c r="A111" i="32"/>
  <c r="B111" i="32"/>
  <c r="C111" i="32"/>
  <c r="D111" i="32"/>
  <c r="E111" i="32"/>
  <c r="F111" i="32"/>
  <c r="G111" i="32"/>
  <c r="H111" i="32"/>
  <c r="A112" i="32"/>
  <c r="B112" i="32"/>
  <c r="C112" i="32"/>
  <c r="D112" i="32"/>
  <c r="E112" i="32"/>
  <c r="F112" i="32"/>
  <c r="G112" i="32"/>
  <c r="H112" i="32"/>
  <c r="A113" i="32"/>
  <c r="B113" i="32"/>
  <c r="C113" i="32"/>
  <c r="D113" i="32"/>
  <c r="E113" i="32"/>
  <c r="F113" i="32"/>
  <c r="G113" i="32"/>
  <c r="H113" i="32"/>
  <c r="A114" i="32"/>
  <c r="B114" i="32"/>
  <c r="C114" i="32"/>
  <c r="D114" i="32"/>
  <c r="E114" i="32"/>
  <c r="F114" i="32"/>
  <c r="G114" i="32"/>
  <c r="H114" i="32"/>
  <c r="A115" i="32"/>
  <c r="B115" i="32"/>
  <c r="C115" i="32"/>
  <c r="D115" i="32"/>
  <c r="E115" i="32"/>
  <c r="F115" i="32"/>
  <c r="G115" i="32"/>
  <c r="H115" i="32"/>
  <c r="A116" i="32"/>
  <c r="B116" i="32"/>
  <c r="C116" i="32"/>
  <c r="D116" i="32"/>
  <c r="E116" i="32"/>
  <c r="F116" i="32"/>
  <c r="G116" i="32"/>
  <c r="H116" i="32"/>
  <c r="A117" i="32"/>
  <c r="B117" i="32"/>
  <c r="C117" i="32"/>
  <c r="D117" i="32"/>
  <c r="E117" i="32"/>
  <c r="F117" i="32"/>
  <c r="G117" i="32"/>
  <c r="H117" i="32"/>
  <c r="A118" i="32"/>
  <c r="B118" i="32"/>
  <c r="C118" i="32"/>
  <c r="D118" i="32"/>
  <c r="E118" i="32"/>
  <c r="F118" i="32"/>
  <c r="G118" i="32"/>
  <c r="H118" i="32"/>
  <c r="A119" i="32"/>
  <c r="B119" i="32"/>
  <c r="C119" i="32"/>
  <c r="D119" i="32"/>
  <c r="E119" i="32"/>
  <c r="F119" i="32"/>
  <c r="G119" i="32"/>
  <c r="H119" i="32"/>
  <c r="A120" i="32"/>
  <c r="B120" i="32"/>
  <c r="C120" i="32"/>
  <c r="D120" i="32"/>
  <c r="E120" i="32"/>
  <c r="F120" i="32"/>
  <c r="G120" i="32"/>
  <c r="H120" i="32"/>
  <c r="A121" i="32"/>
  <c r="B121" i="32"/>
  <c r="C121" i="32"/>
  <c r="D121" i="32"/>
  <c r="E121" i="32"/>
  <c r="F121" i="32"/>
  <c r="G121" i="32"/>
  <c r="H121" i="32"/>
  <c r="A122" i="32"/>
  <c r="B122" i="32"/>
  <c r="C122" i="32"/>
  <c r="D122" i="32"/>
  <c r="E122" i="32"/>
  <c r="F122" i="32"/>
  <c r="G122" i="32"/>
  <c r="H122" i="32"/>
  <c r="A123" i="32"/>
  <c r="B123" i="32"/>
  <c r="C123" i="32"/>
  <c r="D123" i="32"/>
  <c r="E123" i="32"/>
  <c r="F123" i="32"/>
  <c r="G123" i="32"/>
  <c r="H123" i="32"/>
  <c r="A124" i="32"/>
  <c r="B124" i="32"/>
  <c r="C124" i="32"/>
  <c r="D124" i="32"/>
  <c r="E124" i="32"/>
  <c r="F124" i="32"/>
  <c r="G124" i="32"/>
  <c r="H124" i="32"/>
  <c r="A125" i="32"/>
  <c r="B125" i="32"/>
  <c r="C125" i="32"/>
  <c r="D125" i="32"/>
  <c r="E125" i="32"/>
  <c r="F125" i="32"/>
  <c r="G125" i="32"/>
  <c r="H125" i="32"/>
  <c r="A126" i="32"/>
  <c r="B126" i="32"/>
  <c r="C126" i="32"/>
  <c r="D126" i="32"/>
  <c r="E126" i="32"/>
  <c r="F126" i="32"/>
  <c r="G126" i="32"/>
  <c r="H126" i="32"/>
  <c r="A127" i="32"/>
  <c r="B127" i="32"/>
  <c r="C127" i="32"/>
  <c r="D127" i="32"/>
  <c r="E127" i="32"/>
  <c r="F127" i="32"/>
  <c r="G127" i="32"/>
  <c r="H127" i="32"/>
  <c r="A128" i="32"/>
  <c r="B128" i="32"/>
  <c r="C128" i="32"/>
  <c r="D128" i="32"/>
  <c r="E128" i="32"/>
  <c r="F128" i="32"/>
  <c r="G128" i="32"/>
  <c r="H128" i="32"/>
  <c r="A129" i="32"/>
  <c r="B129" i="32"/>
  <c r="C129" i="32"/>
  <c r="D129" i="32"/>
  <c r="E129" i="32"/>
  <c r="F129" i="32"/>
  <c r="G129" i="32"/>
  <c r="H129" i="32"/>
  <c r="A130" i="32"/>
  <c r="B130" i="32"/>
  <c r="C130" i="32"/>
  <c r="D130" i="32"/>
  <c r="E130" i="32"/>
  <c r="F130" i="32"/>
  <c r="G130" i="32"/>
  <c r="H130" i="32"/>
  <c r="A131" i="32"/>
  <c r="B131" i="32"/>
  <c r="C131" i="32"/>
  <c r="D131" i="32"/>
  <c r="E131" i="32"/>
  <c r="F131" i="32"/>
  <c r="G131" i="32"/>
  <c r="H131" i="32"/>
  <c r="A132" i="32"/>
  <c r="B132" i="32"/>
  <c r="C132" i="32"/>
  <c r="D132" i="32"/>
  <c r="E132" i="32"/>
  <c r="F132" i="32"/>
  <c r="G132" i="32"/>
  <c r="H132" i="32"/>
  <c r="A133" i="32"/>
  <c r="B133" i="32"/>
  <c r="C133" i="32"/>
  <c r="D133" i="32"/>
  <c r="E133" i="32"/>
  <c r="F133" i="32"/>
  <c r="G133" i="32"/>
  <c r="H133" i="32"/>
  <c r="A134" i="32"/>
  <c r="B134" i="32"/>
  <c r="C134" i="32"/>
  <c r="D134" i="32"/>
  <c r="E134" i="32"/>
  <c r="F134" i="32"/>
  <c r="G134" i="32"/>
  <c r="H134" i="32"/>
  <c r="A135" i="32"/>
  <c r="B135" i="32"/>
  <c r="C135" i="32"/>
  <c r="D135" i="32"/>
  <c r="E135" i="32"/>
  <c r="F135" i="32"/>
  <c r="G135" i="32"/>
  <c r="H135" i="32"/>
  <c r="A136" i="32"/>
  <c r="B136" i="32"/>
  <c r="C136" i="32"/>
  <c r="D136" i="32"/>
  <c r="E136" i="32"/>
  <c r="F136" i="32"/>
  <c r="G136" i="32"/>
  <c r="H136" i="32"/>
  <c r="A137" i="32"/>
  <c r="B137" i="32"/>
  <c r="C137" i="32"/>
  <c r="D137" i="32"/>
  <c r="E137" i="32"/>
  <c r="F137" i="32"/>
  <c r="G137" i="32"/>
  <c r="H137" i="32"/>
  <c r="A138" i="32"/>
  <c r="B138" i="32"/>
  <c r="C138" i="32"/>
  <c r="D138" i="32"/>
  <c r="E138" i="32"/>
  <c r="F138" i="32"/>
  <c r="G138" i="32"/>
  <c r="H138" i="32"/>
  <c r="A139" i="32"/>
  <c r="B139" i="32"/>
  <c r="C139" i="32"/>
  <c r="D139" i="32"/>
  <c r="E139" i="32"/>
  <c r="F139" i="32"/>
  <c r="G139" i="32"/>
  <c r="H139" i="32"/>
  <c r="A140" i="32"/>
  <c r="B140" i="32"/>
  <c r="C140" i="32"/>
  <c r="D140" i="32"/>
  <c r="E140" i="32"/>
  <c r="F140" i="32"/>
  <c r="G140" i="32"/>
  <c r="H140" i="32"/>
  <c r="A141" i="32"/>
  <c r="B141" i="32"/>
  <c r="C141" i="32"/>
  <c r="D141" i="32"/>
  <c r="E141" i="32"/>
  <c r="F141" i="32"/>
  <c r="G141" i="32"/>
  <c r="H141" i="32"/>
  <c r="A142" i="32"/>
  <c r="B142" i="32"/>
  <c r="C142" i="32"/>
  <c r="D142" i="32"/>
  <c r="E142" i="32"/>
  <c r="F142" i="32"/>
  <c r="G142" i="32"/>
  <c r="H142" i="32"/>
  <c r="A143" i="32"/>
  <c r="B143" i="32"/>
  <c r="C143" i="32"/>
  <c r="D143" i="32"/>
  <c r="E143" i="32"/>
  <c r="F143" i="32"/>
  <c r="G143" i="32"/>
  <c r="H143" i="32"/>
  <c r="A144" i="32"/>
  <c r="B144" i="32"/>
  <c r="C144" i="32"/>
  <c r="D144" i="32"/>
  <c r="E144" i="32"/>
  <c r="F144" i="32"/>
  <c r="G144" i="32"/>
  <c r="H144" i="32"/>
  <c r="A145" i="32"/>
  <c r="B145" i="32"/>
  <c r="C145" i="32"/>
  <c r="D145" i="32"/>
  <c r="E145" i="32"/>
  <c r="F145" i="32"/>
  <c r="G145" i="32"/>
  <c r="H145" i="32"/>
  <c r="A146" i="32"/>
  <c r="B146" i="32"/>
  <c r="C146" i="32"/>
  <c r="D146" i="32"/>
  <c r="E146" i="32"/>
  <c r="F146" i="32"/>
  <c r="G146" i="32"/>
  <c r="H146" i="32"/>
  <c r="A147" i="32"/>
  <c r="B147" i="32"/>
  <c r="C147" i="32"/>
  <c r="D147" i="32"/>
  <c r="E147" i="32"/>
  <c r="F147" i="32"/>
  <c r="G147" i="32"/>
  <c r="H147" i="32"/>
  <c r="A148" i="32"/>
  <c r="B148" i="32"/>
  <c r="C148" i="32"/>
  <c r="D148" i="32"/>
  <c r="E148" i="32"/>
  <c r="F148" i="32"/>
  <c r="G148" i="32"/>
  <c r="H148" i="32"/>
  <c r="A149" i="32"/>
  <c r="B149" i="32"/>
  <c r="C149" i="32"/>
  <c r="D149" i="32"/>
  <c r="E149" i="32"/>
  <c r="F149" i="32"/>
  <c r="G149" i="32"/>
  <c r="H149" i="32"/>
  <c r="A150" i="32"/>
  <c r="B150" i="32"/>
  <c r="C150" i="32"/>
  <c r="D150" i="32"/>
  <c r="E150" i="32"/>
  <c r="F150" i="32"/>
  <c r="G150" i="32"/>
  <c r="H150" i="32"/>
  <c r="A151" i="32"/>
  <c r="B151" i="32"/>
  <c r="C151" i="32"/>
  <c r="D151" i="32"/>
  <c r="E151" i="32"/>
  <c r="F151" i="32"/>
  <c r="G151" i="32"/>
  <c r="H151" i="32"/>
  <c r="A152" i="32"/>
  <c r="B152" i="32"/>
  <c r="C152" i="32"/>
  <c r="D152" i="32"/>
  <c r="E152" i="32"/>
  <c r="F152" i="32"/>
  <c r="G152" i="32"/>
  <c r="H152" i="32"/>
  <c r="A153" i="32"/>
  <c r="B153" i="32"/>
  <c r="C153" i="32"/>
  <c r="D153" i="32"/>
  <c r="E153" i="32"/>
  <c r="F153" i="32"/>
  <c r="G153" i="32"/>
  <c r="H153" i="32"/>
  <c r="A154" i="32"/>
  <c r="B154" i="32"/>
  <c r="C154" i="32"/>
  <c r="D154" i="32"/>
  <c r="E154" i="32"/>
  <c r="F154" i="32"/>
  <c r="G154" i="32"/>
  <c r="H154" i="32"/>
  <c r="A155" i="32"/>
  <c r="B155" i="32"/>
  <c r="C155" i="32"/>
  <c r="D155" i="32"/>
  <c r="E155" i="32"/>
  <c r="F155" i="32"/>
  <c r="G155" i="32"/>
  <c r="H155" i="32"/>
  <c r="A156" i="32"/>
  <c r="B156" i="32"/>
  <c r="C156" i="32"/>
  <c r="D156" i="32"/>
  <c r="E156" i="32"/>
  <c r="F156" i="32"/>
  <c r="G156" i="32"/>
  <c r="H156" i="32"/>
  <c r="A157" i="32"/>
  <c r="B157" i="32"/>
  <c r="C157" i="32"/>
  <c r="D157" i="32"/>
  <c r="E157" i="32"/>
  <c r="F157" i="32"/>
  <c r="G157" i="32"/>
  <c r="H157" i="32"/>
  <c r="A158" i="32"/>
  <c r="B158" i="32"/>
  <c r="C158" i="32"/>
  <c r="D158" i="32"/>
  <c r="E158" i="32"/>
  <c r="F158" i="32"/>
  <c r="G158" i="32"/>
  <c r="H158" i="32"/>
  <c r="A159" i="32"/>
  <c r="B159" i="32"/>
  <c r="C159" i="32"/>
  <c r="D159" i="32"/>
  <c r="E159" i="32"/>
  <c r="F159" i="32"/>
  <c r="G159" i="32"/>
  <c r="H159" i="32"/>
  <c r="A160" i="32"/>
  <c r="B160" i="32"/>
  <c r="C160" i="32"/>
  <c r="D160" i="32"/>
  <c r="E160" i="32"/>
  <c r="F160" i="32"/>
  <c r="G160" i="32"/>
  <c r="H160" i="32"/>
  <c r="A161" i="32"/>
  <c r="B161" i="32"/>
  <c r="C161" i="32"/>
  <c r="D161" i="32"/>
  <c r="E161" i="32"/>
  <c r="F161" i="32"/>
  <c r="G161" i="32"/>
  <c r="H161" i="32"/>
  <c r="A162" i="32"/>
  <c r="B162" i="32"/>
  <c r="C162" i="32"/>
  <c r="D162" i="32"/>
  <c r="E162" i="32"/>
  <c r="F162" i="32"/>
  <c r="G162" i="32"/>
  <c r="H162" i="32"/>
  <c r="A163" i="32"/>
  <c r="B163" i="32"/>
  <c r="C163" i="32"/>
  <c r="D163" i="32"/>
  <c r="E163" i="32"/>
  <c r="F163" i="32"/>
  <c r="G163" i="32"/>
  <c r="H163" i="32"/>
  <c r="A164" i="32"/>
  <c r="B164" i="32"/>
  <c r="C164" i="32"/>
  <c r="D164" i="32"/>
  <c r="E164" i="32"/>
  <c r="F164" i="32"/>
  <c r="G164" i="32"/>
  <c r="H164" i="32"/>
  <c r="A165" i="32"/>
  <c r="B165" i="32"/>
  <c r="C165" i="32"/>
  <c r="D165" i="32"/>
  <c r="E165" i="32"/>
  <c r="F165" i="32"/>
  <c r="G165" i="32"/>
  <c r="H165" i="32"/>
  <c r="A166" i="32"/>
  <c r="B166" i="32"/>
  <c r="C166" i="32"/>
  <c r="D166" i="32"/>
  <c r="E166" i="32"/>
  <c r="F166" i="32"/>
  <c r="G166" i="32"/>
  <c r="H166" i="32"/>
  <c r="A167" i="32"/>
  <c r="B167" i="32"/>
  <c r="C167" i="32"/>
  <c r="D167" i="32"/>
  <c r="E167" i="32"/>
  <c r="F167" i="32"/>
  <c r="G167" i="32"/>
  <c r="H167" i="32"/>
  <c r="A168" i="32"/>
  <c r="B168" i="32"/>
  <c r="C168" i="32"/>
  <c r="D168" i="32"/>
  <c r="E168" i="32"/>
  <c r="F168" i="32"/>
  <c r="G168" i="32"/>
  <c r="H168" i="32"/>
  <c r="A169" i="32"/>
  <c r="B169" i="32"/>
  <c r="C169" i="32"/>
  <c r="D169" i="32"/>
  <c r="E169" i="32"/>
  <c r="F169" i="32"/>
  <c r="G169" i="32"/>
  <c r="H169" i="32"/>
  <c r="A170" i="32"/>
  <c r="B170" i="32"/>
  <c r="C170" i="32"/>
  <c r="D170" i="32"/>
  <c r="E170" i="32"/>
  <c r="F170" i="32"/>
  <c r="G170" i="32"/>
  <c r="H170" i="32"/>
  <c r="A171" i="32"/>
  <c r="B171" i="32"/>
  <c r="C171" i="32"/>
  <c r="D171" i="32"/>
  <c r="E171" i="32"/>
  <c r="F171" i="32"/>
  <c r="G171" i="32"/>
  <c r="H171" i="32"/>
  <c r="A172" i="32"/>
  <c r="B172" i="32"/>
  <c r="C172" i="32"/>
  <c r="D172" i="32"/>
  <c r="E172" i="32"/>
  <c r="F172" i="32"/>
  <c r="G172" i="32"/>
  <c r="H172" i="32"/>
  <c r="A173" i="32"/>
  <c r="B173" i="32"/>
  <c r="C173" i="32"/>
  <c r="D173" i="32"/>
  <c r="E173" i="32"/>
  <c r="F173" i="32"/>
  <c r="G173" i="32"/>
  <c r="H173" i="32"/>
  <c r="A174" i="32"/>
  <c r="B174" i="32"/>
  <c r="C174" i="32"/>
  <c r="D174" i="32"/>
  <c r="E174" i="32"/>
  <c r="F174" i="32"/>
  <c r="G174" i="32"/>
  <c r="H174" i="32"/>
  <c r="A175" i="32"/>
  <c r="B175" i="32"/>
  <c r="C175" i="32"/>
  <c r="D175" i="32"/>
  <c r="E175" i="32"/>
  <c r="F175" i="32"/>
  <c r="G175" i="32"/>
  <c r="H175" i="32"/>
  <c r="A176" i="32"/>
  <c r="B176" i="32"/>
  <c r="C176" i="32"/>
  <c r="D176" i="32"/>
  <c r="E176" i="32"/>
  <c r="F176" i="32"/>
  <c r="G176" i="32"/>
  <c r="H176" i="32"/>
  <c r="A177" i="32"/>
  <c r="B177" i="32"/>
  <c r="C177" i="32"/>
  <c r="D177" i="32"/>
  <c r="E177" i="32"/>
  <c r="F177" i="32"/>
  <c r="G177" i="32"/>
  <c r="H177" i="32"/>
  <c r="A178" i="32"/>
  <c r="B178" i="32"/>
  <c r="C178" i="32"/>
  <c r="D178" i="32"/>
  <c r="E178" i="32"/>
  <c r="F178" i="32"/>
  <c r="G178" i="32"/>
  <c r="H178" i="32"/>
  <c r="A179" i="32"/>
  <c r="B179" i="32"/>
  <c r="C179" i="32"/>
  <c r="D179" i="32"/>
  <c r="E179" i="32"/>
  <c r="F179" i="32"/>
  <c r="G179" i="32"/>
  <c r="H179" i="32"/>
  <c r="A180" i="32"/>
  <c r="B180" i="32"/>
  <c r="C180" i="32"/>
  <c r="D180" i="32"/>
  <c r="E180" i="32"/>
  <c r="F180" i="32"/>
  <c r="G180" i="32"/>
  <c r="H180" i="32"/>
  <c r="A181" i="32"/>
  <c r="B181" i="32"/>
  <c r="C181" i="32"/>
  <c r="D181" i="32"/>
  <c r="E181" i="32"/>
  <c r="F181" i="32"/>
  <c r="G181" i="32"/>
  <c r="H181" i="32"/>
  <c r="A182" i="32"/>
  <c r="B182" i="32"/>
  <c r="C182" i="32"/>
  <c r="D182" i="32"/>
  <c r="E182" i="32"/>
  <c r="F182" i="32"/>
  <c r="G182" i="32"/>
  <c r="H182" i="32"/>
  <c r="A183" i="32"/>
  <c r="B183" i="32"/>
  <c r="C183" i="32"/>
  <c r="D183" i="32"/>
  <c r="E183" i="32"/>
  <c r="F183" i="32"/>
  <c r="G183" i="32"/>
  <c r="H183" i="32"/>
  <c r="A184" i="32"/>
  <c r="B184" i="32"/>
  <c r="C184" i="32"/>
  <c r="D184" i="32"/>
  <c r="E184" i="32"/>
  <c r="F184" i="32"/>
  <c r="G184" i="32"/>
  <c r="H184" i="32"/>
  <c r="A185" i="32"/>
  <c r="B185" i="32"/>
  <c r="C185" i="32"/>
  <c r="D185" i="32"/>
  <c r="E185" i="32"/>
  <c r="F185" i="32"/>
  <c r="G185" i="32"/>
  <c r="H185" i="32"/>
  <c r="A186" i="32"/>
  <c r="B186" i="32"/>
  <c r="C186" i="32"/>
  <c r="D186" i="32"/>
  <c r="E186" i="32"/>
  <c r="F186" i="32"/>
  <c r="G186" i="32"/>
  <c r="H186" i="32"/>
  <c r="A187" i="32"/>
  <c r="B187" i="32"/>
  <c r="C187" i="32"/>
  <c r="D187" i="32"/>
  <c r="E187" i="32"/>
  <c r="F187" i="32"/>
  <c r="G187" i="32"/>
  <c r="H187" i="32"/>
  <c r="A188" i="32"/>
  <c r="B188" i="32"/>
  <c r="C188" i="32"/>
  <c r="D188" i="32"/>
  <c r="E188" i="32"/>
  <c r="F188" i="32"/>
  <c r="G188" i="32"/>
  <c r="H188" i="32"/>
  <c r="A189" i="32"/>
  <c r="B189" i="32"/>
  <c r="C189" i="32"/>
  <c r="D189" i="32"/>
  <c r="E189" i="32"/>
  <c r="F189" i="32"/>
  <c r="G189" i="32"/>
  <c r="H189" i="32"/>
  <c r="A190" i="32"/>
  <c r="B190" i="32"/>
  <c r="C190" i="32"/>
  <c r="D190" i="32"/>
  <c r="E190" i="32"/>
  <c r="F190" i="32"/>
  <c r="G190" i="32"/>
  <c r="H190" i="32"/>
  <c r="A191" i="32"/>
  <c r="B191" i="32"/>
  <c r="C191" i="32"/>
  <c r="D191" i="32"/>
  <c r="E191" i="32"/>
  <c r="F191" i="32"/>
  <c r="G191" i="32"/>
  <c r="H191" i="32"/>
  <c r="A192" i="32"/>
  <c r="B192" i="32"/>
  <c r="C192" i="32"/>
  <c r="D192" i="32"/>
  <c r="E192" i="32"/>
  <c r="F192" i="32"/>
  <c r="G192" i="32"/>
  <c r="H192" i="32"/>
  <c r="A193" i="32"/>
  <c r="B193" i="32"/>
  <c r="C193" i="32"/>
  <c r="D193" i="32"/>
  <c r="E193" i="32"/>
  <c r="F193" i="32"/>
  <c r="G193" i="32"/>
  <c r="H193" i="32"/>
  <c r="A194" i="32"/>
  <c r="B194" i="32"/>
  <c r="C194" i="32"/>
  <c r="D194" i="32"/>
  <c r="E194" i="32"/>
  <c r="F194" i="32"/>
  <c r="G194" i="32"/>
  <c r="H194" i="32"/>
  <c r="A195" i="32"/>
  <c r="B195" i="32"/>
  <c r="C195" i="32"/>
  <c r="D195" i="32"/>
  <c r="E195" i="32"/>
  <c r="F195" i="32"/>
  <c r="G195" i="32"/>
  <c r="H195" i="32"/>
  <c r="A196" i="32"/>
  <c r="B196" i="32"/>
  <c r="C196" i="32"/>
  <c r="D196" i="32"/>
  <c r="E196" i="32"/>
  <c r="F196" i="32"/>
  <c r="G196" i="32"/>
  <c r="H196" i="32"/>
  <c r="A197" i="32"/>
  <c r="B197" i="32"/>
  <c r="C197" i="32"/>
  <c r="D197" i="32"/>
  <c r="E197" i="32"/>
  <c r="F197" i="32"/>
  <c r="G197" i="32"/>
  <c r="H197" i="32"/>
  <c r="A198" i="32"/>
  <c r="B198" i="32"/>
  <c r="C198" i="32"/>
  <c r="D198" i="32"/>
  <c r="E198" i="32"/>
  <c r="F198" i="32"/>
  <c r="G198" i="32"/>
  <c r="H198" i="32"/>
  <c r="A199" i="32"/>
  <c r="B199" i="32"/>
  <c r="C199" i="32"/>
  <c r="D199" i="32"/>
  <c r="E199" i="32"/>
  <c r="F199" i="32"/>
  <c r="G199" i="32"/>
  <c r="H199" i="32"/>
  <c r="A87" i="32"/>
  <c r="B87" i="32"/>
  <c r="C87" i="32"/>
  <c r="D87" i="32"/>
  <c r="H87" i="32"/>
  <c r="A88" i="32"/>
  <c r="B88" i="32"/>
  <c r="C88" i="32"/>
  <c r="D88" i="32"/>
  <c r="H88" i="32"/>
  <c r="A89" i="32"/>
  <c r="B89" i="32"/>
  <c r="C89" i="32"/>
  <c r="D89" i="32"/>
  <c r="H89" i="32"/>
  <c r="A90" i="32"/>
  <c r="B90" i="32"/>
  <c r="C90" i="32"/>
  <c r="D90" i="32"/>
  <c r="H90" i="32"/>
  <c r="A91" i="32"/>
  <c r="B91" i="32"/>
  <c r="C91" i="32"/>
  <c r="D91" i="32"/>
  <c r="H91" i="32"/>
  <c r="A92" i="32"/>
  <c r="B92" i="32"/>
  <c r="C92" i="32"/>
  <c r="D92" i="32"/>
  <c r="E92" i="32"/>
  <c r="F92" i="32"/>
  <c r="G92" i="32"/>
  <c r="H92" i="32"/>
  <c r="A93" i="32"/>
  <c r="B93" i="32"/>
  <c r="C93" i="32"/>
  <c r="D93" i="32"/>
  <c r="E93" i="32"/>
  <c r="F93" i="32"/>
  <c r="G93" i="32"/>
  <c r="H93" i="32"/>
  <c r="A94" i="32"/>
  <c r="B94" i="32"/>
  <c r="C94" i="32"/>
  <c r="D94" i="32"/>
  <c r="E94" i="32"/>
  <c r="F94" i="32"/>
  <c r="G94" i="32"/>
  <c r="H94" i="32"/>
  <c r="A95" i="32"/>
  <c r="B95" i="32"/>
  <c r="C95" i="32"/>
  <c r="D95" i="32"/>
  <c r="E95" i="32"/>
  <c r="F95" i="32"/>
  <c r="G95" i="32"/>
  <c r="H95" i="32"/>
  <c r="A96" i="32"/>
  <c r="B96" i="32"/>
  <c r="C96" i="32"/>
  <c r="D96" i="32"/>
  <c r="E96" i="32"/>
  <c r="F96" i="32"/>
  <c r="G96" i="32"/>
  <c r="H96" i="32"/>
  <c r="A97" i="32"/>
  <c r="B97" i="32"/>
  <c r="C97" i="32"/>
  <c r="D97" i="32"/>
  <c r="E97" i="32"/>
  <c r="F97" i="32"/>
  <c r="G97" i="32"/>
  <c r="H97" i="32"/>
  <c r="A98" i="32"/>
  <c r="B98" i="32"/>
  <c r="C98" i="32"/>
  <c r="D98" i="32"/>
  <c r="E98" i="32"/>
  <c r="F98" i="32"/>
  <c r="G98" i="32"/>
  <c r="H98" i="32"/>
  <c r="A99" i="32"/>
  <c r="B99" i="32"/>
  <c r="C99" i="32"/>
  <c r="D99" i="32"/>
  <c r="E99" i="32"/>
  <c r="F99" i="32"/>
  <c r="G99" i="32"/>
  <c r="H99" i="32"/>
  <c r="A100" i="32"/>
  <c r="B100" i="32"/>
  <c r="C100" i="32"/>
  <c r="D100" i="32"/>
  <c r="E100" i="32"/>
  <c r="F100" i="32"/>
  <c r="G100" i="32"/>
  <c r="H100" i="32"/>
  <c r="A101" i="32"/>
  <c r="B101" i="32"/>
  <c r="C101" i="32"/>
  <c r="D101" i="32"/>
  <c r="E101" i="32"/>
  <c r="F101" i="32"/>
  <c r="G101" i="32"/>
  <c r="H101" i="32"/>
  <c r="A102" i="32"/>
  <c r="B102" i="32"/>
  <c r="C102" i="32"/>
  <c r="D102" i="32"/>
  <c r="E102" i="32"/>
  <c r="F102" i="32"/>
  <c r="G102" i="32"/>
  <c r="H102" i="32"/>
  <c r="A3" i="32"/>
  <c r="C3" i="32"/>
  <c r="D3" i="32"/>
  <c r="H3" i="32"/>
  <c r="A4" i="32"/>
  <c r="B4" i="32"/>
  <c r="C4" i="32"/>
  <c r="D4" i="32"/>
  <c r="H4" i="32"/>
  <c r="A5" i="32"/>
  <c r="B5" i="32"/>
  <c r="C5" i="32"/>
  <c r="D5" i="32"/>
  <c r="H5" i="32"/>
  <c r="A6" i="32"/>
  <c r="B6" i="32"/>
  <c r="C6" i="32"/>
  <c r="D6" i="32"/>
  <c r="H6" i="32"/>
  <c r="A7" i="32"/>
  <c r="B7" i="32"/>
  <c r="C7" i="32"/>
  <c r="D7" i="32"/>
  <c r="H7" i="32"/>
  <c r="A8" i="32"/>
  <c r="B8" i="32"/>
  <c r="C8" i="32"/>
  <c r="D8" i="32"/>
  <c r="H8" i="32"/>
  <c r="A9" i="32"/>
  <c r="B9" i="32"/>
  <c r="C9" i="32"/>
  <c r="D9" i="32"/>
  <c r="H9" i="32"/>
  <c r="A10" i="32"/>
  <c r="B10" i="32"/>
  <c r="C10" i="32"/>
  <c r="D10" i="32"/>
  <c r="H10" i="32"/>
  <c r="A11" i="32"/>
  <c r="B11" i="32"/>
  <c r="C11" i="32"/>
  <c r="D11" i="32"/>
  <c r="H11" i="32"/>
  <c r="A12" i="32"/>
  <c r="B12" i="32"/>
  <c r="C12" i="32"/>
  <c r="D12" i="32"/>
  <c r="H12" i="32"/>
  <c r="A13" i="32"/>
  <c r="B13" i="32"/>
  <c r="C13" i="32"/>
  <c r="D13" i="32"/>
  <c r="H13" i="32"/>
  <c r="A14" i="32"/>
  <c r="B14" i="32"/>
  <c r="C14" i="32"/>
  <c r="D14" i="32"/>
  <c r="H14" i="32"/>
  <c r="A15" i="32"/>
  <c r="B15" i="32"/>
  <c r="C15" i="32"/>
  <c r="D15" i="32"/>
  <c r="H15" i="32"/>
  <c r="A16" i="32"/>
  <c r="B16" i="32"/>
  <c r="C16" i="32"/>
  <c r="D16" i="32"/>
  <c r="H16" i="32"/>
  <c r="A17" i="32"/>
  <c r="B17" i="32"/>
  <c r="C17" i="32"/>
  <c r="D17" i="32"/>
  <c r="H17" i="32"/>
  <c r="A18" i="32"/>
  <c r="B18" i="32"/>
  <c r="C18" i="32"/>
  <c r="D18" i="32"/>
  <c r="H18" i="32"/>
  <c r="A19" i="32"/>
  <c r="B19" i="32"/>
  <c r="C19" i="32"/>
  <c r="D19" i="32"/>
  <c r="H19" i="32"/>
  <c r="A20" i="32"/>
  <c r="B20" i="32"/>
  <c r="C20" i="32"/>
  <c r="D20" i="32"/>
  <c r="H20" i="32"/>
  <c r="A21" i="32"/>
  <c r="B21" i="32"/>
  <c r="C21" i="32"/>
  <c r="D21" i="32"/>
  <c r="H21" i="32"/>
  <c r="A22" i="32"/>
  <c r="B22" i="32"/>
  <c r="C22" i="32"/>
  <c r="D22" i="32"/>
  <c r="H22" i="32"/>
  <c r="A23" i="32"/>
  <c r="B23" i="32"/>
  <c r="C23" i="32"/>
  <c r="D23" i="32"/>
  <c r="H23" i="32"/>
  <c r="A24" i="32"/>
  <c r="B24" i="32"/>
  <c r="C24" i="32"/>
  <c r="D24" i="32"/>
  <c r="H24" i="32"/>
  <c r="A25" i="32"/>
  <c r="B25" i="32"/>
  <c r="C25" i="32"/>
  <c r="D25" i="32"/>
  <c r="H25" i="32"/>
  <c r="A26" i="32"/>
  <c r="B26" i="32"/>
  <c r="C26" i="32"/>
  <c r="D26" i="32"/>
  <c r="H26" i="32"/>
  <c r="A27" i="32"/>
  <c r="B27" i="32"/>
  <c r="C27" i="32"/>
  <c r="D27" i="32"/>
  <c r="H27" i="32"/>
  <c r="A28" i="32"/>
  <c r="B28" i="32"/>
  <c r="C28" i="32"/>
  <c r="D28" i="32"/>
  <c r="H28" i="32"/>
  <c r="A29" i="32"/>
  <c r="B29" i="32"/>
  <c r="C29" i="32"/>
  <c r="D29" i="32"/>
  <c r="H29" i="32"/>
  <c r="A30" i="32"/>
  <c r="B30" i="32"/>
  <c r="C30" i="32"/>
  <c r="D30" i="32"/>
  <c r="H30" i="32"/>
  <c r="A31" i="32"/>
  <c r="B31" i="32"/>
  <c r="C31" i="32"/>
  <c r="D31" i="32"/>
  <c r="H31" i="32"/>
  <c r="A32" i="32"/>
  <c r="B32" i="32"/>
  <c r="C32" i="32"/>
  <c r="D32" i="32"/>
  <c r="H32" i="32"/>
  <c r="A33" i="32"/>
  <c r="B33" i="32"/>
  <c r="C33" i="32"/>
  <c r="D33" i="32"/>
  <c r="H33" i="32"/>
  <c r="A34" i="32"/>
  <c r="B34" i="32"/>
  <c r="C34" i="32"/>
  <c r="D34" i="32"/>
  <c r="H34" i="32"/>
  <c r="A35" i="32"/>
  <c r="B35" i="32"/>
  <c r="C35" i="32"/>
  <c r="D35" i="32"/>
  <c r="H35" i="32"/>
  <c r="A36" i="32"/>
  <c r="B36" i="32"/>
  <c r="C36" i="32"/>
  <c r="D36" i="32"/>
  <c r="H36" i="32"/>
  <c r="A37" i="32"/>
  <c r="C37" i="32"/>
  <c r="D37" i="32"/>
  <c r="H37" i="32"/>
  <c r="A38" i="32"/>
  <c r="C38" i="32"/>
  <c r="D38" i="32"/>
  <c r="H38" i="32"/>
  <c r="A39" i="32"/>
  <c r="B39" i="32"/>
  <c r="C39" i="32"/>
  <c r="D39" i="32"/>
  <c r="H39" i="32"/>
  <c r="A40" i="32"/>
  <c r="B40" i="32"/>
  <c r="C40" i="32"/>
  <c r="D40" i="32"/>
  <c r="H40" i="32"/>
  <c r="A41" i="32"/>
  <c r="B41" i="32"/>
  <c r="C41" i="32"/>
  <c r="D41" i="32"/>
  <c r="H41" i="32"/>
  <c r="A42" i="32"/>
  <c r="B42" i="32"/>
  <c r="C42" i="32"/>
  <c r="D42" i="32"/>
  <c r="H42" i="32"/>
  <c r="A43" i="32"/>
  <c r="B43" i="32"/>
  <c r="C43" i="32"/>
  <c r="D43" i="32"/>
  <c r="H43" i="32"/>
  <c r="A44" i="32"/>
  <c r="B44" i="32"/>
  <c r="C44" i="32"/>
  <c r="D44" i="32"/>
  <c r="H44" i="32"/>
  <c r="A45" i="32"/>
  <c r="B45" i="32"/>
  <c r="C45" i="32"/>
  <c r="D45" i="32"/>
  <c r="H45" i="32"/>
  <c r="A46" i="32"/>
  <c r="B46" i="32"/>
  <c r="C46" i="32"/>
  <c r="D46" i="32"/>
  <c r="H46" i="32"/>
  <c r="A47" i="32"/>
  <c r="B47" i="32"/>
  <c r="C47" i="32"/>
  <c r="D47" i="32"/>
  <c r="H47" i="32"/>
  <c r="A48" i="32"/>
  <c r="B48" i="32"/>
  <c r="C48" i="32"/>
  <c r="D48" i="32"/>
  <c r="H48" i="32"/>
  <c r="A49" i="32"/>
  <c r="B49" i="32"/>
  <c r="C49" i="32"/>
  <c r="D49" i="32"/>
  <c r="H49" i="32"/>
  <c r="A50" i="32"/>
  <c r="B50" i="32"/>
  <c r="C50" i="32"/>
  <c r="D50" i="32"/>
  <c r="H50" i="32"/>
  <c r="A51" i="32"/>
  <c r="B51" i="32"/>
  <c r="C51" i="32"/>
  <c r="D51" i="32"/>
  <c r="H51" i="32"/>
  <c r="A52" i="32"/>
  <c r="B52" i="32"/>
  <c r="C52" i="32"/>
  <c r="D52" i="32"/>
  <c r="H52" i="32"/>
  <c r="A53" i="32"/>
  <c r="B53" i="32"/>
  <c r="C53" i="32"/>
  <c r="D53" i="32"/>
  <c r="H53" i="32"/>
  <c r="A54" i="32"/>
  <c r="B54" i="32"/>
  <c r="C54" i="32"/>
  <c r="D54" i="32"/>
  <c r="H54" i="32"/>
  <c r="A55" i="32"/>
  <c r="B55" i="32"/>
  <c r="C55" i="32"/>
  <c r="D55" i="32"/>
  <c r="H55" i="32"/>
  <c r="A56" i="32"/>
  <c r="B56" i="32"/>
  <c r="C56" i="32"/>
  <c r="D56" i="32"/>
  <c r="H56" i="32"/>
  <c r="A57" i="32"/>
  <c r="B57" i="32"/>
  <c r="C57" i="32"/>
  <c r="D57" i="32"/>
  <c r="H57" i="32"/>
  <c r="A58" i="32"/>
  <c r="B58" i="32"/>
  <c r="C58" i="32"/>
  <c r="D58" i="32"/>
  <c r="H58" i="32"/>
  <c r="A59" i="32"/>
  <c r="B59" i="32"/>
  <c r="C59" i="32"/>
  <c r="D59" i="32"/>
  <c r="H59" i="32"/>
  <c r="A60" i="32"/>
  <c r="B60" i="32"/>
  <c r="C60" i="32"/>
  <c r="D60" i="32"/>
  <c r="H60" i="32"/>
  <c r="A61" i="32"/>
  <c r="B61" i="32"/>
  <c r="C61" i="32"/>
  <c r="D61" i="32"/>
  <c r="H61" i="32"/>
  <c r="A62" i="32"/>
  <c r="B62" i="32"/>
  <c r="C62" i="32"/>
  <c r="D62" i="32"/>
  <c r="H62" i="32"/>
  <c r="A63" i="32"/>
  <c r="B63" i="32"/>
  <c r="C63" i="32"/>
  <c r="D63" i="32"/>
  <c r="H63" i="32"/>
  <c r="A64" i="32"/>
  <c r="B64" i="32"/>
  <c r="C64" i="32"/>
  <c r="D64" i="32"/>
  <c r="H64" i="32"/>
  <c r="A65" i="32"/>
  <c r="B65" i="32"/>
  <c r="C65" i="32"/>
  <c r="D65" i="32"/>
  <c r="H65" i="32"/>
  <c r="A66" i="32"/>
  <c r="B66" i="32"/>
  <c r="C66" i="32"/>
  <c r="D66" i="32"/>
  <c r="H66" i="32"/>
  <c r="A67" i="32"/>
  <c r="B67" i="32"/>
  <c r="C67" i="32"/>
  <c r="D67" i="32"/>
  <c r="H67" i="32"/>
  <c r="A68" i="32"/>
  <c r="B68" i="32"/>
  <c r="C68" i="32"/>
  <c r="D68" i="32"/>
  <c r="H68" i="32"/>
  <c r="A69" i="32"/>
  <c r="B69" i="32"/>
  <c r="C69" i="32"/>
  <c r="D69" i="32"/>
  <c r="H69" i="32"/>
  <c r="A70" i="32"/>
  <c r="B70" i="32"/>
  <c r="C70" i="32"/>
  <c r="D70" i="32"/>
  <c r="H70" i="32"/>
  <c r="A71" i="32"/>
  <c r="B71" i="32"/>
  <c r="C71" i="32"/>
  <c r="D71" i="32"/>
  <c r="H71" i="32"/>
  <c r="A72" i="32"/>
  <c r="B72" i="32"/>
  <c r="C72" i="32"/>
  <c r="D72" i="32"/>
  <c r="H72" i="32"/>
  <c r="A73" i="32"/>
  <c r="B73" i="32"/>
  <c r="C73" i="32"/>
  <c r="D73" i="32"/>
  <c r="H73" i="32"/>
  <c r="A74" i="32"/>
  <c r="B74" i="32"/>
  <c r="C74" i="32"/>
  <c r="D74" i="32"/>
  <c r="H74" i="32"/>
  <c r="A75" i="32"/>
  <c r="B75" i="32"/>
  <c r="C75" i="32"/>
  <c r="D75" i="32"/>
  <c r="H75" i="32"/>
  <c r="A76" i="32"/>
  <c r="B76" i="32"/>
  <c r="C76" i="32"/>
  <c r="D76" i="32"/>
  <c r="H76" i="32"/>
  <c r="A77" i="32"/>
  <c r="B77" i="32"/>
  <c r="C77" i="32"/>
  <c r="D77" i="32"/>
  <c r="H77" i="32"/>
  <c r="A78" i="32"/>
  <c r="B78" i="32"/>
  <c r="C78" i="32"/>
  <c r="D78" i="32"/>
  <c r="H78" i="32"/>
  <c r="A79" i="32"/>
  <c r="B79" i="32"/>
  <c r="C79" i="32"/>
  <c r="D79" i="32"/>
  <c r="H79" i="32"/>
  <c r="A80" i="32"/>
  <c r="B80" i="32"/>
  <c r="C80" i="32"/>
  <c r="D80" i="32"/>
  <c r="H80" i="32"/>
  <c r="A81" i="32"/>
  <c r="B81" i="32"/>
  <c r="C81" i="32"/>
  <c r="D81" i="32"/>
  <c r="H81" i="32"/>
  <c r="A82" i="32"/>
  <c r="B82" i="32"/>
  <c r="C82" i="32"/>
  <c r="D82" i="32"/>
  <c r="H82" i="32"/>
  <c r="A83" i="32"/>
  <c r="B83" i="32"/>
  <c r="C83" i="32"/>
  <c r="D83" i="32"/>
  <c r="H83" i="32"/>
  <c r="A84" i="32"/>
  <c r="B84" i="32"/>
  <c r="C84" i="32"/>
  <c r="D84" i="32"/>
  <c r="H84" i="32"/>
  <c r="A85" i="32"/>
  <c r="B85" i="32"/>
  <c r="C85" i="32"/>
  <c r="D85" i="32"/>
  <c r="H85" i="32"/>
  <c r="A86" i="32"/>
  <c r="B86" i="32"/>
  <c r="C86" i="32"/>
  <c r="D86" i="32"/>
  <c r="H86" i="32"/>
  <c r="AB2" i="6"/>
  <c r="AA2" i="6"/>
  <c r="O47" i="6"/>
  <c r="R47" i="6"/>
  <c r="AD47" i="6"/>
  <c r="AE47" i="6" s="1"/>
  <c r="AK47" i="6" s="1"/>
  <c r="AU47" i="6"/>
  <c r="O10" i="6"/>
  <c r="R10" i="6"/>
  <c r="AD10" i="6"/>
  <c r="AE10" i="6" s="1"/>
  <c r="AK10" i="6" s="1"/>
  <c r="AU10" i="6"/>
  <c r="O8" i="6"/>
  <c r="P8" i="6" s="1"/>
  <c r="R8" i="6"/>
  <c r="AD8" i="6"/>
  <c r="AE8" i="6" s="1"/>
  <c r="AK8" i="6" s="1"/>
  <c r="AU8" i="6"/>
  <c r="O9" i="6"/>
  <c r="P9" i="6" s="1"/>
  <c r="R9" i="6"/>
  <c r="AD9" i="6"/>
  <c r="AE9" i="6" s="1"/>
  <c r="AK9" i="6" s="1"/>
  <c r="AU9" i="6"/>
  <c r="O26" i="6"/>
  <c r="AJ26" i="6" s="1"/>
  <c r="R26" i="6"/>
  <c r="AD26" i="6"/>
  <c r="AE26" i="6" s="1"/>
  <c r="AK26" i="6" s="1"/>
  <c r="AU26" i="6"/>
  <c r="O81" i="6"/>
  <c r="P81" i="6" s="1"/>
  <c r="Q81" i="6" s="1"/>
  <c r="R81" i="6"/>
  <c r="AD81" i="6"/>
  <c r="AE81" i="6" s="1"/>
  <c r="AK81" i="6" s="1"/>
  <c r="AU81" i="6"/>
  <c r="O17" i="6"/>
  <c r="AJ17" i="6" s="1"/>
  <c r="R17" i="6"/>
  <c r="AD17" i="6"/>
  <c r="AE17" i="6" s="1"/>
  <c r="AK17" i="6" s="1"/>
  <c r="AU17" i="6"/>
  <c r="O51" i="6"/>
  <c r="R51" i="6"/>
  <c r="AD51" i="6"/>
  <c r="AE51" i="6" s="1"/>
  <c r="AK51" i="6" s="1"/>
  <c r="AU51" i="6"/>
  <c r="O35" i="6"/>
  <c r="P35" i="6" s="1"/>
  <c r="R35" i="6"/>
  <c r="AD35" i="6"/>
  <c r="AE35" i="6" s="1"/>
  <c r="AK35" i="6" s="1"/>
  <c r="AU35" i="6"/>
  <c r="O61" i="6"/>
  <c r="P61" i="6" s="1"/>
  <c r="Q61" i="6" s="1"/>
  <c r="R61" i="6"/>
  <c r="AD61" i="6"/>
  <c r="AE61" i="6" s="1"/>
  <c r="AK61" i="6" s="1"/>
  <c r="AU61" i="6"/>
  <c r="O27" i="6"/>
  <c r="P27" i="6" s="1"/>
  <c r="R27" i="6"/>
  <c r="AD27" i="6"/>
  <c r="AE27" i="6" s="1"/>
  <c r="AK27" i="6" s="1"/>
  <c r="AU27" i="6"/>
  <c r="O56" i="6"/>
  <c r="P56" i="6" s="1"/>
  <c r="AV56" i="6" s="1"/>
  <c r="R56" i="6"/>
  <c r="AD56" i="6"/>
  <c r="AE56" i="6" s="1"/>
  <c r="AK56" i="6" s="1"/>
  <c r="AU56" i="6"/>
  <c r="O25" i="6"/>
  <c r="AJ25" i="6" s="1"/>
  <c r="R25" i="6"/>
  <c r="AD25" i="6"/>
  <c r="AE25" i="6" s="1"/>
  <c r="AK25" i="6" s="1"/>
  <c r="AU25" i="6"/>
  <c r="O11" i="6"/>
  <c r="P11" i="6" s="1"/>
  <c r="Q11" i="6" s="1"/>
  <c r="R11" i="6"/>
  <c r="AD11" i="6"/>
  <c r="AE11" i="6" s="1"/>
  <c r="AK11" i="6" s="1"/>
  <c r="AU11" i="6"/>
  <c r="O13" i="6"/>
  <c r="AJ13" i="6" s="1"/>
  <c r="R13" i="6"/>
  <c r="AD13" i="6"/>
  <c r="AE13" i="6" s="1"/>
  <c r="AK13" i="6" s="1"/>
  <c r="AU13" i="6"/>
  <c r="O28" i="6"/>
  <c r="R28" i="6"/>
  <c r="AD28" i="6"/>
  <c r="AE28" i="6" s="1"/>
  <c r="AK28" i="6" s="1"/>
  <c r="AU28" i="6"/>
  <c r="O31" i="6"/>
  <c r="AJ31" i="6" s="1"/>
  <c r="R31" i="6"/>
  <c r="AD31" i="6"/>
  <c r="AE31" i="6" s="1"/>
  <c r="AK31" i="6" s="1"/>
  <c r="AU31" i="6"/>
  <c r="O65" i="6"/>
  <c r="P65" i="6" s="1"/>
  <c r="Q65" i="6" s="1"/>
  <c r="R65" i="6"/>
  <c r="AD65" i="6"/>
  <c r="AE65" i="6" s="1"/>
  <c r="AK65" i="6" s="1"/>
  <c r="AU65" i="6"/>
  <c r="O66" i="6"/>
  <c r="AJ66" i="6" s="1"/>
  <c r="R66" i="6"/>
  <c r="AD66" i="6"/>
  <c r="AE66" i="6" s="1"/>
  <c r="AK66" i="6" s="1"/>
  <c r="AU66" i="6"/>
  <c r="O69" i="6"/>
  <c r="AJ69" i="6" s="1"/>
  <c r="R69" i="6"/>
  <c r="AD69" i="6"/>
  <c r="AE69" i="6" s="1"/>
  <c r="AK69" i="6" s="1"/>
  <c r="AU69" i="6"/>
  <c r="O49" i="6"/>
  <c r="AJ49" i="6" s="1"/>
  <c r="R49" i="6"/>
  <c r="AD49" i="6"/>
  <c r="AE49" i="6" s="1"/>
  <c r="AK49" i="6" s="1"/>
  <c r="AU49" i="6"/>
  <c r="O6" i="6"/>
  <c r="P6" i="6" s="1"/>
  <c r="R6" i="6"/>
  <c r="AD6" i="6"/>
  <c r="AE6" i="6" s="1"/>
  <c r="AK6" i="6" s="1"/>
  <c r="AU6" i="6"/>
  <c r="O36" i="6"/>
  <c r="AJ36" i="6" s="1"/>
  <c r="R36" i="6"/>
  <c r="AD36" i="6"/>
  <c r="AE36" i="6" s="1"/>
  <c r="AK36" i="6" s="1"/>
  <c r="AU36" i="6"/>
  <c r="O30" i="6"/>
  <c r="R30" i="6"/>
  <c r="AD30" i="6"/>
  <c r="AE30" i="6" s="1"/>
  <c r="AK30" i="6" s="1"/>
  <c r="AU30" i="6"/>
  <c r="O82" i="6"/>
  <c r="P82" i="6" s="1"/>
  <c r="R82" i="6"/>
  <c r="AD82" i="6"/>
  <c r="AE82" i="6" s="1"/>
  <c r="AK82" i="6" s="1"/>
  <c r="AU82" i="6"/>
  <c r="O80" i="6"/>
  <c r="P80" i="6" s="1"/>
  <c r="R80" i="6"/>
  <c r="AD80" i="6"/>
  <c r="AE80" i="6" s="1"/>
  <c r="AK80" i="6" s="1"/>
  <c r="AU80" i="6"/>
  <c r="O70" i="6"/>
  <c r="I4" i="34" s="1"/>
  <c r="R70" i="6"/>
  <c r="AD70" i="6"/>
  <c r="AE70" i="6" s="1"/>
  <c r="AK70" i="6" s="1"/>
  <c r="AU70" i="6"/>
  <c r="O20" i="6"/>
  <c r="P20" i="6" s="1"/>
  <c r="AV20" i="6" s="1"/>
  <c r="R20" i="6"/>
  <c r="AD20" i="6"/>
  <c r="AE20" i="6" s="1"/>
  <c r="AK20" i="6" s="1"/>
  <c r="AU20" i="6"/>
  <c r="O84" i="6"/>
  <c r="R84" i="6"/>
  <c r="AD84" i="6"/>
  <c r="AE84" i="6" s="1"/>
  <c r="AK84" i="6" s="1"/>
  <c r="AU84" i="6"/>
  <c r="O57" i="6"/>
  <c r="R57" i="6"/>
  <c r="AD57" i="6"/>
  <c r="AE57" i="6" s="1"/>
  <c r="AK57" i="6" s="1"/>
  <c r="AU57" i="6"/>
  <c r="O83" i="6"/>
  <c r="R83" i="6"/>
  <c r="AD83" i="6"/>
  <c r="AE83" i="6" s="1"/>
  <c r="AK83" i="6" s="1"/>
  <c r="AU83" i="6"/>
  <c r="O90" i="6"/>
  <c r="R90" i="6"/>
  <c r="AD90" i="6"/>
  <c r="AE90" i="6" s="1"/>
  <c r="AK90" i="6" s="1"/>
  <c r="AU90" i="6"/>
  <c r="O88" i="6"/>
  <c r="I9" i="34" s="1"/>
  <c r="R88" i="6"/>
  <c r="AD88" i="6"/>
  <c r="AE88" i="6" s="1"/>
  <c r="AK88" i="6" s="1"/>
  <c r="AU88" i="6"/>
  <c r="O60" i="6"/>
  <c r="R60" i="6"/>
  <c r="AD60" i="6"/>
  <c r="AE60" i="6" s="1"/>
  <c r="AK60" i="6" s="1"/>
  <c r="AU60" i="6"/>
  <c r="O71" i="6"/>
  <c r="R71" i="6"/>
  <c r="AD71" i="6"/>
  <c r="AE71" i="6" s="1"/>
  <c r="AK71" i="6" s="1"/>
  <c r="AU71" i="6"/>
  <c r="O79" i="6"/>
  <c r="I10" i="34" s="1"/>
  <c r="R79" i="6"/>
  <c r="AD79" i="6"/>
  <c r="AE79" i="6" s="1"/>
  <c r="AK79" i="6" s="1"/>
  <c r="AU79" i="6"/>
  <c r="O33" i="6"/>
  <c r="R33" i="6"/>
  <c r="AD33" i="6"/>
  <c r="AE33" i="6" s="1"/>
  <c r="AK33" i="6" s="1"/>
  <c r="AU33" i="6"/>
  <c r="O59" i="6"/>
  <c r="P59" i="6" s="1"/>
  <c r="R59" i="6"/>
  <c r="AD59" i="6"/>
  <c r="AE59" i="6" s="1"/>
  <c r="AK59" i="6" s="1"/>
  <c r="AU59" i="6"/>
  <c r="O52" i="6"/>
  <c r="R52" i="6"/>
  <c r="AD52" i="6"/>
  <c r="AE52" i="6" s="1"/>
  <c r="AK52" i="6" s="1"/>
  <c r="AU52" i="6"/>
  <c r="O44" i="6"/>
  <c r="AJ44" i="6" s="1"/>
  <c r="R44" i="6"/>
  <c r="AD44" i="6"/>
  <c r="AE44" i="6" s="1"/>
  <c r="AK44" i="6" s="1"/>
  <c r="AU44" i="6"/>
  <c r="O62" i="6"/>
  <c r="R62" i="6"/>
  <c r="AD62" i="6"/>
  <c r="AE62" i="6" s="1"/>
  <c r="AK62" i="6" s="1"/>
  <c r="AU62" i="6"/>
  <c r="O87" i="6"/>
  <c r="AJ87" i="6" s="1"/>
  <c r="R87" i="6"/>
  <c r="AD87" i="6"/>
  <c r="AE87" i="6" s="1"/>
  <c r="AK87" i="6" s="1"/>
  <c r="AU87" i="6"/>
  <c r="R4" i="6"/>
  <c r="AD4" i="6"/>
  <c r="AE4" i="6" s="1"/>
  <c r="AK4" i="6" s="1"/>
  <c r="AU4" i="6"/>
  <c r="O67" i="6"/>
  <c r="P67" i="6" s="1"/>
  <c r="AV67" i="6" s="1"/>
  <c r="R67" i="6"/>
  <c r="AD67" i="6"/>
  <c r="AE67" i="6" s="1"/>
  <c r="AK67" i="6" s="1"/>
  <c r="AU67" i="6"/>
  <c r="O32" i="6"/>
  <c r="R32" i="6"/>
  <c r="AD32" i="6"/>
  <c r="AE32" i="6" s="1"/>
  <c r="AK32" i="6" s="1"/>
  <c r="AU32" i="6"/>
  <c r="O76" i="6"/>
  <c r="P76" i="6" s="1"/>
  <c r="Q76" i="6" s="1"/>
  <c r="R76" i="6"/>
  <c r="AD76" i="6"/>
  <c r="AE76" i="6" s="1"/>
  <c r="AK76" i="6" s="1"/>
  <c r="AU76" i="6"/>
  <c r="O86" i="6"/>
  <c r="R86" i="6"/>
  <c r="AD86" i="6"/>
  <c r="AE86" i="6" s="1"/>
  <c r="AK86" i="6" s="1"/>
  <c r="AU86" i="6"/>
  <c r="O63" i="6"/>
  <c r="P63" i="6" s="1"/>
  <c r="AV63" i="6" s="1"/>
  <c r="R63" i="6"/>
  <c r="AD63" i="6"/>
  <c r="AE63" i="6" s="1"/>
  <c r="AK63" i="6" s="1"/>
  <c r="AU63" i="6"/>
  <c r="O50" i="6"/>
  <c r="R50" i="6"/>
  <c r="AD50" i="6"/>
  <c r="AE50" i="6" s="1"/>
  <c r="AK50" i="6" s="1"/>
  <c r="AU50" i="6"/>
  <c r="O14" i="6"/>
  <c r="AJ14" i="6" s="1"/>
  <c r="R14" i="6"/>
  <c r="AD14" i="6"/>
  <c r="AE14" i="6" s="1"/>
  <c r="AK14" i="6" s="1"/>
  <c r="AU14" i="6"/>
  <c r="O75" i="6"/>
  <c r="R75" i="6"/>
  <c r="AD75" i="6"/>
  <c r="AE75" i="6" s="1"/>
  <c r="AK75" i="6" s="1"/>
  <c r="AU75" i="6"/>
  <c r="O18" i="6"/>
  <c r="AJ18" i="6" s="1"/>
  <c r="R18" i="6"/>
  <c r="AD18" i="6"/>
  <c r="AE18" i="6" s="1"/>
  <c r="AK18" i="6" s="1"/>
  <c r="AU18" i="6"/>
  <c r="O85" i="6"/>
  <c r="R85" i="6"/>
  <c r="AD85" i="6"/>
  <c r="AE85" i="6" s="1"/>
  <c r="AK85" i="6" s="1"/>
  <c r="AU85" i="6"/>
  <c r="O34" i="6"/>
  <c r="AJ34" i="6" s="1"/>
  <c r="R34" i="6"/>
  <c r="AD34" i="6"/>
  <c r="AE34" i="6" s="1"/>
  <c r="AK34" i="6" s="1"/>
  <c r="AU34" i="6"/>
  <c r="O91" i="6"/>
  <c r="R91" i="6"/>
  <c r="AD91" i="6"/>
  <c r="AE91" i="6" s="1"/>
  <c r="AK91" i="6" s="1"/>
  <c r="AU91" i="6"/>
  <c r="O46" i="6"/>
  <c r="P46" i="6" s="1"/>
  <c r="AV46" i="6" s="1"/>
  <c r="R46" i="6"/>
  <c r="AD46" i="6"/>
  <c r="AE46" i="6" s="1"/>
  <c r="AK46" i="6" s="1"/>
  <c r="AU46" i="6"/>
  <c r="P3" i="6"/>
  <c r="R3" i="6"/>
  <c r="AD3" i="6"/>
  <c r="AE3" i="6" s="1"/>
  <c r="AK3" i="6" s="1"/>
  <c r="AU3" i="6"/>
  <c r="O2" i="6"/>
  <c r="AJ2" i="6" s="1"/>
  <c r="R2" i="6"/>
  <c r="AD2" i="6"/>
  <c r="AE2" i="6" s="1"/>
  <c r="AK2" i="6" s="1"/>
  <c r="AU2" i="6"/>
  <c r="O64" i="6"/>
  <c r="R64" i="6"/>
  <c r="AD64" i="6"/>
  <c r="AE64" i="6" s="1"/>
  <c r="AK64" i="6" s="1"/>
  <c r="AU64" i="6"/>
  <c r="O23" i="6"/>
  <c r="P23" i="6" s="1"/>
  <c r="R23" i="6"/>
  <c r="AD23" i="6"/>
  <c r="AE23" i="6" s="1"/>
  <c r="AK23" i="6" s="1"/>
  <c r="AU23" i="6"/>
  <c r="O48" i="6"/>
  <c r="R48" i="6"/>
  <c r="AD48" i="6"/>
  <c r="AE48" i="6" s="1"/>
  <c r="AK48" i="6" s="1"/>
  <c r="AU48" i="6"/>
  <c r="O39" i="6"/>
  <c r="P39" i="6" s="1"/>
  <c r="R39" i="6"/>
  <c r="AD39" i="6"/>
  <c r="AE39" i="6" s="1"/>
  <c r="AK39" i="6" s="1"/>
  <c r="AU39" i="6"/>
  <c r="O73" i="6"/>
  <c r="P73" i="6" s="1"/>
  <c r="R73" i="6"/>
  <c r="AD73" i="6"/>
  <c r="AE73" i="6" s="1"/>
  <c r="AK73" i="6" s="1"/>
  <c r="AU73" i="6"/>
  <c r="O72" i="6"/>
  <c r="P72" i="6" s="1"/>
  <c r="R72" i="6"/>
  <c r="AD72" i="6"/>
  <c r="AE72" i="6" s="1"/>
  <c r="AK72" i="6" s="1"/>
  <c r="AU72" i="6"/>
  <c r="O12" i="6"/>
  <c r="P12" i="6" s="1"/>
  <c r="Q12" i="6" s="1"/>
  <c r="R12" i="6"/>
  <c r="AD12" i="6"/>
  <c r="AE12" i="6" s="1"/>
  <c r="AK12" i="6" s="1"/>
  <c r="AU12" i="6"/>
  <c r="O74" i="6"/>
  <c r="R74" i="6"/>
  <c r="AD74" i="6"/>
  <c r="AE74" i="6" s="1"/>
  <c r="AK74" i="6" s="1"/>
  <c r="AU74" i="6"/>
  <c r="O5" i="6"/>
  <c r="P5" i="6" s="1"/>
  <c r="R5" i="6"/>
  <c r="AD5" i="6"/>
  <c r="AE5" i="6" s="1"/>
  <c r="AK5" i="6" s="1"/>
  <c r="AU5" i="6"/>
  <c r="O77" i="6"/>
  <c r="P77" i="6" s="1"/>
  <c r="R77" i="6"/>
  <c r="AD77" i="6"/>
  <c r="AE77" i="6" s="1"/>
  <c r="AK77" i="6" s="1"/>
  <c r="AU77" i="6"/>
  <c r="O78" i="6"/>
  <c r="R78" i="6"/>
  <c r="AD78" i="6"/>
  <c r="AE78" i="6" s="1"/>
  <c r="AK78" i="6" s="1"/>
  <c r="AU78" i="6"/>
  <c r="O54" i="6"/>
  <c r="R54" i="6"/>
  <c r="AD54" i="6"/>
  <c r="AE54" i="6" s="1"/>
  <c r="AK54" i="6" s="1"/>
  <c r="AU54" i="6"/>
  <c r="O40" i="6"/>
  <c r="P40" i="6" s="1"/>
  <c r="Q40" i="6" s="1"/>
  <c r="R40" i="6"/>
  <c r="AD40" i="6"/>
  <c r="AE40" i="6" s="1"/>
  <c r="AK40" i="6" s="1"/>
  <c r="AU40" i="6"/>
  <c r="O22" i="6"/>
  <c r="AJ22" i="6" s="1"/>
  <c r="R22" i="6"/>
  <c r="AD22" i="6"/>
  <c r="AE22" i="6" s="1"/>
  <c r="AK22" i="6" s="1"/>
  <c r="AU22" i="6"/>
  <c r="O16" i="6"/>
  <c r="AJ16" i="6" s="1"/>
  <c r="R16" i="6"/>
  <c r="AD16" i="6"/>
  <c r="AE16" i="6" s="1"/>
  <c r="AK16" i="6" s="1"/>
  <c r="AU16" i="6"/>
  <c r="O15" i="6"/>
  <c r="P15" i="6" s="1"/>
  <c r="Q15" i="6" s="1"/>
  <c r="R15" i="6"/>
  <c r="AD15" i="6"/>
  <c r="AE15" i="6" s="1"/>
  <c r="AK15" i="6" s="1"/>
  <c r="AU15" i="6"/>
  <c r="O43" i="6"/>
  <c r="P43" i="6" s="1"/>
  <c r="AV43" i="6" s="1"/>
  <c r="R43" i="6"/>
  <c r="AD43" i="6"/>
  <c r="AE43" i="6" s="1"/>
  <c r="AK43" i="6" s="1"/>
  <c r="AU43" i="6"/>
  <c r="O29" i="6"/>
  <c r="P29" i="6" s="1"/>
  <c r="AV29" i="6" s="1"/>
  <c r="R29" i="6"/>
  <c r="AD29" i="6"/>
  <c r="AE29" i="6" s="1"/>
  <c r="AK29" i="6" s="1"/>
  <c r="AU29" i="6"/>
  <c r="O45" i="6"/>
  <c r="AJ45" i="6" s="1"/>
  <c r="R45" i="6"/>
  <c r="AD45" i="6"/>
  <c r="AE45" i="6" s="1"/>
  <c r="AK45" i="6" s="1"/>
  <c r="AU45" i="6"/>
  <c r="O37" i="6"/>
  <c r="P37" i="6" s="1"/>
  <c r="R37" i="6"/>
  <c r="AD37" i="6"/>
  <c r="AE37" i="6" s="1"/>
  <c r="AK37" i="6" s="1"/>
  <c r="AU37" i="6"/>
  <c r="O21" i="6"/>
  <c r="AJ21" i="6" s="1"/>
  <c r="R21" i="6"/>
  <c r="AD21" i="6"/>
  <c r="AE21" i="6" s="1"/>
  <c r="AK21" i="6" s="1"/>
  <c r="AU21" i="6"/>
  <c r="O38" i="6"/>
  <c r="P38" i="6" s="1"/>
  <c r="Q38" i="6" s="1"/>
  <c r="R38" i="6"/>
  <c r="AD38" i="6"/>
  <c r="AE38" i="6" s="1"/>
  <c r="AK38" i="6" s="1"/>
  <c r="AU38" i="6"/>
  <c r="O58" i="6"/>
  <c r="AJ58" i="6" s="1"/>
  <c r="R58" i="6"/>
  <c r="AD58" i="6"/>
  <c r="AE58" i="6" s="1"/>
  <c r="AK58" i="6" s="1"/>
  <c r="AU58" i="6"/>
  <c r="O7" i="6"/>
  <c r="P7" i="6" s="1"/>
  <c r="R7" i="6"/>
  <c r="AD7" i="6"/>
  <c r="AE7" i="6" s="1"/>
  <c r="AK7" i="6" s="1"/>
  <c r="AU7" i="6"/>
  <c r="O41" i="6"/>
  <c r="P41" i="6" s="1"/>
  <c r="R41" i="6"/>
  <c r="AD41" i="6"/>
  <c r="AE41" i="6" s="1"/>
  <c r="AK41" i="6" s="1"/>
  <c r="AU41" i="6"/>
  <c r="O53" i="6"/>
  <c r="P53" i="6" s="1"/>
  <c r="R53" i="6"/>
  <c r="AD53" i="6"/>
  <c r="AE53" i="6" s="1"/>
  <c r="AK53" i="6" s="1"/>
  <c r="AU53" i="6"/>
  <c r="O89" i="6"/>
  <c r="R89" i="6"/>
  <c r="AD89" i="6"/>
  <c r="AE89" i="6" s="1"/>
  <c r="AK89" i="6" s="1"/>
  <c r="AU89" i="6"/>
  <c r="O19" i="6"/>
  <c r="AJ19" i="6" s="1"/>
  <c r="R19" i="6"/>
  <c r="AD19" i="6"/>
  <c r="AE19" i="6" s="1"/>
  <c r="AK19" i="6" s="1"/>
  <c r="AU19" i="6"/>
  <c r="O68" i="6"/>
  <c r="R68" i="6"/>
  <c r="AD68" i="6"/>
  <c r="AE68" i="6" s="1"/>
  <c r="AK68" i="6" s="1"/>
  <c r="AU68" i="6"/>
  <c r="O24" i="6"/>
  <c r="P24" i="6" s="1"/>
  <c r="R24" i="6"/>
  <c r="AD24" i="6"/>
  <c r="AE24" i="6" s="1"/>
  <c r="AK24" i="6" s="1"/>
  <c r="AU24" i="6"/>
  <c r="O55" i="6"/>
  <c r="R55" i="6"/>
  <c r="AD55" i="6"/>
  <c r="AE55" i="6" s="1"/>
  <c r="AK55" i="6" s="1"/>
  <c r="AU55" i="6"/>
  <c r="D2" i="32"/>
  <c r="O42" i="6"/>
  <c r="AJ42" i="6" s="1"/>
  <c r="H2" i="32"/>
  <c r="C2" i="32"/>
  <c r="AD42" i="6"/>
  <c r="AE42" i="6" s="1"/>
  <c r="AK42" i="6" s="1"/>
  <c r="AU42" i="6"/>
  <c r="R42" i="6"/>
  <c r="N2" i="29"/>
  <c r="AH2" i="29" s="1"/>
  <c r="O2" i="29"/>
  <c r="Q2" i="29"/>
  <c r="N3" i="29"/>
  <c r="O3" i="29" s="1"/>
  <c r="P3" i="29" s="1"/>
  <c r="N4" i="29"/>
  <c r="AH4" i="29" s="1"/>
  <c r="N5" i="29"/>
  <c r="O5" i="29" s="1"/>
  <c r="AR5" i="29" s="1"/>
  <c r="N6" i="29"/>
  <c r="O6" i="29" s="1"/>
  <c r="N7" i="29"/>
  <c r="AH7" i="29" s="1"/>
  <c r="N8" i="29"/>
  <c r="O8" i="29" s="1"/>
  <c r="N9" i="29"/>
  <c r="O9" i="29" s="1"/>
  <c r="N10" i="29"/>
  <c r="O10" i="29"/>
  <c r="P10" i="29" s="1"/>
  <c r="N11" i="29"/>
  <c r="N12" i="29"/>
  <c r="AH12" i="29" s="1"/>
  <c r="AI12" i="29" s="1"/>
  <c r="N13" i="29"/>
  <c r="O13" i="29" s="1"/>
  <c r="N14" i="29"/>
  <c r="O14" i="29" s="1"/>
  <c r="N15" i="29"/>
  <c r="AH15" i="29" s="1"/>
  <c r="N16" i="29"/>
  <c r="O16" i="29" s="1"/>
  <c r="AR16" i="29" s="1"/>
  <c r="N17" i="29"/>
  <c r="O17" i="29"/>
  <c r="AR17" i="29" s="1"/>
  <c r="N18" i="29"/>
  <c r="O18" i="29" s="1"/>
  <c r="N19" i="29"/>
  <c r="O19" i="29" s="1"/>
  <c r="AR19" i="29" s="1"/>
  <c r="N20" i="29"/>
  <c r="AH20" i="29" s="1"/>
  <c r="N21" i="29"/>
  <c r="AH21" i="29" s="1"/>
  <c r="O21" i="29"/>
  <c r="P21" i="29" s="1"/>
  <c r="N22" i="29"/>
  <c r="O22" i="29" s="1"/>
  <c r="N23" i="29"/>
  <c r="O23" i="29" s="1"/>
  <c r="N24" i="29"/>
  <c r="O24" i="29" s="1"/>
  <c r="AR24" i="29" s="1"/>
  <c r="N25" i="29"/>
  <c r="O25" i="29" s="1"/>
  <c r="N26" i="29"/>
  <c r="AH26" i="29" s="1"/>
  <c r="O26" i="29"/>
  <c r="P26" i="29" s="1"/>
  <c r="N27" i="29"/>
  <c r="O27" i="29" s="1"/>
  <c r="AR27" i="29" s="1"/>
  <c r="N28" i="29"/>
  <c r="AH28" i="29" s="1"/>
  <c r="N29" i="29"/>
  <c r="O29" i="29" s="1"/>
  <c r="N30" i="29"/>
  <c r="N31" i="29"/>
  <c r="O31" i="29" s="1"/>
  <c r="P31" i="29" s="1"/>
  <c r="N32" i="29"/>
  <c r="O32" i="29" s="1"/>
  <c r="P32" i="29" s="1"/>
  <c r="N33" i="29"/>
  <c r="O33" i="29" s="1"/>
  <c r="N34" i="29"/>
  <c r="O34" i="29"/>
  <c r="AR34" i="29" s="1"/>
  <c r="N35" i="29"/>
  <c r="O35" i="29" s="1"/>
  <c r="AR35" i="29" s="1"/>
  <c r="N36" i="29"/>
  <c r="O36" i="29" s="1"/>
  <c r="AR36" i="29" s="1"/>
  <c r="N37" i="29"/>
  <c r="O37" i="29" s="1"/>
  <c r="AR37" i="29" s="1"/>
  <c r="N38" i="29"/>
  <c r="O38" i="29" s="1"/>
  <c r="N39" i="29"/>
  <c r="O39" i="29" s="1"/>
  <c r="N40" i="29"/>
  <c r="N41" i="29"/>
  <c r="O41" i="29"/>
  <c r="AR41" i="29"/>
  <c r="N42" i="29"/>
  <c r="O42" i="29" s="1"/>
  <c r="N43" i="29"/>
  <c r="O43" i="29" s="1"/>
  <c r="P43" i="29" s="1"/>
  <c r="N44" i="29"/>
  <c r="O44" i="29"/>
  <c r="AR44" i="29" s="1"/>
  <c r="N45" i="29"/>
  <c r="O45" i="29"/>
  <c r="AR45" i="29" s="1"/>
  <c r="P45" i="29"/>
  <c r="N46" i="29"/>
  <c r="N47" i="29"/>
  <c r="O47" i="29" s="1"/>
  <c r="N48" i="29"/>
  <c r="O48" i="29" s="1"/>
  <c r="N49" i="29"/>
  <c r="O49" i="29"/>
  <c r="AR49" i="29" s="1"/>
  <c r="N50" i="29"/>
  <c r="O50" i="29"/>
  <c r="AR50" i="29" s="1"/>
  <c r="P50" i="29"/>
  <c r="N51" i="29"/>
  <c r="O51" i="29" s="1"/>
  <c r="P51" i="29" s="1"/>
  <c r="N52" i="29"/>
  <c r="O52" i="29"/>
  <c r="N53" i="29"/>
  <c r="AH53" i="29" s="1"/>
  <c r="O53" i="29"/>
  <c r="P53" i="29" s="1"/>
  <c r="N54" i="29"/>
  <c r="O54" i="29" s="1"/>
  <c r="N55" i="29"/>
  <c r="O55" i="29" s="1"/>
  <c r="AR55" i="29" s="1"/>
  <c r="N56" i="29"/>
  <c r="O56" i="29" s="1"/>
  <c r="AN56" i="29" s="1"/>
  <c r="N57" i="29"/>
  <c r="AH57" i="29" s="1"/>
  <c r="N58" i="29"/>
  <c r="O58" i="29"/>
  <c r="P58" i="29" s="1"/>
  <c r="N59" i="29"/>
  <c r="N60" i="29"/>
  <c r="O60" i="29" s="1"/>
  <c r="N61" i="29"/>
  <c r="O61" i="29"/>
  <c r="P61" i="29"/>
  <c r="N62" i="29"/>
  <c r="O62" i="29" s="1"/>
  <c r="N63" i="29"/>
  <c r="O63" i="29"/>
  <c r="N64" i="29"/>
  <c r="O64" i="29" s="1"/>
  <c r="N65" i="29"/>
  <c r="O65" i="29" s="1"/>
  <c r="N66" i="29"/>
  <c r="O66" i="29"/>
  <c r="P66" i="29" s="1"/>
  <c r="N67" i="29"/>
  <c r="O67" i="29" s="1"/>
  <c r="P67" i="29" s="1"/>
  <c r="N68" i="29"/>
  <c r="AH68" i="29" s="1"/>
  <c r="N69" i="29"/>
  <c r="O69" i="29" s="1"/>
  <c r="N70" i="29"/>
  <c r="O70" i="29" s="1"/>
  <c r="N71" i="29"/>
  <c r="AH71" i="29" s="1"/>
  <c r="N72" i="29"/>
  <c r="N73" i="29"/>
  <c r="O73" i="29" s="1"/>
  <c r="N74" i="29"/>
  <c r="O74" i="29"/>
  <c r="P74" i="29" s="1"/>
  <c r="N75" i="29"/>
  <c r="O75" i="29" s="1"/>
  <c r="AR75" i="29" s="1"/>
  <c r="N76" i="29"/>
  <c r="O76" i="29" s="1"/>
  <c r="P76" i="29" s="1"/>
  <c r="N77" i="29"/>
  <c r="O77" i="29" s="1"/>
  <c r="N78" i="29"/>
  <c r="O78" i="29" s="1"/>
  <c r="N79" i="29"/>
  <c r="O79" i="29" s="1"/>
  <c r="AR3" i="29"/>
  <c r="AR21" i="29"/>
  <c r="AR61" i="29"/>
  <c r="AR67" i="29"/>
  <c r="AR74" i="29"/>
  <c r="X2" i="29"/>
  <c r="Y2" i="29"/>
  <c r="AC2" i="29"/>
  <c r="AD2" i="29" s="1"/>
  <c r="AC3" i="29"/>
  <c r="AD3" i="29" s="1"/>
  <c r="AC4" i="29"/>
  <c r="AD4" i="29" s="1"/>
  <c r="AC5" i="29"/>
  <c r="AD5" i="29"/>
  <c r="AC6" i="29"/>
  <c r="AD6" i="29" s="1"/>
  <c r="AC7" i="29"/>
  <c r="AD7" i="29" s="1"/>
  <c r="AI7" i="29" s="1"/>
  <c r="AC8" i="29"/>
  <c r="AD8" i="29" s="1"/>
  <c r="AH8" i="29"/>
  <c r="AC9" i="29"/>
  <c r="AD9" i="29" s="1"/>
  <c r="AC10" i="29"/>
  <c r="AD10" i="29" s="1"/>
  <c r="AH10" i="29"/>
  <c r="AC11" i="29"/>
  <c r="AD11" i="29" s="1"/>
  <c r="AC12" i="29"/>
  <c r="AD12" i="29" s="1"/>
  <c r="AC13" i="29"/>
  <c r="AD13" i="29" s="1"/>
  <c r="AH13" i="29"/>
  <c r="AI13" i="29" s="1"/>
  <c r="AC14" i="29"/>
  <c r="AD14" i="29" s="1"/>
  <c r="AC15" i="29"/>
  <c r="AD15" i="29"/>
  <c r="AI15" i="29" s="1"/>
  <c r="AO15" i="29" s="1"/>
  <c r="AC16" i="29"/>
  <c r="AD16" i="29" s="1"/>
  <c r="AC17" i="29"/>
  <c r="AD17" i="29" s="1"/>
  <c r="AH17" i="29"/>
  <c r="AC18" i="29"/>
  <c r="AD18" i="29" s="1"/>
  <c r="AC19" i="29"/>
  <c r="AD19" i="29"/>
  <c r="AC20" i="29"/>
  <c r="AD20" i="29" s="1"/>
  <c r="AC21" i="29"/>
  <c r="AD21" i="29"/>
  <c r="AI21" i="29" s="1"/>
  <c r="AO21" i="29" s="1"/>
  <c r="AC22" i="29"/>
  <c r="AD22" i="29" s="1"/>
  <c r="AC23" i="29"/>
  <c r="AD23" i="29" s="1"/>
  <c r="AI23" i="29" s="1"/>
  <c r="AH23" i="29"/>
  <c r="AC24" i="29"/>
  <c r="AD24" i="29" s="1"/>
  <c r="AH24" i="29"/>
  <c r="AC25" i="29"/>
  <c r="AD25" i="29"/>
  <c r="AC26" i="29"/>
  <c r="AD26" i="29" s="1"/>
  <c r="AI26" i="29" s="1"/>
  <c r="AC27" i="29"/>
  <c r="AD27" i="29" s="1"/>
  <c r="AC28" i="29"/>
  <c r="AD28" i="29" s="1"/>
  <c r="AI28" i="29" s="1"/>
  <c r="AC29" i="29"/>
  <c r="AD29" i="29"/>
  <c r="AH29" i="29"/>
  <c r="AC30" i="29"/>
  <c r="AD30" i="29" s="1"/>
  <c r="AC31" i="29"/>
  <c r="AD31" i="29" s="1"/>
  <c r="AC32" i="29"/>
  <c r="AD32" i="29"/>
  <c r="AC33" i="29"/>
  <c r="AD33" i="29" s="1"/>
  <c r="AH33" i="29"/>
  <c r="AC34" i="29"/>
  <c r="AD34" i="29" s="1"/>
  <c r="AH34" i="29"/>
  <c r="AC35" i="29"/>
  <c r="AD35" i="29"/>
  <c r="AC36" i="29"/>
  <c r="AD36" i="29"/>
  <c r="AC37" i="29"/>
  <c r="AD37" i="29" s="1"/>
  <c r="AH37" i="29"/>
  <c r="AC38" i="29"/>
  <c r="AD38" i="29" s="1"/>
  <c r="AN38" i="29" s="1"/>
  <c r="AC39" i="29"/>
  <c r="AD39" i="29" s="1"/>
  <c r="AI39" i="29" s="1"/>
  <c r="AH39" i="29"/>
  <c r="AC40" i="29"/>
  <c r="AD40" i="29"/>
  <c r="AC41" i="29"/>
  <c r="AD41" i="29" s="1"/>
  <c r="AH41" i="29"/>
  <c r="AC42" i="29"/>
  <c r="AD42" i="29"/>
  <c r="AC43" i="29"/>
  <c r="AD43" i="29" s="1"/>
  <c r="AC44" i="29"/>
  <c r="AD44" i="29"/>
  <c r="AH44" i="29"/>
  <c r="AC45" i="29"/>
  <c r="AD45" i="29" s="1"/>
  <c r="AH45" i="29"/>
  <c r="AC46" i="29"/>
  <c r="AD46" i="29" s="1"/>
  <c r="AC47" i="29"/>
  <c r="AD47" i="29" s="1"/>
  <c r="AH47" i="29"/>
  <c r="AC48" i="29"/>
  <c r="AD48" i="29"/>
  <c r="AH48" i="29"/>
  <c r="AC49" i="29"/>
  <c r="AD49" i="29" s="1"/>
  <c r="AI49" i="29" s="1"/>
  <c r="AO49" i="29" s="1"/>
  <c r="AH49" i="29"/>
  <c r="AC50" i="29"/>
  <c r="AD50" i="29" s="1"/>
  <c r="AI50" i="29" s="1"/>
  <c r="AH50" i="29"/>
  <c r="AC51" i="29"/>
  <c r="AD51" i="29" s="1"/>
  <c r="AH51" i="29"/>
  <c r="AC52" i="29"/>
  <c r="AD52" i="29" s="1"/>
  <c r="AH52" i="29"/>
  <c r="AC53" i="29"/>
  <c r="AD53" i="29" s="1"/>
  <c r="AI53" i="29" s="1"/>
  <c r="AC54" i="29"/>
  <c r="AD54" i="29" s="1"/>
  <c r="AN54" i="29" s="1"/>
  <c r="AC55" i="29"/>
  <c r="AD55" i="29" s="1"/>
  <c r="AN55" i="29" s="1"/>
  <c r="AC56" i="29"/>
  <c r="AD56" i="29" s="1"/>
  <c r="AH56" i="29"/>
  <c r="AC57" i="29"/>
  <c r="AD57" i="29" s="1"/>
  <c r="AI57" i="29" s="1"/>
  <c r="AC58" i="29"/>
  <c r="AD58" i="29" s="1"/>
  <c r="AH58" i="29"/>
  <c r="AC59" i="29"/>
  <c r="AD59" i="29" s="1"/>
  <c r="AC60" i="29"/>
  <c r="AD60" i="29"/>
  <c r="AC61" i="29"/>
  <c r="AD61" i="29"/>
  <c r="AH61" i="29"/>
  <c r="AC62" i="29"/>
  <c r="AD62" i="29" s="1"/>
  <c r="AH62" i="29"/>
  <c r="AC63" i="29"/>
  <c r="AD63" i="29" s="1"/>
  <c r="AH63" i="29"/>
  <c r="AC64" i="29"/>
  <c r="AD64" i="29" s="1"/>
  <c r="AH64" i="29"/>
  <c r="AC65" i="29"/>
  <c r="AD65" i="29" s="1"/>
  <c r="AC66" i="29"/>
  <c r="AD66" i="29" s="1"/>
  <c r="AI66" i="29" s="1"/>
  <c r="AJ66" i="29" s="1"/>
  <c r="AH66" i="29"/>
  <c r="AC67" i="29"/>
  <c r="AD67" i="29"/>
  <c r="AC68" i="29"/>
  <c r="AD68" i="29" s="1"/>
  <c r="AC69" i="29"/>
  <c r="AD69" i="29"/>
  <c r="AC70" i="29"/>
  <c r="AD70" i="29"/>
  <c r="AC71" i="29"/>
  <c r="AD71" i="29" s="1"/>
  <c r="AC72" i="29"/>
  <c r="AD72" i="29"/>
  <c r="AC73" i="29"/>
  <c r="AD73" i="29" s="1"/>
  <c r="AC74" i="29"/>
  <c r="AD74" i="29"/>
  <c r="AH74" i="29"/>
  <c r="AC75" i="29"/>
  <c r="AD75" i="29" s="1"/>
  <c r="AN75" i="29" s="1"/>
  <c r="AC76" i="29"/>
  <c r="AD76" i="29" s="1"/>
  <c r="AC77" i="29"/>
  <c r="AD77" i="29" s="1"/>
  <c r="AC78" i="29"/>
  <c r="AD78" i="29" s="1"/>
  <c r="AH78" i="29"/>
  <c r="AC79" i="29"/>
  <c r="AD79" i="29"/>
  <c r="AH79" i="29"/>
  <c r="AI79" i="29" s="1"/>
  <c r="AO79" i="29" s="1"/>
  <c r="AG2" i="29"/>
  <c r="AE2" i="29" s="1"/>
  <c r="AF2" i="29" s="1"/>
  <c r="Q3" i="29"/>
  <c r="X3" i="29"/>
  <c r="Y3" i="29"/>
  <c r="AG3" i="29"/>
  <c r="AE3" i="29" s="1"/>
  <c r="AF3" i="29" s="1"/>
  <c r="Q4" i="29"/>
  <c r="X4" i="29"/>
  <c r="Y4" i="29"/>
  <c r="AG4" i="29"/>
  <c r="AE4" i="29" s="1"/>
  <c r="AF4" i="29" s="1"/>
  <c r="Q5" i="29"/>
  <c r="X5" i="29"/>
  <c r="Y5" i="29"/>
  <c r="AG5" i="29"/>
  <c r="Q6" i="29"/>
  <c r="X6" i="29"/>
  <c r="Y6" i="29"/>
  <c r="AG6" i="29"/>
  <c r="AE6" i="29" s="1"/>
  <c r="AF6" i="29" s="1"/>
  <c r="Q7" i="29"/>
  <c r="X7" i="29"/>
  <c r="Y7" i="29"/>
  <c r="AG7" i="29"/>
  <c r="Q8" i="29"/>
  <c r="X8" i="29"/>
  <c r="Y8" i="29"/>
  <c r="AG8" i="29"/>
  <c r="AN8" i="29"/>
  <c r="Q9" i="29"/>
  <c r="X9" i="29"/>
  <c r="Y9" i="29"/>
  <c r="AG9" i="29"/>
  <c r="Q10" i="29"/>
  <c r="X10" i="29"/>
  <c r="Y10" i="29"/>
  <c r="AG10" i="29"/>
  <c r="Q11" i="29"/>
  <c r="X11" i="29"/>
  <c r="Y11" i="29"/>
  <c r="AG11" i="29"/>
  <c r="AE11" i="29" s="1"/>
  <c r="AF11" i="29" s="1"/>
  <c r="Q12" i="29"/>
  <c r="X12" i="29"/>
  <c r="Y12" i="29"/>
  <c r="AG12" i="29"/>
  <c r="Q13" i="29"/>
  <c r="X13" i="29"/>
  <c r="Y13" i="29"/>
  <c r="AG13" i="29"/>
  <c r="AE13" i="29" s="1"/>
  <c r="AF13" i="29" s="1"/>
  <c r="Q14" i="29"/>
  <c r="X14" i="29"/>
  <c r="Y14" i="29"/>
  <c r="AG14" i="29"/>
  <c r="AN14" i="29"/>
  <c r="Q15" i="29"/>
  <c r="X15" i="29"/>
  <c r="Y15" i="29"/>
  <c r="AG15" i="29"/>
  <c r="AE15" i="29" s="1"/>
  <c r="AF15" i="29" s="1"/>
  <c r="Q16" i="29"/>
  <c r="X16" i="29"/>
  <c r="Y16" i="29"/>
  <c r="AG16" i="29"/>
  <c r="Q17" i="29"/>
  <c r="X17" i="29"/>
  <c r="Y17" i="29"/>
  <c r="AG17" i="29"/>
  <c r="Q18" i="29"/>
  <c r="X18" i="29"/>
  <c r="Y18" i="29"/>
  <c r="AG18" i="29"/>
  <c r="Q19" i="29"/>
  <c r="X19" i="29"/>
  <c r="Y19" i="29"/>
  <c r="AG19" i="29"/>
  <c r="AE19" i="29" s="1"/>
  <c r="AF19" i="29" s="1"/>
  <c r="AN19" i="29"/>
  <c r="Q20" i="29"/>
  <c r="X20" i="29"/>
  <c r="Y20" i="29"/>
  <c r="AG20" i="29"/>
  <c r="Q21" i="29"/>
  <c r="X21" i="29"/>
  <c r="Y21" i="29"/>
  <c r="AG21" i="29"/>
  <c r="Q22" i="29"/>
  <c r="X22" i="29"/>
  <c r="Y22" i="29"/>
  <c r="AG22" i="29"/>
  <c r="Q23" i="29"/>
  <c r="X23" i="29"/>
  <c r="Y23" i="29"/>
  <c r="AG23" i="29"/>
  <c r="Q24" i="29"/>
  <c r="X24" i="29"/>
  <c r="Y24" i="29"/>
  <c r="AG24" i="29"/>
  <c r="Q25" i="29"/>
  <c r="X25" i="29"/>
  <c r="Y25" i="29"/>
  <c r="AG25" i="29"/>
  <c r="AE25" i="29"/>
  <c r="AF25" i="29" s="1"/>
  <c r="Q26" i="29"/>
  <c r="X26" i="29"/>
  <c r="Y26" i="29"/>
  <c r="AG26" i="29"/>
  <c r="AE26" i="29" s="1"/>
  <c r="AF26" i="29" s="1"/>
  <c r="Q27" i="29"/>
  <c r="X27" i="29"/>
  <c r="Y27" i="29"/>
  <c r="AG27" i="29"/>
  <c r="AE27" i="29" s="1"/>
  <c r="AF27" i="29" s="1"/>
  <c r="Q28" i="29"/>
  <c r="X28" i="29"/>
  <c r="Y28" i="29"/>
  <c r="AG28" i="29"/>
  <c r="AE28" i="29"/>
  <c r="AF28" i="29" s="1"/>
  <c r="Q29" i="29"/>
  <c r="X29" i="29"/>
  <c r="Y29" i="29"/>
  <c r="AG29" i="29"/>
  <c r="AE29" i="29" s="1"/>
  <c r="AF29" i="29" s="1"/>
  <c r="Q30" i="29"/>
  <c r="X30" i="29"/>
  <c r="Y30" i="29"/>
  <c r="AG30" i="29"/>
  <c r="Q31" i="29"/>
  <c r="X31" i="29"/>
  <c r="Y31" i="29"/>
  <c r="AG31" i="29"/>
  <c r="AE31" i="29" s="1"/>
  <c r="AF31" i="29" s="1"/>
  <c r="AN31" i="29"/>
  <c r="Q32" i="29"/>
  <c r="X32" i="29"/>
  <c r="Y32" i="29"/>
  <c r="AG32" i="29"/>
  <c r="Q33" i="29"/>
  <c r="X33" i="29"/>
  <c r="Y33" i="29"/>
  <c r="AG33" i="29"/>
  <c r="AE33" i="29" s="1"/>
  <c r="AF33" i="29" s="1"/>
  <c r="Q34" i="29"/>
  <c r="X34" i="29"/>
  <c r="Y34" i="29"/>
  <c r="AG34" i="29"/>
  <c r="Q35" i="29"/>
  <c r="X35" i="29"/>
  <c r="Y35" i="29"/>
  <c r="AG35" i="29"/>
  <c r="AE35" i="29" s="1"/>
  <c r="AF35" i="29" s="1"/>
  <c r="AN35" i="29"/>
  <c r="Q36" i="29"/>
  <c r="X36" i="29"/>
  <c r="Y36" i="29"/>
  <c r="AG36" i="29"/>
  <c r="AE36" i="29" s="1"/>
  <c r="AF36" i="29" s="1"/>
  <c r="Q37" i="29"/>
  <c r="X37" i="29"/>
  <c r="Y37" i="29"/>
  <c r="AG37" i="29"/>
  <c r="Q38" i="29"/>
  <c r="X38" i="29"/>
  <c r="Y38" i="29"/>
  <c r="AG38" i="29"/>
  <c r="AE38" i="29" s="1"/>
  <c r="AF38" i="29" s="1"/>
  <c r="Q39" i="29"/>
  <c r="X39" i="29"/>
  <c r="Y39" i="29"/>
  <c r="AG39" i="29"/>
  <c r="Q40" i="29"/>
  <c r="X40" i="29"/>
  <c r="Y40" i="29"/>
  <c r="AG40" i="29"/>
  <c r="Q41" i="29"/>
  <c r="X41" i="29"/>
  <c r="Y41" i="29"/>
  <c r="AG41" i="29"/>
  <c r="AE41" i="29" s="1"/>
  <c r="AF41" i="29" s="1"/>
  <c r="Q42" i="29"/>
  <c r="X42" i="29"/>
  <c r="Y42" i="29"/>
  <c r="AG42" i="29"/>
  <c r="AE42" i="29" s="1"/>
  <c r="AF42" i="29" s="1"/>
  <c r="Q43" i="29"/>
  <c r="X43" i="29"/>
  <c r="Y43" i="29"/>
  <c r="AG43" i="29"/>
  <c r="AE43" i="29" s="1"/>
  <c r="AF43" i="29" s="1"/>
  <c r="Q44" i="29"/>
  <c r="X44" i="29"/>
  <c r="Y44" i="29"/>
  <c r="AG44" i="29"/>
  <c r="AE44" i="29" s="1"/>
  <c r="AF44" i="29" s="1"/>
  <c r="Q45" i="29"/>
  <c r="X45" i="29"/>
  <c r="Y45" i="29"/>
  <c r="AG45" i="29"/>
  <c r="AE45" i="29" s="1"/>
  <c r="AF45" i="29" s="1"/>
  <c r="Q46" i="29"/>
  <c r="X46" i="29"/>
  <c r="Y46" i="29"/>
  <c r="AG46" i="29"/>
  <c r="AE46" i="29" s="1"/>
  <c r="AF46" i="29" s="1"/>
  <c r="Q47" i="29"/>
  <c r="X47" i="29"/>
  <c r="Y47" i="29"/>
  <c r="AG47" i="29"/>
  <c r="AE47" i="29" s="1"/>
  <c r="AF47" i="29" s="1"/>
  <c r="Q48" i="29"/>
  <c r="X48" i="29"/>
  <c r="Y48" i="29"/>
  <c r="AG48" i="29"/>
  <c r="AE48" i="29" s="1"/>
  <c r="AF48" i="29" s="1"/>
  <c r="Q49" i="29"/>
  <c r="X49" i="29"/>
  <c r="Y49" i="29"/>
  <c r="AG49" i="29"/>
  <c r="AJ49" i="29"/>
  <c r="Q50" i="29"/>
  <c r="X50" i="29"/>
  <c r="Y50" i="29"/>
  <c r="AG50" i="29"/>
  <c r="AE50" i="29" s="1"/>
  <c r="AF50" i="29" s="1"/>
  <c r="Q51" i="29"/>
  <c r="X51" i="29"/>
  <c r="Y51" i="29"/>
  <c r="AG51" i="29"/>
  <c r="AE51" i="29" s="1"/>
  <c r="AF51" i="29" s="1"/>
  <c r="Q52" i="29"/>
  <c r="X52" i="29"/>
  <c r="Y52" i="29"/>
  <c r="AG52" i="29"/>
  <c r="AE52" i="29" s="1"/>
  <c r="AF52" i="29" s="1"/>
  <c r="Q53" i="29"/>
  <c r="X53" i="29"/>
  <c r="Y53" i="29"/>
  <c r="AG53" i="29"/>
  <c r="AE53" i="29"/>
  <c r="AF53" i="29" s="1"/>
  <c r="Q54" i="29"/>
  <c r="X54" i="29"/>
  <c r="Y54" i="29"/>
  <c r="AG54" i="29"/>
  <c r="AE54" i="29" s="1"/>
  <c r="AF54" i="29" s="1"/>
  <c r="Q55" i="29"/>
  <c r="X55" i="29"/>
  <c r="Y55" i="29"/>
  <c r="AG55" i="29"/>
  <c r="Q56" i="29"/>
  <c r="X56" i="29"/>
  <c r="Y56" i="29"/>
  <c r="AG56" i="29"/>
  <c r="AE56" i="29" s="1"/>
  <c r="AF56" i="29" s="1"/>
  <c r="Q57" i="29"/>
  <c r="X57" i="29"/>
  <c r="Y57" i="29"/>
  <c r="AG57" i="29"/>
  <c r="Q58" i="29"/>
  <c r="X58" i="29"/>
  <c r="Y58" i="29"/>
  <c r="AG58" i="29"/>
  <c r="AE58" i="29" s="1"/>
  <c r="AF58" i="29" s="1"/>
  <c r="Q59" i="29"/>
  <c r="X59" i="29"/>
  <c r="Y59" i="29"/>
  <c r="AG59" i="29"/>
  <c r="AE59" i="29" s="1"/>
  <c r="AF59" i="29" s="1"/>
  <c r="Q60" i="29"/>
  <c r="X60" i="29"/>
  <c r="Y60" i="29"/>
  <c r="AG60" i="29"/>
  <c r="AE60" i="29" s="1"/>
  <c r="AF60" i="29" s="1"/>
  <c r="Q61" i="29"/>
  <c r="X61" i="29"/>
  <c r="Y61" i="29"/>
  <c r="AG61" i="29"/>
  <c r="AE61" i="29" s="1"/>
  <c r="AF61" i="29" s="1"/>
  <c r="Q62" i="29"/>
  <c r="X62" i="29"/>
  <c r="Y62" i="29"/>
  <c r="AG62" i="29"/>
  <c r="AE62" i="29" s="1"/>
  <c r="AF62" i="29" s="1"/>
  <c r="Q63" i="29"/>
  <c r="X63" i="29"/>
  <c r="Y63" i="29"/>
  <c r="AG63" i="29"/>
  <c r="AE63" i="29" s="1"/>
  <c r="AF63" i="29" s="1"/>
  <c r="Q64" i="29"/>
  <c r="X64" i="29"/>
  <c r="Y64" i="29"/>
  <c r="AG64" i="29"/>
  <c r="AE64" i="29" s="1"/>
  <c r="AF64" i="29" s="1"/>
  <c r="Q65" i="29"/>
  <c r="X65" i="29"/>
  <c r="Y65" i="29"/>
  <c r="AG65" i="29"/>
  <c r="Q66" i="29"/>
  <c r="X66" i="29"/>
  <c r="Y66" i="29"/>
  <c r="AG66" i="29"/>
  <c r="Q67" i="29"/>
  <c r="X67" i="29"/>
  <c r="Y67" i="29"/>
  <c r="AG67" i="29"/>
  <c r="AE67" i="29" s="1"/>
  <c r="AF67" i="29" s="1"/>
  <c r="AN67" i="29"/>
  <c r="Q68" i="29"/>
  <c r="X68" i="29"/>
  <c r="Y68" i="29"/>
  <c r="AG68" i="29"/>
  <c r="Q69" i="29"/>
  <c r="X69" i="29"/>
  <c r="Y69" i="29"/>
  <c r="AG69" i="29"/>
  <c r="Q70" i="29"/>
  <c r="X70" i="29"/>
  <c r="Y70" i="29"/>
  <c r="AG70" i="29"/>
  <c r="AE70" i="29" s="1"/>
  <c r="AF70" i="29" s="1"/>
  <c r="AN70" i="29"/>
  <c r="Q71" i="29"/>
  <c r="X71" i="29"/>
  <c r="Y71" i="29"/>
  <c r="AG71" i="29"/>
  <c r="Q72" i="29"/>
  <c r="X72" i="29"/>
  <c r="Y72" i="29"/>
  <c r="AG72" i="29"/>
  <c r="AE72" i="29" s="1"/>
  <c r="AF72" i="29" s="1"/>
  <c r="Q73" i="29"/>
  <c r="X73" i="29"/>
  <c r="Y73" i="29"/>
  <c r="AG73" i="29"/>
  <c r="Q74" i="29"/>
  <c r="X74" i="29"/>
  <c r="Y74" i="29"/>
  <c r="AG74" i="29"/>
  <c r="AE74" i="29" s="1"/>
  <c r="AF74" i="29" s="1"/>
  <c r="Q75" i="29"/>
  <c r="X75" i="29"/>
  <c r="Y75" i="29"/>
  <c r="AG75" i="29"/>
  <c r="AE75" i="29" s="1"/>
  <c r="AF75" i="29" s="1"/>
  <c r="Q76" i="29"/>
  <c r="X76" i="29"/>
  <c r="Y76" i="29"/>
  <c r="AG76" i="29"/>
  <c r="Q77" i="29"/>
  <c r="X77" i="29"/>
  <c r="Y77" i="29"/>
  <c r="AG77" i="29"/>
  <c r="Q78" i="29"/>
  <c r="X78" i="29"/>
  <c r="Y78" i="29"/>
  <c r="AG78" i="29"/>
  <c r="Q79" i="29"/>
  <c r="X79" i="29"/>
  <c r="Y79" i="29"/>
  <c r="AG79" i="29"/>
  <c r="AE79" i="29" s="1"/>
  <c r="AF79" i="29" s="1"/>
  <c r="N80" i="29"/>
  <c r="AI61" i="29"/>
  <c r="AN61" i="29"/>
  <c r="AI74" i="29"/>
  <c r="AJ74" i="29" s="1"/>
  <c r="AI45" i="29"/>
  <c r="AJ45" i="29" s="1"/>
  <c r="AN45" i="29"/>
  <c r="AJ21" i="29"/>
  <c r="P78" i="29"/>
  <c r="AR78" i="29"/>
  <c r="AR64" i="29"/>
  <c r="P64" i="29"/>
  <c r="P14" i="29"/>
  <c r="AR14" i="29"/>
  <c r="AR63" i="29"/>
  <c r="P63" i="29"/>
  <c r="P38" i="29"/>
  <c r="AR38" i="29"/>
  <c r="P62" i="29"/>
  <c r="AR62" i="29"/>
  <c r="P52" i="29"/>
  <c r="AR52" i="29"/>
  <c r="AR48" i="29"/>
  <c r="P48" i="29"/>
  <c r="AR76" i="29"/>
  <c r="AR47" i="29"/>
  <c r="P22" i="29"/>
  <c r="AR22" i="29"/>
  <c r="AR8" i="29"/>
  <c r="P8" i="29"/>
  <c r="P36" i="29"/>
  <c r="P2" i="29"/>
  <c r="AR2" i="29"/>
  <c r="P70" i="29"/>
  <c r="AR70" i="29"/>
  <c r="AR31" i="29"/>
  <c r="P6" i="29"/>
  <c r="AR6" i="29"/>
  <c r="AI10" i="29"/>
  <c r="P55" i="29"/>
  <c r="AI2" i="29"/>
  <c r="AR79" i="29"/>
  <c r="P54" i="29"/>
  <c r="AR54" i="29"/>
  <c r="P44" i="29"/>
  <c r="P73" i="29"/>
  <c r="P41" i="29"/>
  <c r="P33" i="29"/>
  <c r="O28" i="29"/>
  <c r="O20" i="29"/>
  <c r="AR20" i="29" s="1"/>
  <c r="P17" i="29"/>
  <c r="O4" i="29"/>
  <c r="AR4" i="29" s="1"/>
  <c r="P20" i="29"/>
  <c r="AJ2" i="29"/>
  <c r="P28" i="29"/>
  <c r="AR28" i="29"/>
  <c r="AO53" i="29"/>
  <c r="AJ53" i="29"/>
  <c r="AO61" i="29"/>
  <c r="AJ61" i="29"/>
  <c r="P4" i="29"/>
  <c r="AO13" i="29" l="1"/>
  <c r="AJ13" i="29"/>
  <c r="AO28" i="29"/>
  <c r="AJ28" i="29"/>
  <c r="AR69" i="29"/>
  <c r="AN69" i="29"/>
  <c r="P42" i="29"/>
  <c r="AN42" i="29"/>
  <c r="AR29" i="29"/>
  <c r="P29" i="29"/>
  <c r="AI78" i="29"/>
  <c r="AN78" i="29"/>
  <c r="AI63" i="29"/>
  <c r="AO63" i="29" s="1"/>
  <c r="AN63" i="29"/>
  <c r="AO23" i="29"/>
  <c r="AJ23" i="29"/>
  <c r="AO7" i="29"/>
  <c r="AJ7" i="29"/>
  <c r="AI62" i="29"/>
  <c r="AN62" i="29"/>
  <c r="AN58" i="29"/>
  <c r="AI58" i="29"/>
  <c r="AO58" i="29" s="1"/>
  <c r="P13" i="29"/>
  <c r="AN13" i="29"/>
  <c r="AR13" i="29"/>
  <c r="AO50" i="29"/>
  <c r="AJ50" i="29"/>
  <c r="P77" i="29"/>
  <c r="AN77" i="29"/>
  <c r="AR77" i="29"/>
  <c r="AN23" i="29"/>
  <c r="AR23" i="29"/>
  <c r="P23" i="29"/>
  <c r="AR65" i="29"/>
  <c r="AN65" i="29"/>
  <c r="P65" i="29"/>
  <c r="AR39" i="29"/>
  <c r="P39" i="29"/>
  <c r="AN39" i="29"/>
  <c r="AR18" i="29"/>
  <c r="P18" i="29"/>
  <c r="AN18" i="29"/>
  <c r="AO74" i="29"/>
  <c r="AE12" i="29"/>
  <c r="AF12" i="29" s="1"/>
  <c r="AM12" i="29" s="1"/>
  <c r="AR56" i="29"/>
  <c r="AR32" i="29"/>
  <c r="AN74" i="29"/>
  <c r="AE65" i="29"/>
  <c r="AF65" i="29" s="1"/>
  <c r="AE22" i="29"/>
  <c r="AF22" i="29" s="1"/>
  <c r="AH69" i="29"/>
  <c r="AI69" i="29" s="1"/>
  <c r="AH60" i="29"/>
  <c r="AI60" i="29" s="1"/>
  <c r="AH18" i="29"/>
  <c r="AH5" i="29"/>
  <c r="AR26" i="29"/>
  <c r="O71" i="29"/>
  <c r="O7" i="29"/>
  <c r="AI5" i="29"/>
  <c r="AN28" i="29"/>
  <c r="AE39" i="29"/>
  <c r="AF39" i="29" s="1"/>
  <c r="AK39" i="29" s="1"/>
  <c r="AE34" i="29"/>
  <c r="AF34" i="29" s="1"/>
  <c r="AE18" i="29"/>
  <c r="AF18" i="29" s="1"/>
  <c r="AE7" i="29"/>
  <c r="AF7" i="29" s="1"/>
  <c r="AE5" i="29"/>
  <c r="AF5" i="29" s="1"/>
  <c r="AH65" i="29"/>
  <c r="AI65" i="29" s="1"/>
  <c r="AI56" i="29"/>
  <c r="AI48" i="29"/>
  <c r="AI44" i="29"/>
  <c r="AO44" i="29" s="1"/>
  <c r="AI37" i="29"/>
  <c r="AI29" i="29"/>
  <c r="AI18" i="29"/>
  <c r="AO66" i="29"/>
  <c r="P24" i="29"/>
  <c r="AN32" i="29"/>
  <c r="AJ79" i="29"/>
  <c r="AN53" i="29"/>
  <c r="AE77" i="29"/>
  <c r="AF77" i="29" s="1"/>
  <c r="AE66" i="29"/>
  <c r="AF66" i="29" s="1"/>
  <c r="AE37" i="29"/>
  <c r="AF37" i="29" s="1"/>
  <c r="AE14" i="29"/>
  <c r="AF14" i="29" s="1"/>
  <c r="AH55" i="29"/>
  <c r="AH36" i="29"/>
  <c r="AI36" i="29" s="1"/>
  <c r="AI33" i="29"/>
  <c r="AO33" i="29" s="1"/>
  <c r="AI17" i="29"/>
  <c r="AO17" i="29" s="1"/>
  <c r="AR66" i="29"/>
  <c r="AR10" i="29"/>
  <c r="P35" i="29"/>
  <c r="P49" i="29"/>
  <c r="AE57" i="29"/>
  <c r="AF57" i="29" s="1"/>
  <c r="AE40" i="29"/>
  <c r="AF40" i="29" s="1"/>
  <c r="AN26" i="29"/>
  <c r="AH70" i="29"/>
  <c r="AK70" i="29" s="1"/>
  <c r="AH67" i="29"/>
  <c r="AI47" i="29"/>
  <c r="AH42" i="29"/>
  <c r="AI42" i="29" s="1"/>
  <c r="AH19" i="29"/>
  <c r="AN2" i="29"/>
  <c r="AR51" i="29"/>
  <c r="O68" i="29"/>
  <c r="AN68" i="29" s="1"/>
  <c r="P34" i="29"/>
  <c r="P19" i="29"/>
  <c r="AN76" i="29"/>
  <c r="AI55" i="29"/>
  <c r="P16" i="29"/>
  <c r="AN66" i="29"/>
  <c r="AI67" i="29"/>
  <c r="AI19" i="29"/>
  <c r="AJ19" i="29" s="1"/>
  <c r="AH6" i="29"/>
  <c r="AI6" i="29" s="1"/>
  <c r="AE30" i="29"/>
  <c r="AF30" i="29" s="1"/>
  <c r="AI20" i="29"/>
  <c r="AE69" i="29"/>
  <c r="AF69" i="29" s="1"/>
  <c r="O12" i="29"/>
  <c r="P56" i="29"/>
  <c r="AE78" i="29"/>
  <c r="AF78" i="29" s="1"/>
  <c r="AK78" i="29" s="1"/>
  <c r="AN36" i="29"/>
  <c r="AH77" i="29"/>
  <c r="AI77" i="29" s="1"/>
  <c r="AN10" i="29"/>
  <c r="AN6" i="29"/>
  <c r="P42" i="6"/>
  <c r="Q42" i="6" s="1"/>
  <c r="AJ55" i="6"/>
  <c r="H21" i="34" s="1"/>
  <c r="I21" i="34"/>
  <c r="L9" i="34"/>
  <c r="K9" i="34"/>
  <c r="P47" i="6"/>
  <c r="I2" i="34"/>
  <c r="P50" i="6"/>
  <c r="AV50" i="6" s="1"/>
  <c r="I13" i="34"/>
  <c r="L10" i="34"/>
  <c r="K10" i="34"/>
  <c r="P68" i="6"/>
  <c r="AT68" i="6" s="1"/>
  <c r="I20" i="34"/>
  <c r="P74" i="6"/>
  <c r="Q74" i="6" s="1"/>
  <c r="I16" i="34"/>
  <c r="P48" i="6"/>
  <c r="I15" i="34"/>
  <c r="P32" i="6"/>
  <c r="I12" i="34"/>
  <c r="P33" i="6"/>
  <c r="Q33" i="6" s="1"/>
  <c r="I11" i="34"/>
  <c r="P84" i="6"/>
  <c r="I5" i="34"/>
  <c r="P89" i="6"/>
  <c r="I19" i="34"/>
  <c r="P78" i="6"/>
  <c r="I17" i="34"/>
  <c r="P90" i="6"/>
  <c r="AV90" i="6" s="1"/>
  <c r="I8" i="34"/>
  <c r="P30" i="6"/>
  <c r="AV30" i="6" s="1"/>
  <c r="I3" i="34"/>
  <c r="P83" i="6"/>
  <c r="AV83" i="6" s="1"/>
  <c r="I7" i="34"/>
  <c r="K4" i="34"/>
  <c r="L4" i="34"/>
  <c r="P91" i="6"/>
  <c r="Q91" i="6" s="1"/>
  <c r="I14" i="34"/>
  <c r="P54" i="6"/>
  <c r="I18" i="34"/>
  <c r="P57" i="6"/>
  <c r="I6" i="34"/>
  <c r="N195" i="32"/>
  <c r="K182" i="32"/>
  <c r="N174" i="32"/>
  <c r="K154" i="32"/>
  <c r="N135" i="32"/>
  <c r="K134" i="32"/>
  <c r="N116" i="32"/>
  <c r="N124" i="32"/>
  <c r="N123" i="32"/>
  <c r="N169" i="32"/>
  <c r="N149" i="32"/>
  <c r="N140" i="32"/>
  <c r="K130" i="32"/>
  <c r="K122" i="32"/>
  <c r="N109" i="32"/>
  <c r="K142" i="32"/>
  <c r="N179" i="32"/>
  <c r="N132" i="32"/>
  <c r="N101" i="32"/>
  <c r="N159" i="32"/>
  <c r="K139" i="32"/>
  <c r="N129" i="32"/>
  <c r="N113" i="32"/>
  <c r="N100" i="32"/>
  <c r="K189" i="32"/>
  <c r="N137" i="32"/>
  <c r="K193" i="32"/>
  <c r="K99" i="32"/>
  <c r="K197" i="32"/>
  <c r="K118" i="32"/>
  <c r="K106" i="32"/>
  <c r="E68" i="32"/>
  <c r="K103" i="32"/>
  <c r="K141" i="32"/>
  <c r="E91" i="32"/>
  <c r="E71" i="32"/>
  <c r="N108" i="32"/>
  <c r="E22" i="32"/>
  <c r="E7" i="32"/>
  <c r="K198" i="32"/>
  <c r="N127" i="32"/>
  <c r="N194" i="32"/>
  <c r="E79" i="32"/>
  <c r="E12" i="32"/>
  <c r="E89" i="32"/>
  <c r="K199" i="32"/>
  <c r="K194" i="32"/>
  <c r="K151" i="32"/>
  <c r="E73" i="32"/>
  <c r="E88" i="32"/>
  <c r="E90" i="32"/>
  <c r="E81" i="32"/>
  <c r="E80" i="32"/>
  <c r="E86" i="32"/>
  <c r="AJ56" i="6"/>
  <c r="E41" i="32"/>
  <c r="E70" i="32"/>
  <c r="E15" i="32"/>
  <c r="N167" i="32"/>
  <c r="P19" i="6"/>
  <c r="AV19" i="6" s="1"/>
  <c r="E52" i="32"/>
  <c r="E62" i="32"/>
  <c r="E67" i="32"/>
  <c r="K167" i="32"/>
  <c r="E51" i="32"/>
  <c r="E69" i="32"/>
  <c r="E78" i="32"/>
  <c r="K191" i="32"/>
  <c r="K166" i="32"/>
  <c r="E5" i="32"/>
  <c r="E4" i="32"/>
  <c r="E6" i="32"/>
  <c r="E57" i="32"/>
  <c r="E32" i="32"/>
  <c r="E84" i="32"/>
  <c r="E82" i="32"/>
  <c r="E59" i="32"/>
  <c r="E83" i="32"/>
  <c r="K135" i="32"/>
  <c r="K117" i="32"/>
  <c r="E60" i="32"/>
  <c r="E87" i="32"/>
  <c r="E30" i="32"/>
  <c r="K109" i="32"/>
  <c r="E53" i="32"/>
  <c r="AJ90" i="6"/>
  <c r="E55" i="32"/>
  <c r="E58" i="32"/>
  <c r="E39" i="32"/>
  <c r="E63" i="32"/>
  <c r="E11" i="32"/>
  <c r="E23" i="32"/>
  <c r="K169" i="32"/>
  <c r="K165" i="32"/>
  <c r="K155" i="32"/>
  <c r="E37" i="32"/>
  <c r="E3" i="32"/>
  <c r="E56" i="32"/>
  <c r="E72" i="32"/>
  <c r="E24" i="32"/>
  <c r="E8" i="32"/>
  <c r="E85" i="32"/>
  <c r="E40" i="32"/>
  <c r="E66" i="32"/>
  <c r="E16" i="32"/>
  <c r="E18" i="32"/>
  <c r="K126" i="32"/>
  <c r="E34" i="32"/>
  <c r="E44" i="32"/>
  <c r="E75" i="32"/>
  <c r="E77" i="32"/>
  <c r="E29" i="32"/>
  <c r="E74" i="32"/>
  <c r="E61" i="32"/>
  <c r="N103" i="32"/>
  <c r="E54" i="32"/>
  <c r="K100" i="32"/>
  <c r="K150" i="32"/>
  <c r="N111" i="32"/>
  <c r="E76" i="32"/>
  <c r="E64" i="32"/>
  <c r="E65" i="32"/>
  <c r="K179" i="32"/>
  <c r="K174" i="32"/>
  <c r="K149" i="32"/>
  <c r="E36" i="32"/>
  <c r="E9" i="32"/>
  <c r="E20" i="32"/>
  <c r="K105" i="32"/>
  <c r="E25" i="32"/>
  <c r="E47" i="32"/>
  <c r="E21" i="32"/>
  <c r="N198" i="32"/>
  <c r="N151" i="32"/>
  <c r="K125" i="32"/>
  <c r="E14" i="32"/>
  <c r="E43" i="32"/>
  <c r="E33" i="32"/>
  <c r="K143" i="32"/>
  <c r="K133" i="32"/>
  <c r="E10" i="32"/>
  <c r="K95" i="32"/>
  <c r="K115" i="32"/>
  <c r="E50" i="32"/>
  <c r="AF39" i="6"/>
  <c r="E45" i="32"/>
  <c r="E26" i="32"/>
  <c r="E42" i="32"/>
  <c r="E38" i="32"/>
  <c r="E48" i="32"/>
  <c r="AF10" i="6"/>
  <c r="E31" i="32"/>
  <c r="N95" i="32"/>
  <c r="N199" i="32"/>
  <c r="N150" i="32"/>
  <c r="K113" i="32"/>
  <c r="K187" i="32"/>
  <c r="E19" i="32"/>
  <c r="E46" i="32"/>
  <c r="E13" i="32"/>
  <c r="E28" i="32"/>
  <c r="E35" i="32"/>
  <c r="AJ82" i="6"/>
  <c r="AF6" i="6"/>
  <c r="P17" i="6"/>
  <c r="AT17" i="6" s="1"/>
  <c r="E27" i="32"/>
  <c r="E49" i="32"/>
  <c r="E17" i="32"/>
  <c r="K181" i="32"/>
  <c r="N170" i="32"/>
  <c r="K153" i="32"/>
  <c r="K146" i="32"/>
  <c r="K138" i="32"/>
  <c r="K123" i="32"/>
  <c r="AN71" i="29"/>
  <c r="AI71" i="29"/>
  <c r="AJ55" i="29"/>
  <c r="AO55" i="29"/>
  <c r="AN43" i="29"/>
  <c r="AJ20" i="29"/>
  <c r="AO20" i="29"/>
  <c r="AN16" i="29"/>
  <c r="AN3" i="29"/>
  <c r="P60" i="29"/>
  <c r="AN60" i="29"/>
  <c r="AJ10" i="29"/>
  <c r="AO10" i="29"/>
  <c r="AR60" i="29"/>
  <c r="P12" i="29"/>
  <c r="AN12" i="29"/>
  <c r="AR12" i="29"/>
  <c r="AN20" i="29"/>
  <c r="AE55" i="29"/>
  <c r="AF55" i="29" s="1"/>
  <c r="AJ47" i="29"/>
  <c r="AO47" i="29"/>
  <c r="AO39" i="29"/>
  <c r="AJ39" i="29"/>
  <c r="AN24" i="29"/>
  <c r="AI24" i="29"/>
  <c r="AN79" i="29"/>
  <c r="P79" i="29"/>
  <c r="Q81" i="29"/>
  <c r="AI64" i="29"/>
  <c r="AN64" i="29"/>
  <c r="AR73" i="29"/>
  <c r="AN73" i="29"/>
  <c r="AR9" i="29"/>
  <c r="P9" i="29"/>
  <c r="AN9" i="29"/>
  <c r="AO2" i="29"/>
  <c r="AO57" i="29"/>
  <c r="AJ57" i="29"/>
  <c r="P47" i="29"/>
  <c r="AN47" i="29"/>
  <c r="AN22" i="29"/>
  <c r="AO26" i="29"/>
  <c r="AJ26" i="29"/>
  <c r="AI9" i="29"/>
  <c r="AN33" i="29"/>
  <c r="AR33" i="29"/>
  <c r="AN52" i="29"/>
  <c r="AI52" i="29"/>
  <c r="AN41" i="29"/>
  <c r="AI41" i="29"/>
  <c r="AN34" i="29"/>
  <c r="AI34" i="29"/>
  <c r="AJ18" i="29"/>
  <c r="AO18" i="29"/>
  <c r="AJ5" i="29"/>
  <c r="AO5" i="29"/>
  <c r="AO12" i="29"/>
  <c r="AJ12" i="29"/>
  <c r="AO45" i="29"/>
  <c r="AO29" i="29"/>
  <c r="AJ29" i="29"/>
  <c r="AI8" i="29"/>
  <c r="AE8" i="29"/>
  <c r="AF8" i="29" s="1"/>
  <c r="AJ62" i="29"/>
  <c r="AO62" i="29"/>
  <c r="AN51" i="29"/>
  <c r="AI51" i="29"/>
  <c r="AI4" i="29"/>
  <c r="AN4" i="29"/>
  <c r="AR25" i="29"/>
  <c r="AN25" i="29"/>
  <c r="P25" i="29"/>
  <c r="AE71" i="29"/>
  <c r="AF71" i="29" s="1"/>
  <c r="AM71" i="29" s="1"/>
  <c r="AE68" i="29"/>
  <c r="AF68" i="29" s="1"/>
  <c r="AN49" i="29"/>
  <c r="AJ15" i="29"/>
  <c r="AI68" i="29"/>
  <c r="AH54" i="29"/>
  <c r="AI54" i="29" s="1"/>
  <c r="AH38" i="29"/>
  <c r="AI38" i="29" s="1"/>
  <c r="AH32" i="29"/>
  <c r="AI32" i="29" s="1"/>
  <c r="AR58" i="29"/>
  <c r="P75" i="29"/>
  <c r="AH72" i="29"/>
  <c r="AI72" i="29" s="1"/>
  <c r="O72" i="29"/>
  <c r="O57" i="29"/>
  <c r="P37" i="29"/>
  <c r="AH30" i="29"/>
  <c r="AI30" i="29" s="1"/>
  <c r="O30" i="29"/>
  <c r="O15" i="29"/>
  <c r="AR53" i="29"/>
  <c r="AH11" i="29"/>
  <c r="AI11" i="29" s="1"/>
  <c r="O11" i="29"/>
  <c r="K92" i="32"/>
  <c r="AE49" i="29"/>
  <c r="AF49" i="29" s="1"/>
  <c r="AE23" i="29"/>
  <c r="AF23" i="29" s="1"/>
  <c r="AM23" i="29" s="1"/>
  <c r="AE9" i="29"/>
  <c r="AF9" i="29" s="1"/>
  <c r="AH76" i="29"/>
  <c r="AI76" i="29" s="1"/>
  <c r="AH9" i="29"/>
  <c r="AJ80" i="6"/>
  <c r="P10" i="6"/>
  <c r="Q10" i="6" s="1"/>
  <c r="AJ10" i="6"/>
  <c r="AN50" i="29"/>
  <c r="AN44" i="29"/>
  <c r="AN37" i="29"/>
  <c r="AE32" i="29"/>
  <c r="AF32" i="29" s="1"/>
  <c r="AN29" i="29"/>
  <c r="AE20" i="29"/>
  <c r="AF20" i="29" s="1"/>
  <c r="AK20" i="29" s="1"/>
  <c r="AN17" i="29"/>
  <c r="AE16" i="29"/>
  <c r="AF16" i="29" s="1"/>
  <c r="AN5" i="29"/>
  <c r="AH43" i="29"/>
  <c r="AI43" i="29" s="1"/>
  <c r="AH31" i="29"/>
  <c r="AI31" i="29" s="1"/>
  <c r="AH25" i="29"/>
  <c r="AI25" i="29" s="1"/>
  <c r="AH22" i="29"/>
  <c r="AI22" i="29" s="1"/>
  <c r="AH16" i="29"/>
  <c r="AI16" i="29" s="1"/>
  <c r="AH3" i="29"/>
  <c r="AI3" i="29" s="1"/>
  <c r="AH59" i="29"/>
  <c r="AI59" i="29" s="1"/>
  <c r="O59" i="29"/>
  <c r="AM59" i="29" s="1"/>
  <c r="AF45" i="6"/>
  <c r="AF84" i="6"/>
  <c r="AF80" i="6"/>
  <c r="AE24" i="29"/>
  <c r="AF24" i="29" s="1"/>
  <c r="AM24" i="29" s="1"/>
  <c r="AE10" i="29"/>
  <c r="AF10" i="29" s="1"/>
  <c r="AH35" i="29"/>
  <c r="AI35" i="29" s="1"/>
  <c r="AH27" i="29"/>
  <c r="AK27" i="29" s="1"/>
  <c r="AH14" i="29"/>
  <c r="AI14" i="29" s="1"/>
  <c r="AR43" i="29"/>
  <c r="P69" i="29"/>
  <c r="AH40" i="29"/>
  <c r="AI40" i="29" s="1"/>
  <c r="O40" i="29"/>
  <c r="P5" i="29"/>
  <c r="AJ39" i="6"/>
  <c r="AN21" i="29"/>
  <c r="AE17" i="29"/>
  <c r="AF17" i="29" s="1"/>
  <c r="AK17" i="29" s="1"/>
  <c r="AR42" i="29"/>
  <c r="AJ5" i="6"/>
  <c r="K177" i="32"/>
  <c r="AE76" i="29"/>
  <c r="AF76" i="29" s="1"/>
  <c r="AE73" i="29"/>
  <c r="AF73" i="29" s="1"/>
  <c r="AK73" i="29" s="1"/>
  <c r="AN48" i="29"/>
  <c r="AN27" i="29"/>
  <c r="AE21" i="29"/>
  <c r="AF21" i="29" s="1"/>
  <c r="AH75" i="29"/>
  <c r="AI75" i="29" s="1"/>
  <c r="AH73" i="29"/>
  <c r="AI73" i="29" s="1"/>
  <c r="AH46" i="29"/>
  <c r="AI46" i="29" s="1"/>
  <c r="O46" i="29"/>
  <c r="P27" i="29"/>
  <c r="K98" i="32"/>
  <c r="AH40" i="6"/>
  <c r="AG40" i="6" s="1"/>
  <c r="AM40" i="6" s="1"/>
  <c r="N94" i="32"/>
  <c r="K161" i="32"/>
  <c r="K121" i="32"/>
  <c r="AF43" i="6"/>
  <c r="N96" i="32"/>
  <c r="K96" i="32"/>
  <c r="K190" i="32"/>
  <c r="K175" i="32"/>
  <c r="N175" i="32"/>
  <c r="K171" i="32"/>
  <c r="N171" i="32"/>
  <c r="N102" i="32"/>
  <c r="K102" i="32"/>
  <c r="N163" i="32"/>
  <c r="K163" i="32"/>
  <c r="K178" i="32"/>
  <c r="N178" i="32"/>
  <c r="N166" i="32"/>
  <c r="N143" i="32"/>
  <c r="N126" i="32"/>
  <c r="K173" i="32"/>
  <c r="K145" i="32"/>
  <c r="K129" i="32"/>
  <c r="K196" i="32"/>
  <c r="K192" i="32"/>
  <c r="N181" i="32"/>
  <c r="N165" i="32"/>
  <c r="N153" i="32"/>
  <c r="K184" i="32"/>
  <c r="K180" i="32"/>
  <c r="K176" i="32"/>
  <c r="K172" i="32"/>
  <c r="K164" i="32"/>
  <c r="K148" i="32"/>
  <c r="K144" i="32"/>
  <c r="K140" i="32"/>
  <c r="K136" i="32"/>
  <c r="K132" i="32"/>
  <c r="K128" i="32"/>
  <c r="K120" i="32"/>
  <c r="N117" i="32"/>
  <c r="K116" i="32"/>
  <c r="N184" i="32"/>
  <c r="N180" i="32"/>
  <c r="N176" i="32"/>
  <c r="N172" i="32"/>
  <c r="N168" i="32"/>
  <c r="N164" i="32"/>
  <c r="N160" i="32"/>
  <c r="N156" i="32"/>
  <c r="N152" i="32"/>
  <c r="N148" i="32"/>
  <c r="N144" i="32"/>
  <c r="K101" i="32"/>
  <c r="AJ59" i="6"/>
  <c r="AF37" i="6"/>
  <c r="AJ48" i="6"/>
  <c r="AF42" i="6"/>
  <c r="AM43" i="29"/>
  <c r="AM20" i="29"/>
  <c r="AK16" i="29"/>
  <c r="AM16" i="29"/>
  <c r="AK19" i="29"/>
  <c r="AM19" i="29"/>
  <c r="AK44" i="29"/>
  <c r="AM44" i="29"/>
  <c r="AK5" i="29"/>
  <c r="AM5" i="29"/>
  <c r="AM70" i="29"/>
  <c r="AM72" i="29"/>
  <c r="AK72" i="29"/>
  <c r="AK45" i="29"/>
  <c r="AP45" i="29" s="1"/>
  <c r="AM45" i="29"/>
  <c r="AK18" i="29"/>
  <c r="AM18" i="29"/>
  <c r="AM14" i="29"/>
  <c r="AK11" i="29"/>
  <c r="AM11" i="29"/>
  <c r="AK15" i="29"/>
  <c r="AM15" i="29"/>
  <c r="AM79" i="29"/>
  <c r="AK79" i="29"/>
  <c r="AM73" i="29"/>
  <c r="AK58" i="29"/>
  <c r="AM58" i="29"/>
  <c r="AM54" i="29"/>
  <c r="AM46" i="29"/>
  <c r="AK41" i="29"/>
  <c r="AM41" i="29"/>
  <c r="AK23" i="29"/>
  <c r="AK4" i="29"/>
  <c r="AM4" i="29"/>
  <c r="AK74" i="29"/>
  <c r="AM74" i="29"/>
  <c r="AK68" i="29"/>
  <c r="AK65" i="29"/>
  <c r="AM65" i="29"/>
  <c r="AK62" i="29"/>
  <c r="AM62" i="29"/>
  <c r="AK42" i="29"/>
  <c r="AM42" i="29"/>
  <c r="AK33" i="29"/>
  <c r="AM33" i="29"/>
  <c r="AM29" i="29"/>
  <c r="AK29" i="29"/>
  <c r="AK24" i="29"/>
  <c r="AK13" i="29"/>
  <c r="AM13" i="29"/>
  <c r="AM55" i="29"/>
  <c r="AK55" i="29"/>
  <c r="AK51" i="29"/>
  <c r="AM51" i="29"/>
  <c r="AM47" i="29"/>
  <c r="AK47" i="29"/>
  <c r="AM38" i="29"/>
  <c r="AM25" i="29"/>
  <c r="AK25" i="29"/>
  <c r="AM6" i="29"/>
  <c r="AK6" i="29"/>
  <c r="AM56" i="29"/>
  <c r="AK56" i="29"/>
  <c r="AK77" i="29"/>
  <c r="AM77" i="29"/>
  <c r="AM69" i="29"/>
  <c r="AM66" i="29"/>
  <c r="AK66" i="29"/>
  <c r="AM63" i="29"/>
  <c r="AK63" i="29"/>
  <c r="AK59" i="29"/>
  <c r="AK52" i="29"/>
  <c r="AM52" i="29"/>
  <c r="AK34" i="29"/>
  <c r="AM34" i="29"/>
  <c r="AM30" i="29"/>
  <c r="AK26" i="29"/>
  <c r="AM26" i="29"/>
  <c r="AK7" i="29"/>
  <c r="AM7" i="29"/>
  <c r="AK75" i="29"/>
  <c r="AM75" i="29"/>
  <c r="AM60" i="29"/>
  <c r="AM53" i="29"/>
  <c r="AK53" i="29"/>
  <c r="AM48" i="29"/>
  <c r="AK48" i="29"/>
  <c r="AM39" i="29"/>
  <c r="AM27" i="29"/>
  <c r="AM8" i="29"/>
  <c r="AK8" i="29"/>
  <c r="AM64" i="29"/>
  <c r="AK64" i="29"/>
  <c r="AM61" i="29"/>
  <c r="AK61" i="29"/>
  <c r="AM35" i="29"/>
  <c r="AK35" i="29"/>
  <c r="AM31" i="29"/>
  <c r="AK31" i="29"/>
  <c r="AK28" i="29"/>
  <c r="AM28" i="29"/>
  <c r="AK21" i="29"/>
  <c r="AM21" i="29"/>
  <c r="AK9" i="29"/>
  <c r="AM9" i="29"/>
  <c r="AK2" i="29"/>
  <c r="AM2" i="29"/>
  <c r="AK67" i="29"/>
  <c r="AM67" i="29"/>
  <c r="AK49" i="29"/>
  <c r="AM49" i="29"/>
  <c r="AK40" i="29"/>
  <c r="AM40" i="29"/>
  <c r="AM36" i="29"/>
  <c r="AK36" i="29"/>
  <c r="AK10" i="29"/>
  <c r="AM10" i="29"/>
  <c r="AK76" i="29"/>
  <c r="AM76" i="29"/>
  <c r="AM57" i="29"/>
  <c r="AK57" i="29"/>
  <c r="AK50" i="29"/>
  <c r="AM50" i="29"/>
  <c r="AM37" i="29"/>
  <c r="AK37" i="29"/>
  <c r="AM32" i="29"/>
  <c r="AK32" i="29"/>
  <c r="AK22" i="29"/>
  <c r="AM22" i="29"/>
  <c r="AK3" i="29"/>
  <c r="AM3" i="29"/>
  <c r="AK71" i="29"/>
  <c r="AJ24" i="6"/>
  <c r="AJ68" i="6"/>
  <c r="AJ63" i="6"/>
  <c r="AJ57" i="6"/>
  <c r="AV74" i="6"/>
  <c r="AF62" i="6"/>
  <c r="AH24" i="6"/>
  <c r="AG24" i="6" s="1"/>
  <c r="AM24" i="6" s="1"/>
  <c r="AJ23" i="6"/>
  <c r="AH70" i="6"/>
  <c r="AG70" i="6" s="1"/>
  <c r="AM70" i="6" s="1"/>
  <c r="AJ47" i="6"/>
  <c r="AF55" i="6"/>
  <c r="AJ29" i="6"/>
  <c r="AF23" i="6"/>
  <c r="AH50" i="6"/>
  <c r="AG50" i="6" s="1"/>
  <c r="AM50" i="6" s="1"/>
  <c r="AF83" i="6"/>
  <c r="AJ30" i="6"/>
  <c r="AH83" i="6"/>
  <c r="AG83" i="6" s="1"/>
  <c r="AM83" i="6" s="1"/>
  <c r="AF20" i="6"/>
  <c r="P69" i="6"/>
  <c r="Q69" i="6" s="1"/>
  <c r="AF65" i="6"/>
  <c r="AJ81" i="6"/>
  <c r="P58" i="6"/>
  <c r="AV58" i="6" s="1"/>
  <c r="P21" i="6"/>
  <c r="Q21" i="6" s="1"/>
  <c r="AJ12" i="6"/>
  <c r="AF12" i="6"/>
  <c r="P44" i="6"/>
  <c r="AV44" i="6" s="1"/>
  <c r="AF79" i="6"/>
  <c r="AH74" i="6"/>
  <c r="AG74" i="6" s="1"/>
  <c r="AM74" i="6" s="1"/>
  <c r="AV42" i="6"/>
  <c r="AJ37" i="6"/>
  <c r="AJ43" i="6"/>
  <c r="AJ50" i="6"/>
  <c r="H13" i="34" s="1"/>
  <c r="Q56" i="6"/>
  <c r="AH42" i="6"/>
  <c r="AG42" i="6" s="1"/>
  <c r="AM42" i="6" s="1"/>
  <c r="AH18" i="6"/>
  <c r="AG18" i="6" s="1"/>
  <c r="AM18" i="6" s="1"/>
  <c r="AJ46" i="6"/>
  <c r="AJ91" i="6"/>
  <c r="AF50" i="6"/>
  <c r="AH63" i="6"/>
  <c r="AG63" i="6" s="1"/>
  <c r="AM63" i="6" s="1"/>
  <c r="AF87" i="6"/>
  <c r="P49" i="6"/>
  <c r="AV49" i="6" s="1"/>
  <c r="AF91" i="6"/>
  <c r="AF63" i="6"/>
  <c r="AJ76" i="6"/>
  <c r="P66" i="6"/>
  <c r="AT66" i="6" s="1"/>
  <c r="AF31" i="6"/>
  <c r="AJ61" i="6"/>
  <c r="AF8" i="6"/>
  <c r="AF27" i="6"/>
  <c r="AH10" i="6"/>
  <c r="AG10" i="6" s="1"/>
  <c r="AM10" i="6" s="1"/>
  <c r="AV8" i="6"/>
  <c r="Q8" i="6"/>
  <c r="AV84" i="6"/>
  <c r="Q84" i="6"/>
  <c r="AV6" i="6"/>
  <c r="Q6" i="6"/>
  <c r="Q47" i="6"/>
  <c r="AV47" i="6"/>
  <c r="AH46" i="6"/>
  <c r="AG46" i="6" s="1"/>
  <c r="AM46" i="6" s="1"/>
  <c r="AT47" i="6"/>
  <c r="AT12" i="6"/>
  <c r="AF85" i="6"/>
  <c r="AH86" i="6"/>
  <c r="AG86" i="6" s="1"/>
  <c r="AM86" i="6" s="1"/>
  <c r="AJ84" i="6"/>
  <c r="AJ6" i="6"/>
  <c r="AJ33" i="6"/>
  <c r="AH29" i="6"/>
  <c r="AG29" i="6" s="1"/>
  <c r="AM29" i="6" s="1"/>
  <c r="P18" i="6"/>
  <c r="AV18" i="6" s="1"/>
  <c r="P87" i="6"/>
  <c r="Q87" i="6" s="1"/>
  <c r="AF33" i="6"/>
  <c r="AH6" i="6"/>
  <c r="AG6" i="6" s="1"/>
  <c r="AM6" i="6" s="1"/>
  <c r="P31" i="6"/>
  <c r="AT31" i="6" s="1"/>
  <c r="P13" i="6"/>
  <c r="AV13" i="6" s="1"/>
  <c r="AF35" i="6"/>
  <c r="AT29" i="6"/>
  <c r="AH22" i="6"/>
  <c r="AG22" i="6" s="1"/>
  <c r="AM22" i="6" s="1"/>
  <c r="AH91" i="6"/>
  <c r="AG91" i="6" s="1"/>
  <c r="AM91" i="6" s="1"/>
  <c r="AF34" i="6"/>
  <c r="AF18" i="6"/>
  <c r="AH31" i="6"/>
  <c r="AG31" i="6" s="1"/>
  <c r="AM31" i="6" s="1"/>
  <c r="AF13" i="6"/>
  <c r="AF81" i="6"/>
  <c r="AF68" i="6"/>
  <c r="AF22" i="6"/>
  <c r="AF78" i="6"/>
  <c r="AF2" i="6"/>
  <c r="AJ3" i="6"/>
  <c r="AH62" i="6"/>
  <c r="AG62" i="6" s="1"/>
  <c r="AM62" i="6" s="1"/>
  <c r="AH49" i="6"/>
  <c r="AG49" i="6" s="1"/>
  <c r="AM49" i="6" s="1"/>
  <c r="AF11" i="6"/>
  <c r="P55" i="6"/>
  <c r="Q55" i="6" s="1"/>
  <c r="AH58" i="6"/>
  <c r="AG58" i="6" s="1"/>
  <c r="AM58" i="6" s="1"/>
  <c r="AH20" i="6"/>
  <c r="AG20" i="6" s="1"/>
  <c r="AM20" i="6" s="1"/>
  <c r="Q30" i="6"/>
  <c r="AF49" i="6"/>
  <c r="AF26" i="6"/>
  <c r="AJ9" i="6"/>
  <c r="AJ8" i="6"/>
  <c r="Q29" i="6"/>
  <c r="AF44" i="6"/>
  <c r="AF70" i="6"/>
  <c r="AF61" i="6"/>
  <c r="AH47" i="6"/>
  <c r="AG47" i="6" s="1"/>
  <c r="AM47" i="6" s="1"/>
  <c r="Q35" i="6"/>
  <c r="AV35" i="6"/>
  <c r="AV48" i="6"/>
  <c r="Q48" i="6"/>
  <c r="AV32" i="6"/>
  <c r="Q32" i="6"/>
  <c r="AV78" i="6"/>
  <c r="Q78" i="6"/>
  <c r="Q77" i="6"/>
  <c r="AV77" i="6"/>
  <c r="AV23" i="6"/>
  <c r="Q23" i="6"/>
  <c r="AT23" i="6"/>
  <c r="AV9" i="6"/>
  <c r="Q9" i="6"/>
  <c r="AT9" i="6"/>
  <c r="Q57" i="6"/>
  <c r="AV57" i="6"/>
  <c r="Q80" i="6"/>
  <c r="AV80" i="6"/>
  <c r="Q82" i="6"/>
  <c r="AV82" i="6"/>
  <c r="AV27" i="6"/>
  <c r="Q27" i="6"/>
  <c r="AV38" i="6"/>
  <c r="AV61" i="6"/>
  <c r="P16" i="6"/>
  <c r="AT16" i="6" s="1"/>
  <c r="AJ78" i="6"/>
  <c r="AH34" i="6"/>
  <c r="AG34" i="6" s="1"/>
  <c r="AM34" i="6" s="1"/>
  <c r="AJ32" i="6"/>
  <c r="AH11" i="6"/>
  <c r="AG11" i="6" s="1"/>
  <c r="AM11" i="6" s="1"/>
  <c r="P25" i="6"/>
  <c r="AT25" i="6" s="1"/>
  <c r="AF16" i="6"/>
  <c r="AF36" i="6"/>
  <c r="AF25" i="6"/>
  <c r="AF9" i="6"/>
  <c r="AF19" i="6"/>
  <c r="AJ41" i="6"/>
  <c r="AJ7" i="6"/>
  <c r="AF38" i="6"/>
  <c r="AH16" i="6"/>
  <c r="AG16" i="6" s="1"/>
  <c r="AM16" i="6" s="1"/>
  <c r="AJ74" i="6"/>
  <c r="H16" i="34" s="1"/>
  <c r="AJ73" i="6"/>
  <c r="AH23" i="6"/>
  <c r="AG23" i="6" s="1"/>
  <c r="AM23" i="6" s="1"/>
  <c r="AJ85" i="6"/>
  <c r="P85" i="6"/>
  <c r="P14" i="6"/>
  <c r="AV14" i="6" s="1"/>
  <c r="AJ86" i="6"/>
  <c r="AV76" i="6"/>
  <c r="AJ67" i="6"/>
  <c r="AJ62" i="6"/>
  <c r="P62" i="6"/>
  <c r="AH79" i="6"/>
  <c r="AG79" i="6" s="1"/>
  <c r="AM79" i="6" s="1"/>
  <c r="AH80" i="6"/>
  <c r="AG80" i="6" s="1"/>
  <c r="AM80" i="6" s="1"/>
  <c r="AF89" i="6"/>
  <c r="AF53" i="6"/>
  <c r="AF7" i="6"/>
  <c r="AF21" i="6"/>
  <c r="AJ77" i="6"/>
  <c r="AF73" i="6"/>
  <c r="AF71" i="6"/>
  <c r="AF69" i="6"/>
  <c r="AF56" i="6"/>
  <c r="AH81" i="6"/>
  <c r="AG81" i="6" s="1"/>
  <c r="AM81" i="6" s="1"/>
  <c r="P26" i="6"/>
  <c r="AT26" i="6" s="1"/>
  <c r="AJ38" i="6"/>
  <c r="AJ40" i="6"/>
  <c r="AV12" i="6"/>
  <c r="AH59" i="6"/>
  <c r="AG59" i="6" s="1"/>
  <c r="AM59" i="6" s="1"/>
  <c r="AJ65" i="6"/>
  <c r="AJ27" i="6"/>
  <c r="AJ35" i="6"/>
  <c r="AF24" i="6"/>
  <c r="AH37" i="6"/>
  <c r="AG37" i="6" s="1"/>
  <c r="AM37" i="6" s="1"/>
  <c r="P45" i="6"/>
  <c r="AT45" i="6" s="1"/>
  <c r="AV15" i="6"/>
  <c r="AF40" i="6"/>
  <c r="AF74" i="6"/>
  <c r="AF3" i="6"/>
  <c r="P34" i="6"/>
  <c r="AV34" i="6" s="1"/>
  <c r="AH87" i="6"/>
  <c r="AG87" i="6" s="1"/>
  <c r="AM87" i="6" s="1"/>
  <c r="AJ83" i="6"/>
  <c r="H7" i="34" s="1"/>
  <c r="AJ11" i="6"/>
  <c r="AH35" i="6"/>
  <c r="AG35" i="6" s="1"/>
  <c r="AM35" i="6" s="1"/>
  <c r="AT72" i="6"/>
  <c r="AV72" i="6"/>
  <c r="Q72" i="6"/>
  <c r="AT89" i="6"/>
  <c r="AV89" i="6"/>
  <c r="Q89" i="6"/>
  <c r="AV7" i="6"/>
  <c r="Q7" i="6"/>
  <c r="AT7" i="6"/>
  <c r="AV37" i="6"/>
  <c r="Q37" i="6"/>
  <c r="AT37" i="6"/>
  <c r="AV41" i="6"/>
  <c r="AT41" i="6"/>
  <c r="Q41" i="6"/>
  <c r="AT24" i="6"/>
  <c r="AV24" i="6"/>
  <c r="Q24" i="6"/>
  <c r="AT53" i="6"/>
  <c r="Q53" i="6"/>
  <c r="AV53" i="6"/>
  <c r="AV54" i="6"/>
  <c r="Q54" i="6"/>
  <c r="AT54" i="6"/>
  <c r="AH55" i="6"/>
  <c r="AG55" i="6" s="1"/>
  <c r="AM55" i="6" s="1"/>
  <c r="AJ89" i="6"/>
  <c r="AH45" i="6"/>
  <c r="AG45" i="6" s="1"/>
  <c r="AM45" i="6" s="1"/>
  <c r="AF77" i="6"/>
  <c r="AH77" i="6"/>
  <c r="AG77" i="6" s="1"/>
  <c r="AM77" i="6" s="1"/>
  <c r="AH53" i="6"/>
  <c r="AG53" i="6" s="1"/>
  <c r="AM53" i="6" s="1"/>
  <c r="AF58" i="6"/>
  <c r="AT40" i="6"/>
  <c r="AH78" i="6"/>
  <c r="AG78" i="6" s="1"/>
  <c r="AM78" i="6" s="1"/>
  <c r="AT57" i="6"/>
  <c r="AF72" i="6"/>
  <c r="AH72" i="6"/>
  <c r="AG72" i="6" s="1"/>
  <c r="AM72" i="6" s="1"/>
  <c r="AH68" i="6"/>
  <c r="AG68" i="6" s="1"/>
  <c r="AM68" i="6" s="1"/>
  <c r="AH89" i="6"/>
  <c r="AG89" i="6" s="1"/>
  <c r="AM89" i="6" s="1"/>
  <c r="P22" i="6"/>
  <c r="AT77" i="6"/>
  <c r="AT74" i="6"/>
  <c r="AV39" i="6"/>
  <c r="AT39" i="6"/>
  <c r="Q39" i="6"/>
  <c r="AT3" i="6"/>
  <c r="Q3" i="6"/>
  <c r="AV3" i="6"/>
  <c r="AH48" i="6"/>
  <c r="AG48" i="6" s="1"/>
  <c r="AM48" i="6" s="1"/>
  <c r="AF48" i="6"/>
  <c r="AH19" i="6"/>
  <c r="AG19" i="6" s="1"/>
  <c r="AM19" i="6" s="1"/>
  <c r="AH7" i="6"/>
  <c r="AG7" i="6" s="1"/>
  <c r="AM7" i="6" s="1"/>
  <c r="AT38" i="6"/>
  <c r="AH21" i="6"/>
  <c r="AG21" i="6" s="1"/>
  <c r="AM21" i="6" s="1"/>
  <c r="AT43" i="6"/>
  <c r="AJ15" i="6"/>
  <c r="AJ54" i="6"/>
  <c r="AT78" i="6"/>
  <c r="AH5" i="6"/>
  <c r="AG5" i="6" s="1"/>
  <c r="AM5" i="6" s="1"/>
  <c r="AF5" i="6"/>
  <c r="AJ53" i="6"/>
  <c r="AF29" i="6"/>
  <c r="AT15" i="6"/>
  <c r="AF54" i="6"/>
  <c r="AH54" i="6"/>
  <c r="AG54" i="6" s="1"/>
  <c r="AM54" i="6" s="1"/>
  <c r="Q5" i="6"/>
  <c r="AV5" i="6"/>
  <c r="AT73" i="6"/>
  <c r="Q73" i="6"/>
  <c r="AV73" i="6"/>
  <c r="AT48" i="6"/>
  <c r="AJ4" i="6"/>
  <c r="P4" i="6"/>
  <c r="AF41" i="6"/>
  <c r="AH15" i="6"/>
  <c r="AG15" i="6" s="1"/>
  <c r="AM15" i="6" s="1"/>
  <c r="AV40" i="6"/>
  <c r="AT5" i="6"/>
  <c r="AH73" i="6"/>
  <c r="AG73" i="6" s="1"/>
  <c r="AM73" i="6" s="1"/>
  <c r="AH41" i="6"/>
  <c r="AG41" i="6" s="1"/>
  <c r="AM41" i="6" s="1"/>
  <c r="AH38" i="6"/>
  <c r="AG38" i="6" s="1"/>
  <c r="AM38" i="6" s="1"/>
  <c r="Q43" i="6"/>
  <c r="AF15" i="6"/>
  <c r="AJ72" i="6"/>
  <c r="P64" i="6"/>
  <c r="AJ64" i="6"/>
  <c r="AH85" i="6"/>
  <c r="AG85" i="6" s="1"/>
  <c r="AM85" i="6" s="1"/>
  <c r="AT76" i="6"/>
  <c r="P52" i="6"/>
  <c r="AH52" i="6"/>
  <c r="AG52" i="6" s="1"/>
  <c r="AM52" i="6" s="1"/>
  <c r="AJ52" i="6"/>
  <c r="P88" i="6"/>
  <c r="AF88" i="6"/>
  <c r="AH88" i="6"/>
  <c r="AG88" i="6" s="1"/>
  <c r="AM88" i="6" s="1"/>
  <c r="AJ88" i="6"/>
  <c r="AH57" i="6"/>
  <c r="AG57" i="6" s="1"/>
  <c r="AM57" i="6" s="1"/>
  <c r="AT30" i="6"/>
  <c r="AF4" i="6"/>
  <c r="AH4" i="6"/>
  <c r="AG4" i="6" s="1"/>
  <c r="AM4" i="6" s="1"/>
  <c r="AH2" i="6"/>
  <c r="AG2" i="6" s="1"/>
  <c r="AM2" i="6" s="1"/>
  <c r="AH3" i="6"/>
  <c r="AG3" i="6" s="1"/>
  <c r="AM3" i="6" s="1"/>
  <c r="AF14" i="6"/>
  <c r="AH14" i="6"/>
  <c r="AG14" i="6" s="1"/>
  <c r="AM14" i="6" s="1"/>
  <c r="AH67" i="6"/>
  <c r="AG67" i="6" s="1"/>
  <c r="AM67" i="6" s="1"/>
  <c r="Q59" i="6"/>
  <c r="AT59" i="6"/>
  <c r="AV59" i="6"/>
  <c r="AT33" i="6"/>
  <c r="AH43" i="6"/>
  <c r="AG43" i="6" s="1"/>
  <c r="AM43" i="6" s="1"/>
  <c r="AH12" i="6"/>
  <c r="AG12" i="6" s="1"/>
  <c r="AM12" i="6" s="1"/>
  <c r="AH64" i="6"/>
  <c r="AG64" i="6" s="1"/>
  <c r="AM64" i="6" s="1"/>
  <c r="AF46" i="6"/>
  <c r="AT46" i="6"/>
  <c r="Q46" i="6"/>
  <c r="AH75" i="6"/>
  <c r="AG75" i="6" s="1"/>
  <c r="AM75" i="6" s="1"/>
  <c r="P75" i="6"/>
  <c r="AJ75" i="6"/>
  <c r="AT32" i="6"/>
  <c r="AJ71" i="6"/>
  <c r="P71" i="6"/>
  <c r="AH39" i="6"/>
  <c r="AG39" i="6" s="1"/>
  <c r="AM39" i="6" s="1"/>
  <c r="AF64" i="6"/>
  <c r="P2" i="6"/>
  <c r="AF75" i="6"/>
  <c r="AF76" i="6"/>
  <c r="AH76" i="6"/>
  <c r="AG76" i="6" s="1"/>
  <c r="AM76" i="6" s="1"/>
  <c r="P60" i="6"/>
  <c r="AJ60" i="6"/>
  <c r="P86" i="6"/>
  <c r="AT67" i="6"/>
  <c r="Q67" i="6"/>
  <c r="Q83" i="6"/>
  <c r="AT84" i="6"/>
  <c r="AH36" i="6"/>
  <c r="AG36" i="6" s="1"/>
  <c r="AM36" i="6" s="1"/>
  <c r="AF60" i="6"/>
  <c r="AF90" i="6"/>
  <c r="AH90" i="6"/>
  <c r="AG90" i="6" s="1"/>
  <c r="AM90" i="6" s="1"/>
  <c r="AJ70" i="6"/>
  <c r="H4" i="34" s="1"/>
  <c r="P70" i="6"/>
  <c r="Q63" i="6"/>
  <c r="AF86" i="6"/>
  <c r="AH44" i="6"/>
  <c r="AG44" i="6" s="1"/>
  <c r="AM44" i="6" s="1"/>
  <c r="AF52" i="6"/>
  <c r="AH71" i="6"/>
  <c r="AG71" i="6" s="1"/>
  <c r="AM71" i="6" s="1"/>
  <c r="AH60" i="6"/>
  <c r="AG60" i="6" s="1"/>
  <c r="AM60" i="6" s="1"/>
  <c r="Q20" i="6"/>
  <c r="AT20" i="6"/>
  <c r="AT63" i="6"/>
  <c r="AT82" i="6"/>
  <c r="AH32" i="6"/>
  <c r="AG32" i="6" s="1"/>
  <c r="AM32" i="6" s="1"/>
  <c r="AF59" i="6"/>
  <c r="AT50" i="6"/>
  <c r="AF67" i="6"/>
  <c r="AH33" i="6"/>
  <c r="AG33" i="6" s="1"/>
  <c r="AM33" i="6" s="1"/>
  <c r="AT83" i="6"/>
  <c r="AF32" i="6"/>
  <c r="P79" i="6"/>
  <c r="AJ79" i="6"/>
  <c r="AH84" i="6"/>
  <c r="AG84" i="6" s="1"/>
  <c r="AM84" i="6" s="1"/>
  <c r="AF57" i="6"/>
  <c r="AT61" i="6"/>
  <c r="P28" i="6"/>
  <c r="AJ28" i="6"/>
  <c r="AT81" i="6"/>
  <c r="AV81" i="6"/>
  <c r="AH30" i="6"/>
  <c r="AG30" i="6" s="1"/>
  <c r="AM30" i="6" s="1"/>
  <c r="AV65" i="6"/>
  <c r="AT11" i="6"/>
  <c r="AV11" i="6"/>
  <c r="AH25" i="6"/>
  <c r="AG25" i="6" s="1"/>
  <c r="AM25" i="6" s="1"/>
  <c r="P51" i="6"/>
  <c r="AJ51" i="6"/>
  <c r="AF51" i="6"/>
  <c r="AH82" i="6"/>
  <c r="AG82" i="6" s="1"/>
  <c r="AM82" i="6" s="1"/>
  <c r="AT6" i="6"/>
  <c r="AH69" i="6"/>
  <c r="AG69" i="6" s="1"/>
  <c r="AM69" i="6" s="1"/>
  <c r="AH28" i="6"/>
  <c r="AG28" i="6" s="1"/>
  <c r="AM28" i="6" s="1"/>
  <c r="AH13" i="6"/>
  <c r="AG13" i="6" s="1"/>
  <c r="AM13" i="6" s="1"/>
  <c r="AH51" i="6"/>
  <c r="AG51" i="6" s="1"/>
  <c r="AM51" i="6" s="1"/>
  <c r="AJ20" i="6"/>
  <c r="AT80" i="6"/>
  <c r="AF30" i="6"/>
  <c r="AF66" i="6"/>
  <c r="AT65" i="6"/>
  <c r="AT56" i="6"/>
  <c r="AH61" i="6"/>
  <c r="AG61" i="6" s="1"/>
  <c r="AM61" i="6" s="1"/>
  <c r="AF82" i="6"/>
  <c r="P36" i="6"/>
  <c r="AH66" i="6"/>
  <c r="AG66" i="6" s="1"/>
  <c r="AM66" i="6" s="1"/>
  <c r="AH65" i="6"/>
  <c r="AG65" i="6" s="1"/>
  <c r="AM65" i="6" s="1"/>
  <c r="AF28" i="6"/>
  <c r="AF17" i="6"/>
  <c r="AH17" i="6"/>
  <c r="AG17" i="6" s="1"/>
  <c r="AM17" i="6" s="1"/>
  <c r="AT27" i="6"/>
  <c r="AT8" i="6"/>
  <c r="AF47" i="6"/>
  <c r="AT35" i="6"/>
  <c r="AH26" i="6"/>
  <c r="AG26" i="6" s="1"/>
  <c r="AM26" i="6" s="1"/>
  <c r="AH56" i="6"/>
  <c r="AG56" i="6" s="1"/>
  <c r="AM56" i="6" s="1"/>
  <c r="AG9" i="6"/>
  <c r="AM9" i="6" s="1"/>
  <c r="AH27" i="6"/>
  <c r="AG27" i="6" s="1"/>
  <c r="AM27" i="6" s="1"/>
  <c r="AH8" i="6"/>
  <c r="AG8" i="6" s="1"/>
  <c r="AM8" i="6" s="1"/>
  <c r="E2" i="32"/>
  <c r="AT42" i="6"/>
  <c r="BB10" i="6"/>
  <c r="AO6" i="29" l="1"/>
  <c r="AJ6" i="29"/>
  <c r="AO69" i="29"/>
  <c r="AJ69" i="29"/>
  <c r="AJ65" i="29"/>
  <c r="AO65" i="29"/>
  <c r="AO36" i="29"/>
  <c r="AJ36" i="29"/>
  <c r="AJ67" i="29"/>
  <c r="AO67" i="29"/>
  <c r="AK69" i="29"/>
  <c r="AM68" i="29"/>
  <c r="AK12" i="29"/>
  <c r="AM17" i="29"/>
  <c r="AO19" i="29"/>
  <c r="AI27" i="29"/>
  <c r="AI70" i="29"/>
  <c r="AO56" i="29"/>
  <c r="AJ56" i="29"/>
  <c r="Q68" i="6"/>
  <c r="AK14" i="29"/>
  <c r="AN7" i="29"/>
  <c r="AR7" i="29"/>
  <c r="P7" i="29"/>
  <c r="AO78" i="29"/>
  <c r="AJ78" i="29"/>
  <c r="AO48" i="29"/>
  <c r="AJ48" i="29"/>
  <c r="AV33" i="6"/>
  <c r="AK38" i="29"/>
  <c r="AL38" i="29" s="1"/>
  <c r="AJ17" i="29"/>
  <c r="AJ63" i="29"/>
  <c r="AJ58" i="29"/>
  <c r="AR71" i="29"/>
  <c r="P71" i="29"/>
  <c r="P68" i="29"/>
  <c r="AR68" i="29"/>
  <c r="AT91" i="6"/>
  <c r="AK46" i="29"/>
  <c r="AL46" i="29" s="1"/>
  <c r="AK43" i="29"/>
  <c r="AL43" i="29" s="1"/>
  <c r="AJ44" i="29"/>
  <c r="AJ42" i="29"/>
  <c r="AO42" i="29"/>
  <c r="AK30" i="29"/>
  <c r="AM78" i="29"/>
  <c r="AJ33" i="29"/>
  <c r="AO60" i="29"/>
  <c r="AJ60" i="29"/>
  <c r="AV91" i="6"/>
  <c r="AV68" i="6"/>
  <c r="AK60" i="29"/>
  <c r="AK54" i="29"/>
  <c r="AJ77" i="29"/>
  <c r="AO77" i="29"/>
  <c r="AO37" i="29"/>
  <c r="AJ37" i="29"/>
  <c r="K159" i="32"/>
  <c r="M4" i="34"/>
  <c r="AT90" i="6"/>
  <c r="Q50" i="6"/>
  <c r="Q90" i="6"/>
  <c r="H19" i="34"/>
  <c r="K12" i="34"/>
  <c r="L12" i="34"/>
  <c r="H18" i="34"/>
  <c r="H6" i="34"/>
  <c r="K19" i="34"/>
  <c r="L19" i="34"/>
  <c r="K20" i="34"/>
  <c r="L20" i="34"/>
  <c r="K2" i="34"/>
  <c r="L2" i="34"/>
  <c r="AO48" i="6"/>
  <c r="L48" i="32" s="1"/>
  <c r="H15" i="34"/>
  <c r="H8" i="34"/>
  <c r="K6" i="34"/>
  <c r="L6" i="34"/>
  <c r="H9" i="34"/>
  <c r="H2" i="34"/>
  <c r="H20" i="34"/>
  <c r="K14" i="34"/>
  <c r="L14" i="34"/>
  <c r="K3" i="34"/>
  <c r="L3" i="34"/>
  <c r="K5" i="34"/>
  <c r="L5" i="34"/>
  <c r="L15" i="34"/>
  <c r="K15" i="34"/>
  <c r="H12" i="34"/>
  <c r="H11" i="34"/>
  <c r="H14" i="34"/>
  <c r="H3" i="34"/>
  <c r="M9" i="34"/>
  <c r="L7" i="34"/>
  <c r="K7" i="34"/>
  <c r="L8" i="34"/>
  <c r="K8" i="34"/>
  <c r="K11" i="34"/>
  <c r="L11" i="34"/>
  <c r="K13" i="34"/>
  <c r="L13" i="34"/>
  <c r="K21" i="34"/>
  <c r="L21" i="34"/>
  <c r="H10" i="34"/>
  <c r="H17" i="34"/>
  <c r="H5" i="34"/>
  <c r="L18" i="34"/>
  <c r="K18" i="34"/>
  <c r="L17" i="34"/>
  <c r="K17" i="34"/>
  <c r="L16" i="34"/>
  <c r="K16" i="34"/>
  <c r="M10" i="34"/>
  <c r="K168" i="32"/>
  <c r="K110" i="32"/>
  <c r="K156" i="32"/>
  <c r="K131" i="32"/>
  <c r="K162" i="32"/>
  <c r="K104" i="32"/>
  <c r="K186" i="32"/>
  <c r="K124" i="32"/>
  <c r="K114" i="32"/>
  <c r="K158" i="32"/>
  <c r="K127" i="32"/>
  <c r="N155" i="32"/>
  <c r="N183" i="32"/>
  <c r="N141" i="32"/>
  <c r="N105" i="32"/>
  <c r="N138" i="32"/>
  <c r="N125" i="32"/>
  <c r="N145" i="32"/>
  <c r="N120" i="32"/>
  <c r="N106" i="32"/>
  <c r="K119" i="32"/>
  <c r="K195" i="32"/>
  <c r="K107" i="32"/>
  <c r="N191" i="32"/>
  <c r="N173" i="32"/>
  <c r="K147" i="32"/>
  <c r="N136" i="32"/>
  <c r="N133" i="32"/>
  <c r="N146" i="32"/>
  <c r="N188" i="32"/>
  <c r="N112" i="32"/>
  <c r="N97" i="32"/>
  <c r="N190" i="32"/>
  <c r="K183" i="32"/>
  <c r="N187" i="32"/>
  <c r="N157" i="32"/>
  <c r="N93" i="32"/>
  <c r="K188" i="32"/>
  <c r="N118" i="32"/>
  <c r="K185" i="32"/>
  <c r="K93" i="32"/>
  <c r="K170" i="32"/>
  <c r="K112" i="32"/>
  <c r="K152" i="32"/>
  <c r="AO69" i="6"/>
  <c r="L69" i="32" s="1"/>
  <c r="AQ63" i="6"/>
  <c r="I63" i="32" s="1"/>
  <c r="AL47" i="6"/>
  <c r="AL68" i="6"/>
  <c r="AL5" i="6"/>
  <c r="AL24" i="6"/>
  <c r="AO59" i="6"/>
  <c r="L59" i="32" s="1"/>
  <c r="AO7" i="6"/>
  <c r="L7" i="32" s="1"/>
  <c r="AO34" i="6"/>
  <c r="L34" i="32" s="1"/>
  <c r="AL6" i="6"/>
  <c r="K111" i="32"/>
  <c r="AL17" i="6"/>
  <c r="AL62" i="6"/>
  <c r="AL44" i="6"/>
  <c r="AO39" i="6"/>
  <c r="L39" i="32" s="1"/>
  <c r="AL36" i="6"/>
  <c r="AL90" i="6"/>
  <c r="AO18" i="6"/>
  <c r="L18" i="32" s="1"/>
  <c r="AL26" i="6"/>
  <c r="AO22" i="6"/>
  <c r="L22" i="32" s="1"/>
  <c r="AO49" i="6"/>
  <c r="L49" i="32" s="1"/>
  <c r="AL86" i="6"/>
  <c r="AQ25" i="6"/>
  <c r="I25" i="32" s="1"/>
  <c r="AO58" i="6"/>
  <c r="L58" i="32" s="1"/>
  <c r="K160" i="32"/>
  <c r="F2" i="32"/>
  <c r="AS74" i="6"/>
  <c r="AS63" i="6"/>
  <c r="AS40" i="6"/>
  <c r="AS6" i="6"/>
  <c r="AS83" i="6"/>
  <c r="N110" i="32"/>
  <c r="K108" i="32"/>
  <c r="F6" i="32"/>
  <c r="Q19" i="6"/>
  <c r="K94" i="32"/>
  <c r="F66" i="32"/>
  <c r="K137" i="32"/>
  <c r="AT19" i="6"/>
  <c r="Q17" i="6"/>
  <c r="K97" i="32"/>
  <c r="K157" i="32"/>
  <c r="N130" i="32"/>
  <c r="F64" i="32"/>
  <c r="AQ5" i="6"/>
  <c r="I5" i="32" s="1"/>
  <c r="AV17" i="6"/>
  <c r="G6" i="32"/>
  <c r="G91" i="32"/>
  <c r="N154" i="32"/>
  <c r="N186" i="32"/>
  <c r="F16" i="32"/>
  <c r="F40" i="32"/>
  <c r="G73" i="32"/>
  <c r="F89" i="32"/>
  <c r="F70" i="32"/>
  <c r="F75" i="32"/>
  <c r="G69" i="32"/>
  <c r="G89" i="32"/>
  <c r="F91" i="32"/>
  <c r="N182" i="32"/>
  <c r="F52" i="32"/>
  <c r="F90" i="32"/>
  <c r="G65" i="32"/>
  <c r="F58" i="32"/>
  <c r="AL18" i="6"/>
  <c r="F69" i="32"/>
  <c r="AO44" i="6"/>
  <c r="L44" i="32" s="1"/>
  <c r="F88" i="32"/>
  <c r="AT10" i="6"/>
  <c r="F71" i="32"/>
  <c r="AS10" i="6"/>
  <c r="AV10" i="6"/>
  <c r="Q34" i="6"/>
  <c r="F50" i="32"/>
  <c r="G71" i="32"/>
  <c r="F65" i="32"/>
  <c r="F68" i="32"/>
  <c r="N134" i="32"/>
  <c r="F51" i="32"/>
  <c r="F29" i="32"/>
  <c r="Q44" i="6"/>
  <c r="N122" i="32"/>
  <c r="G29" i="32"/>
  <c r="G64" i="32"/>
  <c r="G33" i="32"/>
  <c r="AQ18" i="6"/>
  <c r="I18" i="32" s="1"/>
  <c r="F47" i="32"/>
  <c r="AO26" i="6"/>
  <c r="L26" i="32" s="1"/>
  <c r="F73" i="32"/>
  <c r="AT34" i="6"/>
  <c r="N99" i="32"/>
  <c r="N177" i="32"/>
  <c r="G20" i="32"/>
  <c r="G60" i="32"/>
  <c r="F85" i="32"/>
  <c r="F76" i="32"/>
  <c r="F8" i="32"/>
  <c r="G4" i="32"/>
  <c r="F39" i="32"/>
  <c r="F18" i="32"/>
  <c r="F87" i="32"/>
  <c r="F81" i="32"/>
  <c r="F80" i="32"/>
  <c r="F11" i="32"/>
  <c r="F61" i="32"/>
  <c r="F43" i="32"/>
  <c r="F82" i="32"/>
  <c r="G67" i="32"/>
  <c r="F57" i="32"/>
  <c r="F7" i="32"/>
  <c r="F4" i="32"/>
  <c r="F14" i="32"/>
  <c r="G66" i="32"/>
  <c r="G35" i="32"/>
  <c r="F53" i="32"/>
  <c r="F54" i="32"/>
  <c r="F30" i="32"/>
  <c r="N114" i="32"/>
  <c r="N142" i="32"/>
  <c r="N158" i="32"/>
  <c r="F74" i="32"/>
  <c r="F63" i="32"/>
  <c r="F34" i="32"/>
  <c r="G57" i="32"/>
  <c r="G85" i="32"/>
  <c r="G14" i="32"/>
  <c r="F60" i="32"/>
  <c r="AQ26" i="6"/>
  <c r="I26" i="32" s="1"/>
  <c r="F83" i="32"/>
  <c r="AV69" i="6"/>
  <c r="F10" i="32"/>
  <c r="F67" i="32"/>
  <c r="G53" i="32"/>
  <c r="AQ58" i="6"/>
  <c r="I58" i="32" s="1"/>
  <c r="F15" i="32"/>
  <c r="F59" i="32"/>
  <c r="G55" i="32"/>
  <c r="F56" i="32"/>
  <c r="G79" i="32"/>
  <c r="G59" i="32"/>
  <c r="N161" i="32"/>
  <c r="F62" i="32"/>
  <c r="F3" i="32"/>
  <c r="F48" i="32"/>
  <c r="AT69" i="6"/>
  <c r="G37" i="32"/>
  <c r="F77" i="32"/>
  <c r="G84" i="32"/>
  <c r="G3" i="32"/>
  <c r="F78" i="32"/>
  <c r="AQ69" i="6"/>
  <c r="I69" i="32" s="1"/>
  <c r="AO5" i="6"/>
  <c r="L5" i="32" s="1"/>
  <c r="F19" i="32"/>
  <c r="AS62" i="6"/>
  <c r="G52" i="32"/>
  <c r="F32" i="32"/>
  <c r="G24" i="32"/>
  <c r="F79" i="32"/>
  <c r="N121" i="32"/>
  <c r="N189" i="32"/>
  <c r="N185" i="32"/>
  <c r="N128" i="32"/>
  <c r="F24" i="32"/>
  <c r="F38" i="32"/>
  <c r="G5" i="32"/>
  <c r="G87" i="32"/>
  <c r="G86" i="32"/>
  <c r="F84" i="32"/>
  <c r="F55" i="32"/>
  <c r="G54" i="32"/>
  <c r="F5" i="32"/>
  <c r="Q49" i="6"/>
  <c r="G75" i="32"/>
  <c r="G77" i="32"/>
  <c r="F72" i="32"/>
  <c r="N197" i="32"/>
  <c r="N147" i="32"/>
  <c r="F86" i="32"/>
  <c r="N162" i="32"/>
  <c r="G78" i="32"/>
  <c r="AL69" i="6"/>
  <c r="F45" i="32"/>
  <c r="G76" i="32"/>
  <c r="F9" i="32"/>
  <c r="G12" i="32"/>
  <c r="F20" i="32"/>
  <c r="N115" i="32"/>
  <c r="F33" i="32"/>
  <c r="AQ90" i="6"/>
  <c r="I90" i="32" s="1"/>
  <c r="AO68" i="6"/>
  <c r="L68" i="32" s="1"/>
  <c r="AL58" i="6"/>
  <c r="G34" i="32"/>
  <c r="F41" i="32"/>
  <c r="N104" i="32"/>
  <c r="F27" i="32"/>
  <c r="F35" i="32"/>
  <c r="F23" i="32"/>
  <c r="G39" i="32"/>
  <c r="AO90" i="6"/>
  <c r="L90" i="32" s="1"/>
  <c r="AV55" i="6"/>
  <c r="F46" i="32"/>
  <c r="F22" i="32"/>
  <c r="F31" i="32"/>
  <c r="F28" i="32"/>
  <c r="F21" i="32"/>
  <c r="AQ17" i="6"/>
  <c r="I17" i="32" s="1"/>
  <c r="AO17" i="6"/>
  <c r="L17" i="32" s="1"/>
  <c r="AL80" i="6"/>
  <c r="Q62" i="6"/>
  <c r="AT55" i="6"/>
  <c r="G51" i="32"/>
  <c r="G18" i="32"/>
  <c r="G48" i="32"/>
  <c r="G36" i="32"/>
  <c r="G10" i="32"/>
  <c r="G44" i="32"/>
  <c r="F12" i="32"/>
  <c r="G26" i="32"/>
  <c r="F25" i="32"/>
  <c r="G46" i="32"/>
  <c r="F44" i="32"/>
  <c r="F17" i="32"/>
  <c r="AQ68" i="6"/>
  <c r="I68" i="32" s="1"/>
  <c r="F26" i="32"/>
  <c r="F37" i="32"/>
  <c r="N107" i="32"/>
  <c r="F36" i="32"/>
  <c r="F42" i="32"/>
  <c r="N119" i="32"/>
  <c r="F13" i="32"/>
  <c r="F49" i="32"/>
  <c r="AJ14" i="29"/>
  <c r="AO14" i="29"/>
  <c r="AL29" i="6"/>
  <c r="AO29" i="6"/>
  <c r="L29" i="32" s="1"/>
  <c r="AQ29" i="6"/>
  <c r="I29" i="32" s="1"/>
  <c r="AO46" i="29"/>
  <c r="AJ46" i="29"/>
  <c r="AO3" i="29"/>
  <c r="AJ3" i="29"/>
  <c r="AI81" i="29"/>
  <c r="AO73" i="29"/>
  <c r="AJ73" i="29"/>
  <c r="AO16" i="29"/>
  <c r="AJ16" i="29"/>
  <c r="AJ43" i="29"/>
  <c r="AO43" i="29"/>
  <c r="AO35" i="29"/>
  <c r="AJ35" i="29"/>
  <c r="AJ75" i="29"/>
  <c r="AO75" i="29"/>
  <c r="AO40" i="29"/>
  <c r="AJ40" i="29"/>
  <c r="AO22" i="29"/>
  <c r="AJ22" i="29"/>
  <c r="AO59" i="29"/>
  <c r="AJ59" i="29"/>
  <c r="AJ11" i="29"/>
  <c r="AO11" i="29"/>
  <c r="AO31" i="29"/>
  <c r="AJ31" i="29"/>
  <c r="AP41" i="6"/>
  <c r="M41" i="32" s="1"/>
  <c r="G40" i="32"/>
  <c r="AJ30" i="29"/>
  <c r="AO30" i="29"/>
  <c r="AO38" i="29"/>
  <c r="AJ38" i="29"/>
  <c r="AO51" i="29"/>
  <c r="AJ51" i="29"/>
  <c r="AO9" i="29"/>
  <c r="AJ9" i="29"/>
  <c r="AO27" i="29"/>
  <c r="AJ27" i="29"/>
  <c r="AT49" i="6"/>
  <c r="AP39" i="6"/>
  <c r="M39" i="32" s="1"/>
  <c r="G38" i="32"/>
  <c r="AQ44" i="6"/>
  <c r="I44" i="32" s="1"/>
  <c r="AS81" i="6"/>
  <c r="G61" i="32"/>
  <c r="AS23" i="6"/>
  <c r="G9" i="32"/>
  <c r="AP43" i="29"/>
  <c r="AO54" i="29"/>
  <c r="AJ54" i="29"/>
  <c r="AO8" i="29"/>
  <c r="AJ8" i="29"/>
  <c r="AO41" i="29"/>
  <c r="AJ41" i="29"/>
  <c r="AO64" i="29"/>
  <c r="AJ64" i="29"/>
  <c r="N98" i="32"/>
  <c r="AR40" i="29"/>
  <c r="AN40" i="29"/>
  <c r="P40" i="29"/>
  <c r="N92" i="32"/>
  <c r="AN57" i="29"/>
  <c r="AR57" i="29"/>
  <c r="P57" i="29"/>
  <c r="AO68" i="29"/>
  <c r="AJ68" i="29"/>
  <c r="G23" i="32"/>
  <c r="G22" i="32"/>
  <c r="G80" i="32"/>
  <c r="AR45" i="6"/>
  <c r="J45" i="32" s="1"/>
  <c r="G42" i="32"/>
  <c r="G13" i="32"/>
  <c r="G27" i="32"/>
  <c r="AR18" i="6"/>
  <c r="J18" i="32" s="1"/>
  <c r="G30" i="32"/>
  <c r="AS50" i="6"/>
  <c r="G56" i="32"/>
  <c r="AL45" i="29"/>
  <c r="AR11" i="29"/>
  <c r="AN11" i="29"/>
  <c r="P11" i="29"/>
  <c r="P72" i="29"/>
  <c r="AN72" i="29"/>
  <c r="AR72" i="29"/>
  <c r="AJ4" i="29"/>
  <c r="AO4" i="29"/>
  <c r="AO52" i="29"/>
  <c r="AJ52" i="29"/>
  <c r="G32" i="32"/>
  <c r="G15" i="32"/>
  <c r="G43" i="32"/>
  <c r="G11" i="32"/>
  <c r="G62" i="32"/>
  <c r="G19" i="32"/>
  <c r="AS53" i="6"/>
  <c r="G45" i="32"/>
  <c r="AS35" i="6"/>
  <c r="G31" i="32"/>
  <c r="G82" i="32"/>
  <c r="G7" i="32"/>
  <c r="AS47" i="6"/>
  <c r="G68" i="32"/>
  <c r="AR46" i="29"/>
  <c r="AN46" i="29"/>
  <c r="P46" i="29"/>
  <c r="AO25" i="29"/>
  <c r="AJ25" i="29"/>
  <c r="AJ76" i="29"/>
  <c r="AO76" i="29"/>
  <c r="AO72" i="29"/>
  <c r="AJ72" i="29"/>
  <c r="AO71" i="29"/>
  <c r="AJ71" i="29"/>
  <c r="G28" i="32"/>
  <c r="AP80" i="6"/>
  <c r="M80" i="32" s="1"/>
  <c r="G90" i="32"/>
  <c r="AO87" i="6"/>
  <c r="L87" i="32" s="1"/>
  <c r="AS49" i="6"/>
  <c r="G63" i="32"/>
  <c r="AS29" i="6"/>
  <c r="G50" i="32"/>
  <c r="AS42" i="6"/>
  <c r="G49" i="32"/>
  <c r="N192" i="32"/>
  <c r="G88" i="32"/>
  <c r="G81" i="32"/>
  <c r="AP69" i="6"/>
  <c r="M69" i="32" s="1"/>
  <c r="G74" i="32"/>
  <c r="AS73" i="6"/>
  <c r="G70" i="32"/>
  <c r="G17" i="32"/>
  <c r="G41" i="32"/>
  <c r="G72" i="32"/>
  <c r="P15" i="29"/>
  <c r="AR15" i="29"/>
  <c r="AN15" i="29"/>
  <c r="AJ24" i="29"/>
  <c r="AO24" i="29"/>
  <c r="AN36" i="6"/>
  <c r="G47" i="32"/>
  <c r="G83" i="32"/>
  <c r="AQ80" i="6"/>
  <c r="I80" i="32" s="1"/>
  <c r="G25" i="32"/>
  <c r="AS11" i="6"/>
  <c r="G8" i="32"/>
  <c r="AS20" i="6"/>
  <c r="G21" i="32"/>
  <c r="G16" i="32"/>
  <c r="G58" i="32"/>
  <c r="N139" i="32"/>
  <c r="N131" i="32"/>
  <c r="AR59" i="29"/>
  <c r="P59" i="29"/>
  <c r="AN59" i="29"/>
  <c r="P30" i="29"/>
  <c r="AN30" i="29"/>
  <c r="AR30" i="29"/>
  <c r="AO32" i="29"/>
  <c r="AJ32" i="29"/>
  <c r="AO34" i="29"/>
  <c r="AJ34" i="29"/>
  <c r="N193" i="32"/>
  <c r="N196" i="32"/>
  <c r="AO85" i="6"/>
  <c r="L85" i="32" s="1"/>
  <c r="AQ85" i="6"/>
  <c r="I85" i="32" s="1"/>
  <c r="AL25" i="6"/>
  <c r="AS24" i="6"/>
  <c r="AT58" i="6"/>
  <c r="AT87" i="6"/>
  <c r="AN76" i="6"/>
  <c r="AO62" i="6"/>
  <c r="L62" i="32" s="1"/>
  <c r="AQ62" i="6"/>
  <c r="I62" i="32" s="1"/>
  <c r="AS58" i="6"/>
  <c r="AV16" i="6"/>
  <c r="AQ7" i="6"/>
  <c r="I7" i="32" s="1"/>
  <c r="AV26" i="6"/>
  <c r="Q26" i="6"/>
  <c r="AS87" i="6"/>
  <c r="AT14" i="6"/>
  <c r="AL7" i="6"/>
  <c r="AO25" i="6"/>
  <c r="L25" i="32" s="1"/>
  <c r="Q14" i="6"/>
  <c r="AV87" i="6"/>
  <c r="AL15" i="29"/>
  <c r="AP15" i="29"/>
  <c r="AL78" i="29"/>
  <c r="AP78" i="29"/>
  <c r="AP19" i="29"/>
  <c r="AL19" i="29"/>
  <c r="AL11" i="29"/>
  <c r="AP11" i="29"/>
  <c r="AL5" i="29"/>
  <c r="AP5" i="29"/>
  <c r="AL16" i="29"/>
  <c r="AP16" i="29"/>
  <c r="AP72" i="29"/>
  <c r="AL72" i="29"/>
  <c r="AP12" i="29"/>
  <c r="AL12" i="29"/>
  <c r="AP14" i="29"/>
  <c r="AL14" i="29"/>
  <c r="AP17" i="29"/>
  <c r="AL17" i="29"/>
  <c r="AL20" i="29"/>
  <c r="AP20" i="29"/>
  <c r="AP79" i="29"/>
  <c r="AL79" i="29"/>
  <c r="AP70" i="29"/>
  <c r="AL70" i="29"/>
  <c r="AL18" i="29"/>
  <c r="AP18" i="29"/>
  <c r="AP44" i="29"/>
  <c r="AL44" i="29"/>
  <c r="AM81" i="29"/>
  <c r="AP22" i="29"/>
  <c r="AL22" i="29"/>
  <c r="AP40" i="29"/>
  <c r="AL40" i="29"/>
  <c r="AL2" i="29"/>
  <c r="AP2" i="29"/>
  <c r="AL26" i="29"/>
  <c r="AP26" i="29"/>
  <c r="AP59" i="29"/>
  <c r="AL59" i="29"/>
  <c r="AP77" i="29"/>
  <c r="AL77" i="29"/>
  <c r="AP13" i="29"/>
  <c r="AL13" i="29"/>
  <c r="AL42" i="29"/>
  <c r="AP42" i="29"/>
  <c r="AL74" i="29"/>
  <c r="AP74" i="29"/>
  <c r="AL31" i="29"/>
  <c r="AP31" i="29"/>
  <c r="AP53" i="29"/>
  <c r="AL53" i="29"/>
  <c r="AP32" i="29"/>
  <c r="AL32" i="29"/>
  <c r="AL35" i="29"/>
  <c r="AP35" i="29"/>
  <c r="AL30" i="29"/>
  <c r="AP30" i="29"/>
  <c r="AP63" i="29"/>
  <c r="AL63" i="29"/>
  <c r="AL56" i="29"/>
  <c r="AP56" i="29"/>
  <c r="AP47" i="29"/>
  <c r="AL47" i="29"/>
  <c r="AP24" i="29"/>
  <c r="AL24" i="29"/>
  <c r="AP76" i="29"/>
  <c r="AL76" i="29"/>
  <c r="AL49" i="29"/>
  <c r="AP49" i="29"/>
  <c r="AP9" i="29"/>
  <c r="AL9" i="29"/>
  <c r="AL27" i="29"/>
  <c r="AP27" i="29"/>
  <c r="AP60" i="29"/>
  <c r="AL60" i="29"/>
  <c r="AP62" i="29"/>
  <c r="AL62" i="29"/>
  <c r="AP4" i="29"/>
  <c r="AL4" i="29"/>
  <c r="AL54" i="29"/>
  <c r="AP54" i="29"/>
  <c r="AS55" i="6"/>
  <c r="AP37" i="29"/>
  <c r="AL37" i="29"/>
  <c r="AP61" i="29"/>
  <c r="AL61" i="29"/>
  <c r="AL66" i="29"/>
  <c r="AP66" i="29"/>
  <c r="AP6" i="29"/>
  <c r="AL6" i="29"/>
  <c r="AP29" i="29"/>
  <c r="AL29" i="29"/>
  <c r="AL23" i="29"/>
  <c r="AP23" i="29"/>
  <c r="AL57" i="29"/>
  <c r="AP57" i="29"/>
  <c r="AL8" i="29"/>
  <c r="AP8" i="29"/>
  <c r="AL71" i="29"/>
  <c r="AP71" i="29"/>
  <c r="AL10" i="29"/>
  <c r="AP10" i="29"/>
  <c r="AP67" i="29"/>
  <c r="AL67" i="29"/>
  <c r="AL21" i="29"/>
  <c r="AP21" i="29"/>
  <c r="AP39" i="29"/>
  <c r="AL39" i="29"/>
  <c r="AP75" i="29"/>
  <c r="AL75" i="29"/>
  <c r="AP34" i="29"/>
  <c r="AL34" i="29"/>
  <c r="AL51" i="29"/>
  <c r="AP51" i="29"/>
  <c r="AL65" i="29"/>
  <c r="AP65" i="29"/>
  <c r="AP58" i="29"/>
  <c r="AL58" i="29"/>
  <c r="AP36" i="29"/>
  <c r="AL36" i="29"/>
  <c r="AP64" i="29"/>
  <c r="AL64" i="29"/>
  <c r="AP48" i="29"/>
  <c r="AL48" i="29"/>
  <c r="AP69" i="29"/>
  <c r="AL69" i="29"/>
  <c r="AL25" i="29"/>
  <c r="AP25" i="29"/>
  <c r="AL55" i="29"/>
  <c r="AP55" i="29"/>
  <c r="AP3" i="29"/>
  <c r="AL3" i="29"/>
  <c r="AP50" i="29"/>
  <c r="AL50" i="29"/>
  <c r="AL28" i="29"/>
  <c r="AP28" i="29"/>
  <c r="AL7" i="29"/>
  <c r="AP7" i="29"/>
  <c r="AP52" i="29"/>
  <c r="AL52" i="29"/>
  <c r="AL33" i="29"/>
  <c r="AP33" i="29"/>
  <c r="AP68" i="29"/>
  <c r="AL68" i="29"/>
  <c r="AL41" i="29"/>
  <c r="AP41" i="29"/>
  <c r="AL73" i="29"/>
  <c r="AP73" i="29"/>
  <c r="AL23" i="6"/>
  <c r="AO23" i="6"/>
  <c r="L23" i="32" s="1"/>
  <c r="AQ23" i="6"/>
  <c r="I23" i="32" s="1"/>
  <c r="Q18" i="6"/>
  <c r="AS18" i="6"/>
  <c r="Q58" i="6"/>
  <c r="AT18" i="6"/>
  <c r="AV21" i="6"/>
  <c r="G2" i="32"/>
  <c r="AT21" i="6"/>
  <c r="AO8" i="6"/>
  <c r="L8" i="32" s="1"/>
  <c r="AQ8" i="6"/>
  <c r="I8" i="32" s="1"/>
  <c r="AL8" i="6"/>
  <c r="AL9" i="6"/>
  <c r="AO35" i="6"/>
  <c r="L35" i="32" s="1"/>
  <c r="AQ35" i="6"/>
  <c r="I35" i="32" s="1"/>
  <c r="AO43" i="6"/>
  <c r="L43" i="32" s="1"/>
  <c r="AQ43" i="6"/>
  <c r="I43" i="32" s="1"/>
  <c r="AL43" i="6"/>
  <c r="AO46" i="6"/>
  <c r="L46" i="32" s="1"/>
  <c r="AL46" i="6"/>
  <c r="AQ46" i="6"/>
  <c r="I46" i="32" s="1"/>
  <c r="Q16" i="6"/>
  <c r="AS91" i="6"/>
  <c r="AS25" i="6"/>
  <c r="AT13" i="6"/>
  <c r="Q25" i="6"/>
  <c r="Q13" i="6"/>
  <c r="AQ49" i="6"/>
  <c r="I49" i="32" s="1"/>
  <c r="AO63" i="6"/>
  <c r="L63" i="32" s="1"/>
  <c r="AV66" i="6"/>
  <c r="Q66" i="6"/>
  <c r="AT44" i="6"/>
  <c r="AV25" i="6"/>
  <c r="AL49" i="6"/>
  <c r="AO36" i="6"/>
  <c r="L36" i="32" s="1"/>
  <c r="AL39" i="6"/>
  <c r="AL63" i="6"/>
  <c r="AS17" i="6"/>
  <c r="AQ36" i="6"/>
  <c r="I36" i="32" s="1"/>
  <c r="AS46" i="6"/>
  <c r="AS45" i="6"/>
  <c r="AO40" i="6"/>
  <c r="L40" i="32" s="1"/>
  <c r="AL40" i="6"/>
  <c r="AQ40" i="6"/>
  <c r="I40" i="32" s="1"/>
  <c r="AQ65" i="6"/>
  <c r="I65" i="32" s="1"/>
  <c r="AL65" i="6"/>
  <c r="AO65" i="6"/>
  <c r="L65" i="32" s="1"/>
  <c r="AL35" i="6"/>
  <c r="AS85" i="6"/>
  <c r="AQ9" i="6"/>
  <c r="I9" i="32" s="1"/>
  <c r="AL59" i="6"/>
  <c r="AQ34" i="6"/>
  <c r="I34" i="32" s="1"/>
  <c r="AO9" i="6"/>
  <c r="L9" i="32" s="1"/>
  <c r="AL34" i="6"/>
  <c r="AQ59" i="6"/>
  <c r="I59" i="32" s="1"/>
  <c r="AQ47" i="6"/>
  <c r="I47" i="32" s="1"/>
  <c r="AO47" i="6"/>
  <c r="L47" i="32" s="1"/>
  <c r="AS13" i="6"/>
  <c r="AS34" i="6"/>
  <c r="AS76" i="6"/>
  <c r="AS31" i="6"/>
  <c r="Q31" i="6"/>
  <c r="AV31" i="6"/>
  <c r="AQ73" i="6"/>
  <c r="I73" i="32" s="1"/>
  <c r="AL73" i="6"/>
  <c r="AO73" i="6"/>
  <c r="L73" i="32" s="1"/>
  <c r="AQ38" i="6"/>
  <c r="I38" i="32" s="1"/>
  <c r="AO38" i="6"/>
  <c r="L38" i="32" s="1"/>
  <c r="AL38" i="6"/>
  <c r="AL77" i="6"/>
  <c r="AO77" i="6"/>
  <c r="L77" i="32" s="1"/>
  <c r="AQ77" i="6"/>
  <c r="I77" i="32" s="1"/>
  <c r="AO27" i="6"/>
  <c r="L27" i="32" s="1"/>
  <c r="AQ27" i="6"/>
  <c r="I27" i="32" s="1"/>
  <c r="AL27" i="6"/>
  <c r="AQ6" i="6"/>
  <c r="I6" i="32" s="1"/>
  <c r="AO6" i="6"/>
  <c r="L6" i="32" s="1"/>
  <c r="AS9" i="6"/>
  <c r="AQ39" i="6"/>
  <c r="I39" i="32" s="1"/>
  <c r="Q45" i="6"/>
  <c r="AV45" i="6"/>
  <c r="AQ24" i="6"/>
  <c r="I24" i="32" s="1"/>
  <c r="AS66" i="6"/>
  <c r="AL85" i="6"/>
  <c r="AO24" i="6"/>
  <c r="L24" i="32" s="1"/>
  <c r="AO80" i="6"/>
  <c r="L80" i="32" s="1"/>
  <c r="AS78" i="6"/>
  <c r="AQ86" i="6"/>
  <c r="I86" i="32" s="1"/>
  <c r="Q85" i="6"/>
  <c r="AT85" i="6"/>
  <c r="AV85" i="6"/>
  <c r="AS80" i="6"/>
  <c r="AT62" i="6"/>
  <c r="AV62" i="6"/>
  <c r="AO86" i="6"/>
  <c r="L86" i="32" s="1"/>
  <c r="AS16" i="6"/>
  <c r="AS59" i="6"/>
  <c r="AS77" i="6"/>
  <c r="AS37" i="6"/>
  <c r="AS15" i="6"/>
  <c r="AL14" i="6"/>
  <c r="AO14" i="6"/>
  <c r="L14" i="32" s="1"/>
  <c r="AQ14" i="6"/>
  <c r="I14" i="32" s="1"/>
  <c r="AL22" i="6"/>
  <c r="AQ22" i="6"/>
  <c r="I22" i="32" s="1"/>
  <c r="AQ87" i="6"/>
  <c r="I87" i="32" s="1"/>
  <c r="AL87" i="6"/>
  <c r="AQ75" i="6"/>
  <c r="I75" i="32" s="1"/>
  <c r="AL75" i="6"/>
  <c r="AO75" i="6"/>
  <c r="L75" i="32" s="1"/>
  <c r="AQ64" i="6"/>
  <c r="I64" i="32" s="1"/>
  <c r="AO64" i="6"/>
  <c r="L64" i="32" s="1"/>
  <c r="AL64" i="6"/>
  <c r="AL53" i="6"/>
  <c r="AO53" i="6"/>
  <c r="L53" i="32" s="1"/>
  <c r="AQ53" i="6"/>
  <c r="I53" i="32" s="1"/>
  <c r="AQ28" i="6"/>
  <c r="I28" i="32" s="1"/>
  <c r="AO28" i="6"/>
  <c r="L28" i="32" s="1"/>
  <c r="AL28" i="6"/>
  <c r="AQ15" i="6"/>
  <c r="I15" i="32" s="1"/>
  <c r="AL15" i="6"/>
  <c r="AO15" i="6"/>
  <c r="L15" i="32" s="1"/>
  <c r="Q64" i="6"/>
  <c r="AS64" i="6"/>
  <c r="AT64" i="6"/>
  <c r="AV64" i="6"/>
  <c r="AQ51" i="6"/>
  <c r="I51" i="32" s="1"/>
  <c r="AL51" i="6"/>
  <c r="AO51" i="6"/>
  <c r="L51" i="32" s="1"/>
  <c r="AL11" i="6"/>
  <c r="AQ11" i="6"/>
  <c r="I11" i="32" s="1"/>
  <c r="AO11" i="6"/>
  <c r="L11" i="32" s="1"/>
  <c r="AO71" i="6"/>
  <c r="L71" i="32" s="1"/>
  <c r="AQ71" i="6"/>
  <c r="I71" i="32" s="1"/>
  <c r="AL71" i="6"/>
  <c r="Q75" i="6"/>
  <c r="AS75" i="6"/>
  <c r="AT75" i="6"/>
  <c r="AV75" i="6"/>
  <c r="AQ91" i="6"/>
  <c r="I91" i="32" s="1"/>
  <c r="AL91" i="6"/>
  <c r="AO91" i="6"/>
  <c r="L91" i="32" s="1"/>
  <c r="AT88" i="6"/>
  <c r="Q88" i="6"/>
  <c r="AS88" i="6"/>
  <c r="AV88" i="6"/>
  <c r="AS38" i="6"/>
  <c r="AO21" i="6"/>
  <c r="L21" i="32" s="1"/>
  <c r="AQ21" i="6"/>
  <c r="I21" i="32" s="1"/>
  <c r="AL21" i="6"/>
  <c r="AQ55" i="6"/>
  <c r="I55" i="32" s="1"/>
  <c r="AL55" i="6"/>
  <c r="AO55" i="6"/>
  <c r="L55" i="32" s="1"/>
  <c r="AS61" i="6"/>
  <c r="AQ20" i="6"/>
  <c r="I20" i="32" s="1"/>
  <c r="AL20" i="6"/>
  <c r="AO20" i="6"/>
  <c r="L20" i="32" s="1"/>
  <c r="AO56" i="6"/>
  <c r="L56" i="32" s="1"/>
  <c r="AQ56" i="6"/>
  <c r="I56" i="32" s="1"/>
  <c r="AL56" i="6"/>
  <c r="AS84" i="6"/>
  <c r="AS33" i="6"/>
  <c r="Q2" i="6"/>
  <c r="AS2" i="6"/>
  <c r="AV2" i="6"/>
  <c r="AT2" i="6"/>
  <c r="AS12" i="6"/>
  <c r="AO52" i="6"/>
  <c r="L52" i="32" s="1"/>
  <c r="AQ52" i="6"/>
  <c r="I52" i="32" s="1"/>
  <c r="AL52" i="6"/>
  <c r="AL72" i="6"/>
  <c r="AO72" i="6"/>
  <c r="L72" i="32" s="1"/>
  <c r="AQ72" i="6"/>
  <c r="I72" i="32" s="1"/>
  <c r="Q4" i="6"/>
  <c r="AT4" i="6"/>
  <c r="AV4" i="6"/>
  <c r="AS4" i="6"/>
  <c r="AS3" i="6"/>
  <c r="AS22" i="6"/>
  <c r="Q22" i="6"/>
  <c r="AT22" i="6"/>
  <c r="AV22" i="6"/>
  <c r="AQ41" i="6"/>
  <c r="I41" i="32" s="1"/>
  <c r="AL41" i="6"/>
  <c r="AO41" i="6"/>
  <c r="L41" i="32" s="1"/>
  <c r="AL45" i="6"/>
  <c r="AO45" i="6"/>
  <c r="L45" i="32" s="1"/>
  <c r="AQ45" i="6"/>
  <c r="I45" i="32" s="1"/>
  <c r="AS56" i="6"/>
  <c r="AS32" i="6"/>
  <c r="AS82" i="6"/>
  <c r="AS60" i="6"/>
  <c r="AT60" i="6"/>
  <c r="AV60" i="6"/>
  <c r="Q60" i="6"/>
  <c r="AL4" i="6"/>
  <c r="AO4" i="6"/>
  <c r="L4" i="32" s="1"/>
  <c r="AQ4" i="6"/>
  <c r="I4" i="32" s="1"/>
  <c r="AO76" i="6"/>
  <c r="L76" i="32" s="1"/>
  <c r="AL76" i="6"/>
  <c r="AQ76" i="6"/>
  <c r="I76" i="32" s="1"/>
  <c r="AO54" i="6"/>
  <c r="L54" i="32" s="1"/>
  <c r="AQ54" i="6"/>
  <c r="I54" i="32" s="1"/>
  <c r="AL54" i="6"/>
  <c r="AS19" i="6"/>
  <c r="AS21" i="6"/>
  <c r="AS7" i="6"/>
  <c r="AS72" i="6"/>
  <c r="AS27" i="6"/>
  <c r="AO61" i="6"/>
  <c r="L61" i="32" s="1"/>
  <c r="AQ61" i="6"/>
  <c r="I61" i="32" s="1"/>
  <c r="AL61" i="6"/>
  <c r="AS26" i="6"/>
  <c r="Q51" i="6"/>
  <c r="AS51" i="6"/>
  <c r="AT51" i="6"/>
  <c r="AV51" i="6"/>
  <c r="AS69" i="6"/>
  <c r="AQ79" i="6"/>
  <c r="I79" i="32" s="1"/>
  <c r="AL79" i="6"/>
  <c r="AO79" i="6"/>
  <c r="L79" i="32" s="1"/>
  <c r="AQ31" i="6"/>
  <c r="I31" i="32" s="1"/>
  <c r="AL31" i="6"/>
  <c r="AO31" i="6"/>
  <c r="L31" i="32" s="1"/>
  <c r="AO66" i="6"/>
  <c r="L66" i="32" s="1"/>
  <c r="AL66" i="6"/>
  <c r="AQ66" i="6"/>
  <c r="I66" i="32" s="1"/>
  <c r="AS14" i="6"/>
  <c r="AQ67" i="6"/>
  <c r="I67" i="32" s="1"/>
  <c r="AO67" i="6"/>
  <c r="L67" i="32" s="1"/>
  <c r="AL67" i="6"/>
  <c r="AV52" i="6"/>
  <c r="Q52" i="6"/>
  <c r="AS52" i="6"/>
  <c r="AT52" i="6"/>
  <c r="AS5" i="6"/>
  <c r="AQ16" i="6"/>
  <c r="I16" i="32" s="1"/>
  <c r="AL16" i="6"/>
  <c r="AO16" i="6"/>
  <c r="L16" i="32" s="1"/>
  <c r="AS41" i="6"/>
  <c r="AO19" i="6"/>
  <c r="L19" i="32" s="1"/>
  <c r="AL19" i="6"/>
  <c r="AQ19" i="6"/>
  <c r="I19" i="32" s="1"/>
  <c r="Q70" i="6"/>
  <c r="AS70" i="6"/>
  <c r="AT70" i="6"/>
  <c r="AV70" i="6"/>
  <c r="AO10" i="6"/>
  <c r="L10" i="32" s="1"/>
  <c r="AQ10" i="6"/>
  <c r="I10" i="32" s="1"/>
  <c r="AL10" i="6"/>
  <c r="AL81" i="6"/>
  <c r="AO81" i="6"/>
  <c r="L81" i="32" s="1"/>
  <c r="AQ81" i="6"/>
  <c r="I81" i="32" s="1"/>
  <c r="AS30" i="6"/>
  <c r="AL13" i="6"/>
  <c r="AQ13" i="6"/>
  <c r="I13" i="32" s="1"/>
  <c r="AO13" i="6"/>
  <c r="L13" i="32" s="1"/>
  <c r="Q79" i="6"/>
  <c r="AV79" i="6"/>
  <c r="AS79" i="6"/>
  <c r="AT79" i="6"/>
  <c r="AS65" i="6"/>
  <c r="AP71" i="6"/>
  <c r="M71" i="32" s="1"/>
  <c r="AS90" i="6"/>
  <c r="AQ84" i="6"/>
  <c r="I84" i="32" s="1"/>
  <c r="AL84" i="6"/>
  <c r="AO84" i="6"/>
  <c r="L84" i="32" s="1"/>
  <c r="AQ33" i="6"/>
  <c r="I33" i="32" s="1"/>
  <c r="AL33" i="6"/>
  <c r="AO33" i="6"/>
  <c r="L33" i="32" s="1"/>
  <c r="AS67" i="6"/>
  <c r="AS57" i="6"/>
  <c r="AS43" i="6"/>
  <c r="AS39" i="6"/>
  <c r="AS68" i="6"/>
  <c r="AL37" i="6"/>
  <c r="AO37" i="6"/>
  <c r="L37" i="32" s="1"/>
  <c r="AQ37" i="6"/>
  <c r="I37" i="32" s="1"/>
  <c r="AS8" i="6"/>
  <c r="Q36" i="6"/>
  <c r="AT36" i="6"/>
  <c r="AV36" i="6"/>
  <c r="AS36" i="6"/>
  <c r="Q28" i="6"/>
  <c r="AS28" i="6"/>
  <c r="AT28" i="6"/>
  <c r="AV28" i="6"/>
  <c r="AV86" i="6"/>
  <c r="AS86" i="6"/>
  <c r="AT86" i="6"/>
  <c r="Q86" i="6"/>
  <c r="Q71" i="6"/>
  <c r="AS71" i="6"/>
  <c r="AT71" i="6"/>
  <c r="AV71" i="6"/>
  <c r="AL88" i="6"/>
  <c r="AO88" i="6"/>
  <c r="L88" i="32" s="1"/>
  <c r="AQ88" i="6"/>
  <c r="I88" i="32" s="1"/>
  <c r="AS48" i="6"/>
  <c r="AS89" i="6"/>
  <c r="AL60" i="6"/>
  <c r="AO60" i="6"/>
  <c r="L60" i="32" s="1"/>
  <c r="AQ60" i="6"/>
  <c r="I60" i="32" s="1"/>
  <c r="AO2" i="6"/>
  <c r="L2" i="32" s="1"/>
  <c r="AQ2" i="6"/>
  <c r="I2" i="32" s="1"/>
  <c r="AL2" i="6"/>
  <c r="AO82" i="6"/>
  <c r="L82" i="32" s="1"/>
  <c r="AQ82" i="6"/>
  <c r="I82" i="32" s="1"/>
  <c r="AL82" i="6"/>
  <c r="AS44" i="6"/>
  <c r="AL3" i="6"/>
  <c r="AO3" i="6"/>
  <c r="L3" i="32" s="1"/>
  <c r="AQ3" i="6"/>
  <c r="I3" i="32" s="1"/>
  <c r="AO12" i="6"/>
  <c r="L12" i="32" s="1"/>
  <c r="AQ12" i="6"/>
  <c r="I12" i="32" s="1"/>
  <c r="AL12" i="6"/>
  <c r="AL89" i="6"/>
  <c r="AO89" i="6"/>
  <c r="L89" i="32" s="1"/>
  <c r="AQ89" i="6"/>
  <c r="I89" i="32" s="1"/>
  <c r="AS54" i="6"/>
  <c r="AO42" i="6"/>
  <c r="L42" i="32" s="1"/>
  <c r="AL42" i="6"/>
  <c r="AQ42" i="6"/>
  <c r="I42" i="32" s="1"/>
  <c r="AO81" i="29" l="1"/>
  <c r="Z65" i="29" s="1"/>
  <c r="P81" i="29"/>
  <c r="AN81" i="29"/>
  <c r="AP38" i="29"/>
  <c r="AK81" i="29"/>
  <c r="AR81" i="29"/>
  <c r="AS48" i="29" s="1"/>
  <c r="AP46" i="29"/>
  <c r="AP81" i="29" s="1"/>
  <c r="AO70" i="29"/>
  <c r="AJ70" i="29"/>
  <c r="M18" i="34"/>
  <c r="M17" i="34"/>
  <c r="M16" i="34"/>
  <c r="M15" i="34"/>
  <c r="M19" i="34"/>
  <c r="AO57" i="6"/>
  <c r="L57" i="32" s="1"/>
  <c r="AQ48" i="6"/>
  <c r="I48" i="32" s="1"/>
  <c r="AL32" i="6"/>
  <c r="AL48" i="6"/>
  <c r="AQ32" i="6"/>
  <c r="I32" i="32" s="1"/>
  <c r="AO32" i="6"/>
  <c r="L32" i="32" s="1"/>
  <c r="AL30" i="6"/>
  <c r="M8" i="34"/>
  <c r="M6" i="34"/>
  <c r="M20" i="34"/>
  <c r="AO30" i="6"/>
  <c r="L30" i="32" s="1"/>
  <c r="M21" i="34"/>
  <c r="M7" i="34"/>
  <c r="M5" i="34"/>
  <c r="AQ30" i="6"/>
  <c r="I30" i="32" s="1"/>
  <c r="AN49" i="6"/>
  <c r="AR49" i="6"/>
  <c r="J49" i="32" s="1"/>
  <c r="M13" i="34"/>
  <c r="M3" i="34"/>
  <c r="AL57" i="6"/>
  <c r="AQ78" i="6"/>
  <c r="I78" i="32" s="1"/>
  <c r="AP49" i="6"/>
  <c r="M49" i="32" s="1"/>
  <c r="AQ57" i="6"/>
  <c r="I57" i="32" s="1"/>
  <c r="AO78" i="6"/>
  <c r="L78" i="32" s="1"/>
  <c r="M11" i="34"/>
  <c r="M14" i="34"/>
  <c r="AL78" i="6"/>
  <c r="M2" i="34"/>
  <c r="M12" i="34"/>
  <c r="AP2" i="6"/>
  <c r="AP43" i="6"/>
  <c r="M43" i="32" s="1"/>
  <c r="AP47" i="6"/>
  <c r="M47" i="32" s="1"/>
  <c r="AR59" i="6"/>
  <c r="J59" i="32" s="1"/>
  <c r="AR2" i="6"/>
  <c r="J2" i="32" s="1"/>
  <c r="K2" i="32" s="1"/>
  <c r="AP77" i="6"/>
  <c r="AR70" i="6"/>
  <c r="J70" i="32" s="1"/>
  <c r="AR15" i="6"/>
  <c r="J15" i="32" s="1"/>
  <c r="AP29" i="6"/>
  <c r="M29" i="32" s="1"/>
  <c r="AP36" i="6"/>
  <c r="M36" i="32" s="1"/>
  <c r="AP83" i="6"/>
  <c r="M83" i="32" s="1"/>
  <c r="AR69" i="6"/>
  <c r="J69" i="32" s="1"/>
  <c r="AN80" i="6"/>
  <c r="AR24" i="6"/>
  <c r="J24" i="32" s="1"/>
  <c r="K24" i="32" s="1"/>
  <c r="AR65" i="6"/>
  <c r="J65" i="32" s="1"/>
  <c r="AR28" i="6"/>
  <c r="J28" i="32" s="1"/>
  <c r="AN37" i="6"/>
  <c r="AR51" i="6"/>
  <c r="J51" i="32" s="1"/>
  <c r="AR16" i="6"/>
  <c r="J16" i="32" s="1"/>
  <c r="AR21" i="6"/>
  <c r="J21" i="32" s="1"/>
  <c r="K21" i="32" s="1"/>
  <c r="AP18" i="6"/>
  <c r="AR13" i="6"/>
  <c r="J13" i="32" s="1"/>
  <c r="K13" i="32" s="1"/>
  <c r="AR71" i="6"/>
  <c r="J71" i="32" s="1"/>
  <c r="AR5" i="6"/>
  <c r="J5" i="32" s="1"/>
  <c r="K5" i="32" s="1"/>
  <c r="AR64" i="6"/>
  <c r="J64" i="32" s="1"/>
  <c r="K64" i="32" s="1"/>
  <c r="AR31" i="6"/>
  <c r="J31" i="32" s="1"/>
  <c r="AP22" i="6"/>
  <c r="M22" i="32" s="1"/>
  <c r="AR17" i="6"/>
  <c r="J17" i="32" s="1"/>
  <c r="K17" i="32" s="1"/>
  <c r="AP55" i="6"/>
  <c r="M55" i="32" s="1"/>
  <c r="AP12" i="6"/>
  <c r="M12" i="32" s="1"/>
  <c r="AP34" i="6"/>
  <c r="M34" i="32" s="1"/>
  <c r="AR40" i="6"/>
  <c r="J40" i="32" s="1"/>
  <c r="K40" i="32" s="1"/>
  <c r="AN35" i="6"/>
  <c r="AN25" i="6"/>
  <c r="AN81" i="6"/>
  <c r="AP89" i="6"/>
  <c r="AR72" i="6"/>
  <c r="J72" i="32" s="1"/>
  <c r="K72" i="32" s="1"/>
  <c r="AN66" i="6"/>
  <c r="AN56" i="6"/>
  <c r="AR41" i="6"/>
  <c r="J41" i="32" s="1"/>
  <c r="AN91" i="6"/>
  <c r="AR42" i="6"/>
  <c r="J42" i="32" s="1"/>
  <c r="AN2" i="6"/>
  <c r="AR14" i="6"/>
  <c r="J14" i="32" s="1"/>
  <c r="K14" i="32" s="1"/>
  <c r="AP74" i="6"/>
  <c r="AN4" i="6"/>
  <c r="AR76" i="6"/>
  <c r="J76" i="32" s="1"/>
  <c r="AN87" i="6"/>
  <c r="AN82" i="6"/>
  <c r="AP50" i="6"/>
  <c r="M50" i="32" s="1"/>
  <c r="AR62" i="6"/>
  <c r="J62" i="32" s="1"/>
  <c r="K62" i="32" s="1"/>
  <c r="AN45" i="6"/>
  <c r="AN39" i="6"/>
  <c r="AP76" i="6"/>
  <c r="AN83" i="6"/>
  <c r="AP45" i="6"/>
  <c r="M45" i="32" s="1"/>
  <c r="AR39" i="6"/>
  <c r="J39" i="32" s="1"/>
  <c r="K39" i="32" s="1"/>
  <c r="AO74" i="6"/>
  <c r="L74" i="32" s="1"/>
  <c r="AQ74" i="6"/>
  <c r="I74" i="32" s="1"/>
  <c r="AN43" i="6"/>
  <c r="AP65" i="6"/>
  <c r="M65" i="32" s="1"/>
  <c r="AN17" i="6"/>
  <c r="AP17" i="6"/>
  <c r="M17" i="32" s="1"/>
  <c r="AP82" i="6"/>
  <c r="AR82" i="6"/>
  <c r="J82" i="32" s="1"/>
  <c r="AP70" i="6"/>
  <c r="M70" i="32" s="1"/>
  <c r="AP35" i="6"/>
  <c r="M35" i="32" s="1"/>
  <c r="AN70" i="6"/>
  <c r="AR36" i="6"/>
  <c r="J36" i="32" s="1"/>
  <c r="K36" i="32" s="1"/>
  <c r="AN12" i="6"/>
  <c r="AR89" i="6"/>
  <c r="J89" i="32" s="1"/>
  <c r="K89" i="32" s="1"/>
  <c r="AQ83" i="6"/>
  <c r="I83" i="32" s="1"/>
  <c r="AR74" i="6"/>
  <c r="J74" i="32" s="1"/>
  <c r="AN74" i="6"/>
  <c r="AP31" i="6"/>
  <c r="M31" i="32" s="1"/>
  <c r="AN31" i="6"/>
  <c r="AN18" i="6"/>
  <c r="AR55" i="6"/>
  <c r="J55" i="32" s="1"/>
  <c r="AL50" i="6"/>
  <c r="AN42" i="6"/>
  <c r="AN65" i="6"/>
  <c r="AR43" i="6"/>
  <c r="J43" i="32" s="1"/>
  <c r="K43" i="32" s="1"/>
  <c r="AN29" i="6"/>
  <c r="K45" i="32"/>
  <c r="AN55" i="6"/>
  <c r="AR35" i="6"/>
  <c r="J35" i="32" s="1"/>
  <c r="K35" i="32" s="1"/>
  <c r="AN34" i="6"/>
  <c r="AR34" i="6"/>
  <c r="J34" i="32" s="1"/>
  <c r="K16" i="32"/>
  <c r="AN5" i="6"/>
  <c r="AP10" i="6"/>
  <c r="M10" i="32" s="1"/>
  <c r="AP7" i="6"/>
  <c r="M7" i="32" s="1"/>
  <c r="AP5" i="6"/>
  <c r="AR22" i="6"/>
  <c r="J22" i="32" s="1"/>
  <c r="K22" i="32" s="1"/>
  <c r="AN22" i="6"/>
  <c r="AP87" i="6"/>
  <c r="M87" i="32" s="1"/>
  <c r="AP25" i="6"/>
  <c r="M25" i="32" s="1"/>
  <c r="AN7" i="6"/>
  <c r="AR12" i="6"/>
  <c r="J12" i="32" s="1"/>
  <c r="K12" i="32" s="1"/>
  <c r="AP13" i="6"/>
  <c r="AR25" i="6"/>
  <c r="J25" i="32" s="1"/>
  <c r="AP66" i="6"/>
  <c r="M66" i="32" s="1"/>
  <c r="AQ50" i="6"/>
  <c r="I50" i="32" s="1"/>
  <c r="AN10" i="6"/>
  <c r="AR10" i="6"/>
  <c r="J10" i="32" s="1"/>
  <c r="K10" i="32" s="1"/>
  <c r="AR7" i="6"/>
  <c r="J7" i="32" s="1"/>
  <c r="K7" i="32" s="1"/>
  <c r="AN13" i="6"/>
  <c r="AR66" i="6"/>
  <c r="J66" i="32" s="1"/>
  <c r="K66" i="32" s="1"/>
  <c r="AO83" i="6"/>
  <c r="L83" i="32" s="1"/>
  <c r="AR85" i="6"/>
  <c r="J85" i="32" s="1"/>
  <c r="AN71" i="6"/>
  <c r="R18" i="29"/>
  <c r="R74" i="29"/>
  <c r="R50" i="29"/>
  <c r="R3" i="29"/>
  <c r="R19" i="29"/>
  <c r="R35" i="29"/>
  <c r="R10" i="29"/>
  <c r="R77" i="29"/>
  <c r="R67" i="29"/>
  <c r="R17" i="29"/>
  <c r="R24" i="29"/>
  <c r="R34" i="29"/>
  <c r="R51" i="29"/>
  <c r="R7" i="29"/>
  <c r="R52" i="29"/>
  <c r="R42" i="29"/>
  <c r="R23" i="29"/>
  <c r="R33" i="29"/>
  <c r="R78" i="29"/>
  <c r="R61" i="29"/>
  <c r="R58" i="29"/>
  <c r="R65" i="29"/>
  <c r="R62" i="29"/>
  <c r="R6" i="29"/>
  <c r="R64" i="29"/>
  <c r="R38" i="29"/>
  <c r="R21" i="29"/>
  <c r="R48" i="29"/>
  <c r="R49" i="29"/>
  <c r="R66" i="29"/>
  <c r="R45" i="29"/>
  <c r="R29" i="29"/>
  <c r="R73" i="29"/>
  <c r="R68" i="29"/>
  <c r="R43" i="29"/>
  <c r="R41" i="29"/>
  <c r="R13" i="29"/>
  <c r="R32" i="29"/>
  <c r="R36" i="29"/>
  <c r="R14" i="29"/>
  <c r="R22" i="29"/>
  <c r="R31" i="29"/>
  <c r="R71" i="29"/>
  <c r="R44" i="29"/>
  <c r="R56" i="29"/>
  <c r="R16" i="29"/>
  <c r="R63" i="29"/>
  <c r="R70" i="29"/>
  <c r="R2" i="29"/>
  <c r="R53" i="29"/>
  <c r="R55" i="29"/>
  <c r="R8" i="29"/>
  <c r="R39" i="29"/>
  <c r="R20" i="29"/>
  <c r="R28" i="29"/>
  <c r="R54" i="29"/>
  <c r="R76" i="29"/>
  <c r="R4" i="29"/>
  <c r="R26" i="29"/>
  <c r="R25" i="29"/>
  <c r="R37" i="29"/>
  <c r="R12" i="29"/>
  <c r="R27" i="29"/>
  <c r="R79" i="29"/>
  <c r="S79" i="29" s="1"/>
  <c r="T79" i="29" s="1"/>
  <c r="R9" i="29"/>
  <c r="R47" i="29"/>
  <c r="R5" i="29"/>
  <c r="R69" i="29"/>
  <c r="R60" i="29"/>
  <c r="R75" i="29"/>
  <c r="AS3" i="29"/>
  <c r="AS51" i="29"/>
  <c r="AS18" i="29"/>
  <c r="AS26" i="29"/>
  <c r="AS6" i="29"/>
  <c r="AS20" i="29"/>
  <c r="AS38" i="29"/>
  <c r="AS55" i="29"/>
  <c r="AS17" i="29"/>
  <c r="AS77" i="29"/>
  <c r="AS8" i="29"/>
  <c r="AS50" i="29"/>
  <c r="AS21" i="29"/>
  <c r="AS13" i="29"/>
  <c r="AS68" i="29"/>
  <c r="AS49" i="29"/>
  <c r="AS53" i="29"/>
  <c r="AS60" i="29"/>
  <c r="Z20" i="29"/>
  <c r="R72" i="29"/>
  <c r="Z16" i="29"/>
  <c r="AN50" i="6"/>
  <c r="AP62" i="6"/>
  <c r="M62" i="32" s="1"/>
  <c r="AP72" i="6"/>
  <c r="AN69" i="6"/>
  <c r="AN24" i="6"/>
  <c r="R15" i="29"/>
  <c r="Z57" i="29"/>
  <c r="Z55" i="29"/>
  <c r="Z64" i="29"/>
  <c r="Z22" i="29"/>
  <c r="AR50" i="6"/>
  <c r="J50" i="32" s="1"/>
  <c r="AL83" i="6"/>
  <c r="AN72" i="6"/>
  <c r="AR29" i="6"/>
  <c r="J29" i="32" s="1"/>
  <c r="K29" i="32" s="1"/>
  <c r="AN41" i="6"/>
  <c r="AP16" i="6"/>
  <c r="AN89" i="6"/>
  <c r="Z32" i="29"/>
  <c r="Z36" i="29"/>
  <c r="Z19" i="29"/>
  <c r="Z71" i="29"/>
  <c r="Z26" i="29"/>
  <c r="Z39" i="29"/>
  <c r="R40" i="29"/>
  <c r="Z38" i="29"/>
  <c r="Z46" i="29"/>
  <c r="Z5" i="29"/>
  <c r="Z31" i="29"/>
  <c r="Z75" i="29"/>
  <c r="AP14" i="6"/>
  <c r="AN85" i="6"/>
  <c r="AP21" i="6"/>
  <c r="M21" i="32" s="1"/>
  <c r="AR56" i="6"/>
  <c r="J56" i="32" s="1"/>
  <c r="AR79" i="6"/>
  <c r="J79" i="32" s="1"/>
  <c r="AR83" i="6"/>
  <c r="J83" i="32" s="1"/>
  <c r="AP24" i="6"/>
  <c r="M24" i="32" s="1"/>
  <c r="Z34" i="29"/>
  <c r="R30" i="29"/>
  <c r="Z63" i="29"/>
  <c r="Z18" i="29"/>
  <c r="R46" i="29"/>
  <c r="S46" i="29" s="1"/>
  <c r="T46" i="29" s="1"/>
  <c r="AP59" i="6"/>
  <c r="M59" i="32" s="1"/>
  <c r="AN59" i="6"/>
  <c r="Z29" i="29"/>
  <c r="Z68" i="29"/>
  <c r="Z73" i="29"/>
  <c r="Z54" i="29"/>
  <c r="Z40" i="29"/>
  <c r="R11" i="29"/>
  <c r="AN14" i="6"/>
  <c r="AP85" i="6"/>
  <c r="AP56" i="6"/>
  <c r="M56" i="32" s="1"/>
  <c r="Z12" i="29"/>
  <c r="Z45" i="29"/>
  <c r="AR80" i="6"/>
  <c r="J80" i="32" s="1"/>
  <c r="K80" i="32" s="1"/>
  <c r="Z47" i="29"/>
  <c r="Z62" i="29"/>
  <c r="R57" i="29"/>
  <c r="Z10" i="29"/>
  <c r="Z41" i="29"/>
  <c r="Z9" i="29"/>
  <c r="Z24" i="29"/>
  <c r="Z25" i="29"/>
  <c r="Z30" i="29"/>
  <c r="AR63" i="6"/>
  <c r="J63" i="32" s="1"/>
  <c r="AN63" i="6"/>
  <c r="AP63" i="6"/>
  <c r="M63" i="32" s="1"/>
  <c r="Z52" i="29"/>
  <c r="Z11" i="29"/>
  <c r="Z33" i="29"/>
  <c r="R59" i="29"/>
  <c r="Z72" i="29"/>
  <c r="AS46" i="29"/>
  <c r="Z4" i="29"/>
  <c r="Z59" i="29"/>
  <c r="Z35" i="29"/>
  <c r="AJ81" i="29"/>
  <c r="Z14" i="29"/>
  <c r="Z60" i="29"/>
  <c r="Z70" i="29"/>
  <c r="Z37" i="29"/>
  <c r="Z42" i="29"/>
  <c r="Z44" i="29"/>
  <c r="Z7" i="29"/>
  <c r="Z13" i="29"/>
  <c r="Z53" i="29"/>
  <c r="Z66" i="29"/>
  <c r="Z15" i="29"/>
  <c r="Z78" i="29"/>
  <c r="Z23" i="29"/>
  <c r="Z48" i="29"/>
  <c r="Z67" i="29"/>
  <c r="Z56" i="29"/>
  <c r="Z74" i="29"/>
  <c r="Z6" i="29"/>
  <c r="Z61" i="29"/>
  <c r="Z49" i="29"/>
  <c r="Z79" i="29"/>
  <c r="AA79" i="29" s="1"/>
  <c r="Z21" i="29"/>
  <c r="Z28" i="29"/>
  <c r="Z77" i="29"/>
  <c r="Z50" i="29"/>
  <c r="Z69" i="29"/>
  <c r="Z27" i="29"/>
  <c r="Z2" i="29"/>
  <c r="Z58" i="29"/>
  <c r="AN21" i="6"/>
  <c r="AN62" i="6"/>
  <c r="AN16" i="6"/>
  <c r="AS59" i="29"/>
  <c r="AS15" i="29"/>
  <c r="AR87" i="6"/>
  <c r="J87" i="32" s="1"/>
  <c r="K87" i="32" s="1"/>
  <c r="Z17" i="29"/>
  <c r="Z76" i="29"/>
  <c r="Z8" i="29"/>
  <c r="Z51" i="29"/>
  <c r="Z43" i="29"/>
  <c r="Z3" i="29"/>
  <c r="AL74" i="6"/>
  <c r="AN47" i="6"/>
  <c r="AR47" i="6"/>
  <c r="J47" i="32" s="1"/>
  <c r="AP42" i="6"/>
  <c r="AP3" i="6"/>
  <c r="AN3" i="6"/>
  <c r="AR9" i="6"/>
  <c r="J9" i="32" s="1"/>
  <c r="K9" i="32" s="1"/>
  <c r="AP9" i="6"/>
  <c r="M9" i="32" s="1"/>
  <c r="AN9" i="6"/>
  <c r="AR23" i="6"/>
  <c r="J23" i="32" s="1"/>
  <c r="K23" i="32" s="1"/>
  <c r="AR78" i="6"/>
  <c r="J78" i="32" s="1"/>
  <c r="AP79" i="6"/>
  <c r="AN79" i="6"/>
  <c r="AL81" i="29"/>
  <c r="AP78" i="6"/>
  <c r="AN54" i="6"/>
  <c r="AN78" i="6"/>
  <c r="AR3" i="6"/>
  <c r="J3" i="32" s="1"/>
  <c r="K3" i="32" s="1"/>
  <c r="AR91" i="6"/>
  <c r="J91" i="32" s="1"/>
  <c r="K91" i="32" s="1"/>
  <c r="AO50" i="6"/>
  <c r="L50" i="32" s="1"/>
  <c r="AN23" i="6"/>
  <c r="AP23" i="6"/>
  <c r="M23" i="32" s="1"/>
  <c r="AN64" i="6"/>
  <c r="AP54" i="6"/>
  <c r="M54" i="32" s="1"/>
  <c r="AP64" i="6"/>
  <c r="M64" i="32" s="1"/>
  <c r="AP91" i="6"/>
  <c r="M91" i="32" s="1"/>
  <c r="AR77" i="6"/>
  <c r="J77" i="32" s="1"/>
  <c r="K77" i="32" s="1"/>
  <c r="AR54" i="6"/>
  <c r="J54" i="32" s="1"/>
  <c r="AR4" i="6"/>
  <c r="J4" i="32" s="1"/>
  <c r="K4" i="32" s="1"/>
  <c r="AP40" i="6"/>
  <c r="AN46" i="6"/>
  <c r="AP46" i="6"/>
  <c r="M46" i="32" s="1"/>
  <c r="AR46" i="6"/>
  <c r="J46" i="32" s="1"/>
  <c r="K46" i="32" s="1"/>
  <c r="AN40" i="6"/>
  <c r="AP51" i="6"/>
  <c r="M51" i="32" s="1"/>
  <c r="AN51" i="6"/>
  <c r="AP15" i="6"/>
  <c r="AP37" i="6"/>
  <c r="M37" i="32" s="1"/>
  <c r="AR37" i="6"/>
  <c r="J37" i="32" s="1"/>
  <c r="K37" i="32" s="1"/>
  <c r="AN15" i="6"/>
  <c r="AP4" i="6"/>
  <c r="M4" i="32" s="1"/>
  <c r="AR6" i="6"/>
  <c r="J6" i="32" s="1"/>
  <c r="K6" i="32" s="1"/>
  <c r="AN6" i="6"/>
  <c r="AP6" i="6"/>
  <c r="M6" i="32" s="1"/>
  <c r="AN11" i="6"/>
  <c r="AP11" i="6"/>
  <c r="AR11" i="6"/>
  <c r="J11" i="32" s="1"/>
  <c r="K11" i="32" s="1"/>
  <c r="AO70" i="6"/>
  <c r="L70" i="32" s="1"/>
  <c r="AQ70" i="6"/>
  <c r="I70" i="32" s="1"/>
  <c r="K65" i="32"/>
  <c r="AL70" i="6"/>
  <c r="AR81" i="6"/>
  <c r="J81" i="32" s="1"/>
  <c r="K81" i="32" s="1"/>
  <c r="AP81" i="6"/>
  <c r="M81" i="32" s="1"/>
  <c r="AP58" i="6"/>
  <c r="AR58" i="6"/>
  <c r="J58" i="32" s="1"/>
  <c r="K58" i="32" s="1"/>
  <c r="AN58" i="6"/>
  <c r="K18" i="32"/>
  <c r="AN28" i="6"/>
  <c r="AR73" i="6"/>
  <c r="J73" i="32" s="1"/>
  <c r="K73" i="32" s="1"/>
  <c r="AP28" i="6"/>
  <c r="M28" i="32" s="1"/>
  <c r="BB31" i="6"/>
  <c r="H5" i="27" s="1"/>
  <c r="BB30" i="6"/>
  <c r="H6" i="27" s="1"/>
  <c r="AP73" i="6"/>
  <c r="M73" i="32" s="1"/>
  <c r="AN77" i="6"/>
  <c r="AN73" i="6"/>
  <c r="AN86" i="6"/>
  <c r="AP86" i="6"/>
  <c r="M86" i="32" s="1"/>
  <c r="AR86" i="6"/>
  <c r="J86" i="32" s="1"/>
  <c r="K86" i="32" s="1"/>
  <c r="AN52" i="6"/>
  <c r="AP52" i="6"/>
  <c r="AR52" i="6"/>
  <c r="J52" i="32" s="1"/>
  <c r="K52" i="32" s="1"/>
  <c r="AN44" i="6"/>
  <c r="AP44" i="6"/>
  <c r="AR44" i="6"/>
  <c r="J44" i="32" s="1"/>
  <c r="K44" i="32" s="1"/>
  <c r="AN8" i="6"/>
  <c r="AP8" i="6"/>
  <c r="AR8" i="6"/>
  <c r="J8" i="32" s="1"/>
  <c r="K8" i="32" s="1"/>
  <c r="AN26" i="6"/>
  <c r="AP26" i="6"/>
  <c r="M26" i="32" s="1"/>
  <c r="AR26" i="6"/>
  <c r="J26" i="32" s="1"/>
  <c r="K26" i="32" s="1"/>
  <c r="AP38" i="6"/>
  <c r="AR38" i="6"/>
  <c r="J38" i="32" s="1"/>
  <c r="AN38" i="6"/>
  <c r="AN19" i="6"/>
  <c r="AP19" i="6"/>
  <c r="AR19" i="6"/>
  <c r="J19" i="32" s="1"/>
  <c r="K19" i="32" s="1"/>
  <c r="AN67" i="6"/>
  <c r="AP67" i="6"/>
  <c r="AR67" i="6"/>
  <c r="J67" i="32" s="1"/>
  <c r="K67" i="32" s="1"/>
  <c r="AP32" i="6"/>
  <c r="AR32" i="6"/>
  <c r="J32" i="32" s="1"/>
  <c r="K32" i="32" s="1"/>
  <c r="AN32" i="6"/>
  <c r="AP84" i="6"/>
  <c r="AR84" i="6"/>
  <c r="J84" i="32" s="1"/>
  <c r="K84" i="32" s="1"/>
  <c r="AN84" i="6"/>
  <c r="K31" i="32"/>
  <c r="AP88" i="6"/>
  <c r="AR88" i="6"/>
  <c r="J88" i="32" s="1"/>
  <c r="K88" i="32" s="1"/>
  <c r="AN88" i="6"/>
  <c r="AP48" i="6"/>
  <c r="M48" i="32" s="1"/>
  <c r="AN48" i="6"/>
  <c r="AR48" i="6"/>
  <c r="J48" i="32" s="1"/>
  <c r="AN60" i="6"/>
  <c r="AP60" i="6"/>
  <c r="M60" i="32" s="1"/>
  <c r="AR60" i="6"/>
  <c r="J60" i="32" s="1"/>
  <c r="K60" i="32" s="1"/>
  <c r="AN27" i="6"/>
  <c r="AP27" i="6"/>
  <c r="M27" i="32" s="1"/>
  <c r="AR27" i="6"/>
  <c r="J27" i="32" s="1"/>
  <c r="K27" i="32" s="1"/>
  <c r="AN68" i="6"/>
  <c r="AP68" i="6"/>
  <c r="AR68" i="6"/>
  <c r="J68" i="32" s="1"/>
  <c r="K68" i="32" s="1"/>
  <c r="AN30" i="6"/>
  <c r="AP30" i="6"/>
  <c r="M30" i="32" s="1"/>
  <c r="AR30" i="6"/>
  <c r="J30" i="32" s="1"/>
  <c r="K30" i="32" s="1"/>
  <c r="AN53" i="6"/>
  <c r="AP53" i="6"/>
  <c r="M53" i="32" s="1"/>
  <c r="AR53" i="6"/>
  <c r="J53" i="32" s="1"/>
  <c r="K53" i="32" s="1"/>
  <c r="AP61" i="6"/>
  <c r="AR61" i="6"/>
  <c r="J61" i="32" s="1"/>
  <c r="K61" i="32" s="1"/>
  <c r="AN61" i="6"/>
  <c r="AP57" i="6"/>
  <c r="M57" i="32" s="1"/>
  <c r="AR57" i="6"/>
  <c r="J57" i="32" s="1"/>
  <c r="K57" i="32" s="1"/>
  <c r="AN57" i="6"/>
  <c r="AN90" i="6"/>
  <c r="AP90" i="6"/>
  <c r="M90" i="32" s="1"/>
  <c r="AR90" i="6"/>
  <c r="J90" i="32" s="1"/>
  <c r="K90" i="32" s="1"/>
  <c r="AR75" i="6"/>
  <c r="J75" i="32" s="1"/>
  <c r="K75" i="32" s="1"/>
  <c r="AN75" i="6"/>
  <c r="AP75" i="6"/>
  <c r="AR20" i="6"/>
  <c r="J20" i="32" s="1"/>
  <c r="K20" i="32" s="1"/>
  <c r="AP20" i="6"/>
  <c r="M20" i="32" s="1"/>
  <c r="AN20" i="6"/>
  <c r="AP33" i="6"/>
  <c r="M33" i="32" s="1"/>
  <c r="AR33" i="6"/>
  <c r="J33" i="32" s="1"/>
  <c r="K33" i="32" s="1"/>
  <c r="AN33" i="6"/>
  <c r="K15" i="32"/>
  <c r="K85" i="32"/>
  <c r="K28" i="32"/>
  <c r="BB9" i="6"/>
  <c r="S36" i="6" s="1"/>
  <c r="K71" i="32"/>
  <c r="K55" i="32"/>
  <c r="K82" i="32"/>
  <c r="BB35" i="6"/>
  <c r="AW70" i="6" s="1"/>
  <c r="K41" i="32"/>
  <c r="K25" i="32"/>
  <c r="K74" i="32" l="1"/>
  <c r="K48" i="32"/>
  <c r="K78" i="32"/>
  <c r="AS11" i="29"/>
  <c r="AS25" i="29"/>
  <c r="AS73" i="29"/>
  <c r="AS19" i="29"/>
  <c r="AS79" i="29"/>
  <c r="AT79" i="29" s="1"/>
  <c r="V79" i="29" s="1"/>
  <c r="AS70" i="29"/>
  <c r="AS54" i="29"/>
  <c r="AT54" i="29" s="1"/>
  <c r="V54" i="29" s="1"/>
  <c r="AS69" i="29"/>
  <c r="AS37" i="29"/>
  <c r="AS61" i="29"/>
  <c r="AA77" i="29"/>
  <c r="AS72" i="29"/>
  <c r="AS9" i="29"/>
  <c r="AS47" i="29"/>
  <c r="AS52" i="29"/>
  <c r="AT32" i="29" s="1"/>
  <c r="V32" i="29" s="1"/>
  <c r="AS36" i="29"/>
  <c r="AS34" i="29"/>
  <c r="AS41" i="29"/>
  <c r="AS14" i="29"/>
  <c r="AS4" i="29"/>
  <c r="AS66" i="29"/>
  <c r="AA65" i="29"/>
  <c r="S72" i="29"/>
  <c r="T72" i="29" s="1"/>
  <c r="AS33" i="29"/>
  <c r="AS78" i="29"/>
  <c r="AS24" i="29"/>
  <c r="AS44" i="29"/>
  <c r="AS45" i="29"/>
  <c r="AS39" i="29"/>
  <c r="AS31" i="29"/>
  <c r="AS16" i="29"/>
  <c r="AT16" i="29" s="1"/>
  <c r="V16" i="29" s="1"/>
  <c r="AS28" i="29"/>
  <c r="AA76" i="29"/>
  <c r="AS40" i="29"/>
  <c r="AS42" i="29"/>
  <c r="AS71" i="29"/>
  <c r="AS67" i="29"/>
  <c r="AS7" i="29"/>
  <c r="AS23" i="29"/>
  <c r="AT21" i="29" s="1"/>
  <c r="V21" i="29" s="1"/>
  <c r="AS64" i="29"/>
  <c r="AS76" i="29"/>
  <c r="AS62" i="29"/>
  <c r="AS57" i="29"/>
  <c r="AS30" i="29"/>
  <c r="AS12" i="29"/>
  <c r="AS35" i="29"/>
  <c r="AS27" i="29"/>
  <c r="AT25" i="29" s="1"/>
  <c r="V25" i="29" s="1"/>
  <c r="AS75" i="29"/>
  <c r="AS10" i="29"/>
  <c r="AS63" i="29"/>
  <c r="AS32" i="29"/>
  <c r="AS2" i="29"/>
  <c r="S11" i="29"/>
  <c r="T11" i="29" s="1"/>
  <c r="AS43" i="29"/>
  <c r="AS58" i="29"/>
  <c r="AT56" i="29" s="1"/>
  <c r="V56" i="29" s="1"/>
  <c r="AS65" i="29"/>
  <c r="AS74" i="29"/>
  <c r="AS22" i="29"/>
  <c r="AS56" i="29"/>
  <c r="AS29" i="29"/>
  <c r="AS5" i="29"/>
  <c r="M88" i="32"/>
  <c r="M38" i="32"/>
  <c r="N38" i="32" s="1"/>
  <c r="M61" i="32"/>
  <c r="M68" i="32"/>
  <c r="M52" i="32"/>
  <c r="M58" i="32"/>
  <c r="N58" i="32" s="1"/>
  <c r="M11" i="32"/>
  <c r="N11" i="32" s="1"/>
  <c r="M79" i="32"/>
  <c r="M3" i="32"/>
  <c r="N3" i="32" s="1"/>
  <c r="M76" i="32"/>
  <c r="M18" i="32"/>
  <c r="M8" i="32"/>
  <c r="M15" i="32"/>
  <c r="M40" i="32"/>
  <c r="M72" i="32"/>
  <c r="N72" i="32" s="1"/>
  <c r="M84" i="32"/>
  <c r="N84" i="32" s="1"/>
  <c r="M32" i="32"/>
  <c r="M2" i="32"/>
  <c r="N2" i="32" s="1"/>
  <c r="M42" i="32"/>
  <c r="N42" i="32" s="1"/>
  <c r="M78" i="32"/>
  <c r="N78" i="32" s="1"/>
  <c r="M14" i="32"/>
  <c r="M16" i="32"/>
  <c r="M13" i="32"/>
  <c r="N13" i="32" s="1"/>
  <c r="M82" i="32"/>
  <c r="N82" i="32" s="1"/>
  <c r="M74" i="32"/>
  <c r="N74" i="32" s="1"/>
  <c r="M19" i="32"/>
  <c r="N19" i="32" s="1"/>
  <c r="M75" i="32"/>
  <c r="M67" i="32"/>
  <c r="N67" i="32" s="1"/>
  <c r="M5" i="32"/>
  <c r="N5" i="32" s="1"/>
  <c r="M44" i="32"/>
  <c r="M85" i="32"/>
  <c r="N85" i="32" s="1"/>
  <c r="M89" i="32"/>
  <c r="M77" i="32"/>
  <c r="K34" i="32"/>
  <c r="N22" i="32"/>
  <c r="K69" i="32"/>
  <c r="K49" i="32"/>
  <c r="N17" i="32"/>
  <c r="N39" i="32"/>
  <c r="N71" i="32"/>
  <c r="N90" i="32"/>
  <c r="N91" i="32"/>
  <c r="N81" i="32"/>
  <c r="N24" i="32"/>
  <c r="K59" i="32"/>
  <c r="N4" i="32"/>
  <c r="K79" i="32"/>
  <c r="K51" i="32"/>
  <c r="K63" i="32"/>
  <c r="N45" i="32"/>
  <c r="K38" i="32"/>
  <c r="N27" i="32"/>
  <c r="K50" i="32"/>
  <c r="N63" i="32"/>
  <c r="N50" i="32"/>
  <c r="N10" i="32"/>
  <c r="K83" i="32"/>
  <c r="N56" i="32"/>
  <c r="N25" i="32"/>
  <c r="K42" i="32"/>
  <c r="N87" i="32"/>
  <c r="K70" i="32"/>
  <c r="N36" i="32"/>
  <c r="N80" i="32"/>
  <c r="K56" i="32"/>
  <c r="N29" i="32"/>
  <c r="N9" i="32"/>
  <c r="AA25" i="29"/>
  <c r="S70" i="29"/>
  <c r="T70" i="29" s="1"/>
  <c r="AA35" i="29"/>
  <c r="AA24" i="29"/>
  <c r="AA40" i="29"/>
  <c r="AA46" i="29"/>
  <c r="AA32" i="29"/>
  <c r="AA20" i="29"/>
  <c r="AT71" i="29"/>
  <c r="V71" i="29" s="1"/>
  <c r="AT62" i="29"/>
  <c r="V62" i="29" s="1"/>
  <c r="S27" i="29"/>
  <c r="T27" i="29" s="1"/>
  <c r="S28" i="29"/>
  <c r="T28" i="29" s="1"/>
  <c r="S63" i="29"/>
  <c r="T63" i="29" s="1"/>
  <c r="S36" i="29"/>
  <c r="T36" i="29" s="1"/>
  <c r="S45" i="29"/>
  <c r="T45" i="29" s="1"/>
  <c r="S62" i="29"/>
  <c r="T62" i="29" s="1"/>
  <c r="S52" i="29"/>
  <c r="T52" i="29" s="1"/>
  <c r="S10" i="29"/>
  <c r="T10" i="29" s="1"/>
  <c r="AA21" i="29"/>
  <c r="AA48" i="29"/>
  <c r="AA44" i="29"/>
  <c r="AA59" i="29"/>
  <c r="AA52" i="29"/>
  <c r="AA9" i="29"/>
  <c r="AA54" i="29"/>
  <c r="AA63" i="29"/>
  <c r="AA38" i="29"/>
  <c r="AT75" i="29"/>
  <c r="V75" i="29" s="1"/>
  <c r="AT10" i="29"/>
  <c r="V10" i="29" s="1"/>
  <c r="AT63" i="29"/>
  <c r="V63" i="29" s="1"/>
  <c r="S75" i="29"/>
  <c r="T75" i="29" s="1"/>
  <c r="S12" i="29"/>
  <c r="T12" i="29" s="1"/>
  <c r="S20" i="29"/>
  <c r="T20" i="29" s="1"/>
  <c r="S16" i="29"/>
  <c r="T16" i="29" s="1"/>
  <c r="S32" i="29"/>
  <c r="T32" i="29" s="1"/>
  <c r="S66" i="29"/>
  <c r="T66" i="29" s="1"/>
  <c r="S65" i="29"/>
  <c r="T65" i="29" s="1"/>
  <c r="S7" i="29"/>
  <c r="T7" i="29" s="1"/>
  <c r="S35" i="29"/>
  <c r="T35" i="29" s="1"/>
  <c r="AA56" i="29"/>
  <c r="AA33" i="29"/>
  <c r="AA5" i="29"/>
  <c r="S77" i="29"/>
  <c r="T77" i="29" s="1"/>
  <c r="BB27" i="6"/>
  <c r="G5" i="27" s="1"/>
  <c r="AA58" i="29"/>
  <c r="AA23" i="29"/>
  <c r="AA42" i="29"/>
  <c r="AA41" i="29"/>
  <c r="AA45" i="29"/>
  <c r="AA73" i="29"/>
  <c r="S30" i="29"/>
  <c r="T30" i="29" s="1"/>
  <c r="S40" i="29"/>
  <c r="T40" i="29" s="1"/>
  <c r="AA22" i="29"/>
  <c r="AT65" i="29"/>
  <c r="V65" i="29" s="1"/>
  <c r="AT74" i="29"/>
  <c r="V74" i="29" s="1"/>
  <c r="S60" i="29"/>
  <c r="T60" i="29" s="1"/>
  <c r="S37" i="29"/>
  <c r="T37" i="29" s="1"/>
  <c r="S39" i="29"/>
  <c r="T39" i="29" s="1"/>
  <c r="S56" i="29"/>
  <c r="T56" i="29" s="1"/>
  <c r="S13" i="29"/>
  <c r="T13" i="29" s="1"/>
  <c r="S49" i="29"/>
  <c r="T49" i="29" s="1"/>
  <c r="S58" i="29"/>
  <c r="T58" i="29" s="1"/>
  <c r="S51" i="29"/>
  <c r="T51" i="29" s="1"/>
  <c r="S19" i="29"/>
  <c r="T19" i="29" s="1"/>
  <c r="AA47" i="29"/>
  <c r="AA36" i="29"/>
  <c r="S15" i="29"/>
  <c r="T15" i="29" s="1"/>
  <c r="S29" i="29"/>
  <c r="T29" i="29" s="1"/>
  <c r="AA28" i="29"/>
  <c r="AA11" i="29"/>
  <c r="AA18" i="29"/>
  <c r="AT64" i="29"/>
  <c r="V64" i="29" s="1"/>
  <c r="BB32" i="6"/>
  <c r="W70" i="6" s="1"/>
  <c r="AA3" i="29"/>
  <c r="AA2" i="29"/>
  <c r="AA49" i="29"/>
  <c r="AA78" i="29"/>
  <c r="AA37" i="29"/>
  <c r="AA4" i="29"/>
  <c r="AA10" i="29"/>
  <c r="AA12" i="29"/>
  <c r="AA68" i="29"/>
  <c r="AA34" i="29"/>
  <c r="AA39" i="29"/>
  <c r="AA64" i="29"/>
  <c r="AT73" i="29"/>
  <c r="V73" i="29" s="1"/>
  <c r="AT70" i="29"/>
  <c r="V70" i="29" s="1"/>
  <c r="AT69" i="29"/>
  <c r="V69" i="29" s="1"/>
  <c r="AT61" i="29"/>
  <c r="V61" i="29" s="1"/>
  <c r="S69" i="29"/>
  <c r="T69" i="29" s="1"/>
  <c r="S25" i="29"/>
  <c r="T25" i="29" s="1"/>
  <c r="S8" i="29"/>
  <c r="T8" i="29" s="1"/>
  <c r="S44" i="29"/>
  <c r="T44" i="29" s="1"/>
  <c r="S41" i="29"/>
  <c r="T41" i="29" s="1"/>
  <c r="S48" i="29"/>
  <c r="T48" i="29" s="1"/>
  <c r="S61" i="29"/>
  <c r="T61" i="29" s="1"/>
  <c r="S34" i="29"/>
  <c r="T34" i="29" s="1"/>
  <c r="S3" i="29"/>
  <c r="T3" i="29" s="1"/>
  <c r="AA13" i="29"/>
  <c r="S14" i="29"/>
  <c r="T14" i="29" s="1"/>
  <c r="AA67" i="29"/>
  <c r="AT67" i="29"/>
  <c r="V67" i="29" s="1"/>
  <c r="K76" i="32"/>
  <c r="AA43" i="29"/>
  <c r="AT59" i="29"/>
  <c r="V59" i="29" s="1"/>
  <c r="AA27" i="29"/>
  <c r="AA61" i="29"/>
  <c r="AA15" i="29"/>
  <c r="AA70" i="29"/>
  <c r="S57" i="29"/>
  <c r="T57" i="29" s="1"/>
  <c r="AA29" i="29"/>
  <c r="AA26" i="29"/>
  <c r="AA55" i="29"/>
  <c r="AT60" i="29"/>
  <c r="V60" i="29" s="1"/>
  <c r="AT49" i="29"/>
  <c r="V49" i="29" s="1"/>
  <c r="AT77" i="29"/>
  <c r="V77" i="29" s="1"/>
  <c r="S5" i="29"/>
  <c r="T5" i="29" s="1"/>
  <c r="S26" i="29"/>
  <c r="T26" i="29" s="1"/>
  <c r="S55" i="29"/>
  <c r="T55" i="29" s="1"/>
  <c r="S71" i="29"/>
  <c r="T71" i="29" s="1"/>
  <c r="S43" i="29"/>
  <c r="T43" i="29" s="1"/>
  <c r="S21" i="29"/>
  <c r="T21" i="29" s="1"/>
  <c r="S78" i="29"/>
  <c r="T78" i="29" s="1"/>
  <c r="S24" i="29"/>
  <c r="T24" i="29" s="1"/>
  <c r="S50" i="29"/>
  <c r="T50" i="29" s="1"/>
  <c r="S54" i="29"/>
  <c r="T54" i="29" s="1"/>
  <c r="S6" i="29"/>
  <c r="T6" i="29" s="1"/>
  <c r="AA7" i="29"/>
  <c r="AT76" i="29"/>
  <c r="V76" i="29" s="1"/>
  <c r="AA51" i="29"/>
  <c r="AA69" i="29"/>
  <c r="AA6" i="29"/>
  <c r="AA66" i="29"/>
  <c r="AA60" i="29"/>
  <c r="AA72" i="29"/>
  <c r="AA75" i="29"/>
  <c r="AA71" i="29"/>
  <c r="AT72" i="29"/>
  <c r="V72" i="29" s="1"/>
  <c r="AT53" i="29"/>
  <c r="V53" i="29" s="1"/>
  <c r="AT68" i="29"/>
  <c r="V68" i="29" s="1"/>
  <c r="AT3" i="29"/>
  <c r="V3" i="29" s="1"/>
  <c r="S47" i="29"/>
  <c r="T47" i="29" s="1"/>
  <c r="S4" i="29"/>
  <c r="T4" i="29" s="1"/>
  <c r="S53" i="29"/>
  <c r="T53" i="29" s="1"/>
  <c r="S31" i="29"/>
  <c r="T31" i="29" s="1"/>
  <c r="S68" i="29"/>
  <c r="T68" i="29" s="1"/>
  <c r="S38" i="29"/>
  <c r="T38" i="29" s="1"/>
  <c r="S33" i="29"/>
  <c r="T33" i="29" s="1"/>
  <c r="S17" i="29"/>
  <c r="T17" i="29" s="1"/>
  <c r="S74" i="29"/>
  <c r="T74" i="29" s="1"/>
  <c r="S42" i="29"/>
  <c r="T42" i="29" s="1"/>
  <c r="AA17" i="29"/>
  <c r="N48" i="32"/>
  <c r="N61" i="32"/>
  <c r="K54" i="32"/>
  <c r="AA8" i="29"/>
  <c r="AA50" i="29"/>
  <c r="AA74" i="29"/>
  <c r="AA53" i="29"/>
  <c r="AA14" i="29"/>
  <c r="S59" i="29"/>
  <c r="T59" i="29" s="1"/>
  <c r="AA30" i="29"/>
  <c r="AA62" i="29"/>
  <c r="AA31" i="29"/>
  <c r="AA19" i="29"/>
  <c r="AA57" i="29"/>
  <c r="AA16" i="29"/>
  <c r="AT52" i="29"/>
  <c r="V52" i="29" s="1"/>
  <c r="AT66" i="29"/>
  <c r="V66" i="29" s="1"/>
  <c r="S9" i="29"/>
  <c r="T9" i="29" s="1"/>
  <c r="S76" i="29"/>
  <c r="T76" i="29" s="1"/>
  <c r="S2" i="29"/>
  <c r="T2" i="29" s="1"/>
  <c r="S22" i="29"/>
  <c r="T22" i="29" s="1"/>
  <c r="S73" i="29"/>
  <c r="T73" i="29" s="1"/>
  <c r="S64" i="29"/>
  <c r="T64" i="29" s="1"/>
  <c r="S23" i="29"/>
  <c r="T23" i="29" s="1"/>
  <c r="S67" i="29"/>
  <c r="T67" i="29" s="1"/>
  <c r="S18" i="29"/>
  <c r="T18" i="29" s="1"/>
  <c r="N64" i="32"/>
  <c r="N33" i="32"/>
  <c r="N6" i="32"/>
  <c r="N62" i="32"/>
  <c r="H8" i="27"/>
  <c r="J8" i="27" s="1"/>
  <c r="N60" i="32"/>
  <c r="N12" i="32"/>
  <c r="N53" i="32"/>
  <c r="N37" i="32"/>
  <c r="N73" i="32"/>
  <c r="N8" i="32"/>
  <c r="N57" i="32"/>
  <c r="N30" i="32"/>
  <c r="K47" i="32"/>
  <c r="N65" i="32"/>
  <c r="N35" i="32"/>
  <c r="N49" i="32"/>
  <c r="N18" i="32"/>
  <c r="N55" i="32"/>
  <c r="S22" i="6"/>
  <c r="S75" i="6"/>
  <c r="AW88" i="6"/>
  <c r="AW86" i="6"/>
  <c r="AW71" i="6"/>
  <c r="BB29" i="6"/>
  <c r="G6" i="27" s="1"/>
  <c r="S64" i="6"/>
  <c r="S52" i="6"/>
  <c r="AW52" i="6"/>
  <c r="AW64" i="6"/>
  <c r="AW79" i="6"/>
  <c r="AW4" i="6"/>
  <c r="N41" i="32"/>
  <c r="AW36" i="6"/>
  <c r="S51" i="6"/>
  <c r="AW75" i="6"/>
  <c r="S28" i="6"/>
  <c r="S71" i="6"/>
  <c r="S88" i="6"/>
  <c r="S2" i="6"/>
  <c r="S79" i="6"/>
  <c r="S86" i="6"/>
  <c r="AW60" i="6"/>
  <c r="AW28" i="6"/>
  <c r="AW22" i="6"/>
  <c r="AW47" i="6"/>
  <c r="AW31" i="6"/>
  <c r="AW80" i="6"/>
  <c r="AW6" i="6"/>
  <c r="AW35" i="6"/>
  <c r="AW33" i="6"/>
  <c r="AW87" i="6"/>
  <c r="AW49" i="6"/>
  <c r="AW18" i="6"/>
  <c r="AW74" i="6"/>
  <c r="AW32" i="6"/>
  <c r="AW46" i="6"/>
  <c r="AW58" i="6"/>
  <c r="AW15" i="6"/>
  <c r="AW45" i="6"/>
  <c r="AW50" i="6"/>
  <c r="AW30" i="6"/>
  <c r="AW10" i="6"/>
  <c r="AW66" i="6"/>
  <c r="AW85" i="6"/>
  <c r="AW76" i="6"/>
  <c r="AW82" i="6"/>
  <c r="AW8" i="6"/>
  <c r="AW23" i="6"/>
  <c r="AW63" i="6"/>
  <c r="AW90" i="6"/>
  <c r="AW62" i="6"/>
  <c r="AW9" i="6"/>
  <c r="AW77" i="6"/>
  <c r="AW67" i="6"/>
  <c r="AW57" i="6"/>
  <c r="AW19" i="6"/>
  <c r="AW48" i="6"/>
  <c r="AW78" i="6"/>
  <c r="AW12" i="6"/>
  <c r="AW20" i="6"/>
  <c r="AW44" i="6"/>
  <c r="AW84" i="6"/>
  <c r="AW61" i="6"/>
  <c r="AW38" i="6"/>
  <c r="AW29" i="6"/>
  <c r="AW21" i="6"/>
  <c r="AW43" i="6"/>
  <c r="AW56" i="6"/>
  <c r="AW27" i="6"/>
  <c r="AW16" i="6"/>
  <c r="AW25" i="6"/>
  <c r="AW34" i="6"/>
  <c r="AW55" i="6"/>
  <c r="AW83" i="6"/>
  <c r="AW54" i="6"/>
  <c r="AW14" i="6"/>
  <c r="AW13" i="6"/>
  <c r="AW81" i="6"/>
  <c r="AW39" i="6"/>
  <c r="AW53" i="6"/>
  <c r="AW5" i="6"/>
  <c r="AW68" i="6"/>
  <c r="AW17" i="6"/>
  <c r="AW40" i="6"/>
  <c r="AW41" i="6"/>
  <c r="AW89" i="6"/>
  <c r="AW3" i="6"/>
  <c r="AW69" i="6"/>
  <c r="AW73" i="6"/>
  <c r="AW91" i="6"/>
  <c r="AW24" i="6"/>
  <c r="AW26" i="6"/>
  <c r="AW59" i="6"/>
  <c r="AW72" i="6"/>
  <c r="AW65" i="6"/>
  <c r="AW7" i="6"/>
  <c r="AW11" i="6"/>
  <c r="AW37" i="6"/>
  <c r="S42" i="6"/>
  <c r="S4" i="6"/>
  <c r="S70" i="6"/>
  <c r="S60" i="6"/>
  <c r="AW2" i="6"/>
  <c r="S47" i="6"/>
  <c r="S35" i="6"/>
  <c r="S61" i="6"/>
  <c r="S9" i="6"/>
  <c r="S31" i="6"/>
  <c r="S6" i="6"/>
  <c r="S80" i="6"/>
  <c r="S33" i="6"/>
  <c r="S48" i="6"/>
  <c r="S32" i="6"/>
  <c r="S29" i="6"/>
  <c r="S21" i="6"/>
  <c r="S78" i="6"/>
  <c r="S58" i="6"/>
  <c r="S91" i="6"/>
  <c r="S19" i="6"/>
  <c r="S45" i="6"/>
  <c r="S87" i="6"/>
  <c r="S49" i="6"/>
  <c r="S77" i="6"/>
  <c r="S74" i="6"/>
  <c r="S11" i="6"/>
  <c r="S10" i="6"/>
  <c r="S38" i="6"/>
  <c r="S40" i="6"/>
  <c r="S85" i="6"/>
  <c r="S18" i="6"/>
  <c r="S30" i="6"/>
  <c r="S8" i="6"/>
  <c r="S82" i="6"/>
  <c r="S44" i="6"/>
  <c r="S76" i="6"/>
  <c r="S50" i="6"/>
  <c r="S56" i="6"/>
  <c r="S55" i="6"/>
  <c r="S84" i="6"/>
  <c r="S66" i="6"/>
  <c r="S57" i="6"/>
  <c r="S15" i="6"/>
  <c r="S12" i="6"/>
  <c r="S23" i="6"/>
  <c r="S90" i="6"/>
  <c r="S65" i="6"/>
  <c r="S81" i="6"/>
  <c r="S27" i="6"/>
  <c r="S72" i="6"/>
  <c r="S34" i="6"/>
  <c r="S73" i="6"/>
  <c r="S43" i="6"/>
  <c r="S25" i="6"/>
  <c r="S39" i="6"/>
  <c r="S13" i="6"/>
  <c r="S14" i="6"/>
  <c r="S17" i="6"/>
  <c r="S46" i="6"/>
  <c r="S7" i="6"/>
  <c r="S5" i="6"/>
  <c r="S26" i="6"/>
  <c r="S68" i="6"/>
  <c r="S69" i="6"/>
  <c r="S53" i="6"/>
  <c r="S24" i="6"/>
  <c r="S62" i="6"/>
  <c r="S83" i="6"/>
  <c r="S54" i="6"/>
  <c r="S63" i="6"/>
  <c r="S59" i="6"/>
  <c r="S16" i="6"/>
  <c r="S37" i="6"/>
  <c r="S89" i="6"/>
  <c r="S41" i="6"/>
  <c r="S20" i="6"/>
  <c r="S67" i="6"/>
  <c r="AW51" i="6"/>
  <c r="N83" i="32"/>
  <c r="AW42" i="6"/>
  <c r="BB33" i="6"/>
  <c r="I6" i="27" s="1"/>
  <c r="N43" i="32"/>
  <c r="AT36" i="29" l="1"/>
  <c r="V36" i="29" s="1"/>
  <c r="AT31" i="29"/>
  <c r="V31" i="29" s="1"/>
  <c r="AT13" i="29"/>
  <c r="V13" i="29" s="1"/>
  <c r="AT15" i="29"/>
  <c r="V15" i="29" s="1"/>
  <c r="AT22" i="29"/>
  <c r="V22" i="29" s="1"/>
  <c r="AT42" i="29"/>
  <c r="V42" i="29" s="1"/>
  <c r="AT40" i="29"/>
  <c r="V40" i="29" s="1"/>
  <c r="AT33" i="29"/>
  <c r="V33" i="29" s="1"/>
  <c r="AT47" i="29"/>
  <c r="V47" i="29" s="1"/>
  <c r="AT18" i="29"/>
  <c r="V18" i="29" s="1"/>
  <c r="AT51" i="29"/>
  <c r="V51" i="29" s="1"/>
  <c r="AT24" i="29"/>
  <c r="V24" i="29" s="1"/>
  <c r="AT19" i="29"/>
  <c r="V19" i="29" s="1"/>
  <c r="AT23" i="29"/>
  <c r="V23" i="29" s="1"/>
  <c r="AT9" i="29"/>
  <c r="V9" i="29" s="1"/>
  <c r="AT7" i="29"/>
  <c r="V7" i="29" s="1"/>
  <c r="AT6" i="29"/>
  <c r="V6" i="29" s="1"/>
  <c r="AT26" i="29"/>
  <c r="V26" i="29" s="1"/>
  <c r="AT58" i="29"/>
  <c r="V58" i="29" s="1"/>
  <c r="AT57" i="29"/>
  <c r="V57" i="29" s="1"/>
  <c r="AT27" i="29"/>
  <c r="V27" i="29" s="1"/>
  <c r="AT39" i="29"/>
  <c r="V39" i="29" s="1"/>
  <c r="AT4" i="29"/>
  <c r="V4" i="29" s="1"/>
  <c r="AT38" i="29"/>
  <c r="V38" i="29" s="1"/>
  <c r="AT20" i="29"/>
  <c r="V20" i="29" s="1"/>
  <c r="AT48" i="29"/>
  <c r="V48" i="29" s="1"/>
  <c r="AT43" i="29"/>
  <c r="V43" i="29" s="1"/>
  <c r="AT35" i="29"/>
  <c r="V35" i="29" s="1"/>
  <c r="AT45" i="29"/>
  <c r="V45" i="29" s="1"/>
  <c r="AT14" i="29"/>
  <c r="V14" i="29" s="1"/>
  <c r="AT17" i="29"/>
  <c r="V17" i="29" s="1"/>
  <c r="AT11" i="29"/>
  <c r="V11" i="29" s="1"/>
  <c r="AT55" i="29"/>
  <c r="V55" i="29" s="1"/>
  <c r="AT5" i="29"/>
  <c r="V5" i="29" s="1"/>
  <c r="AT12" i="29"/>
  <c r="V12" i="29" s="1"/>
  <c r="AT44" i="29"/>
  <c r="V44" i="29" s="1"/>
  <c r="AT41" i="29"/>
  <c r="V41" i="29" s="1"/>
  <c r="AT28" i="29"/>
  <c r="V28" i="29" s="1"/>
  <c r="AT8" i="29"/>
  <c r="V8" i="29" s="1"/>
  <c r="AT37" i="29"/>
  <c r="V37" i="29" s="1"/>
  <c r="AT29" i="29"/>
  <c r="V29" i="29" s="1"/>
  <c r="AT2" i="29"/>
  <c r="V2" i="29" s="1"/>
  <c r="AT30" i="29"/>
  <c r="V30" i="29" s="1"/>
  <c r="AT34" i="29"/>
  <c r="V34" i="29" s="1"/>
  <c r="AT50" i="29"/>
  <c r="V50" i="29" s="1"/>
  <c r="AT46" i="29"/>
  <c r="V46" i="29" s="1"/>
  <c r="AT78" i="29"/>
  <c r="V78" i="29" s="1"/>
  <c r="N79" i="32"/>
  <c r="N76" i="32"/>
  <c r="N69" i="32"/>
  <c r="N51" i="32"/>
  <c r="N54" i="32"/>
  <c r="N23" i="32"/>
  <c r="N75" i="32"/>
  <c r="N77" i="32"/>
  <c r="N89" i="32"/>
  <c r="N28" i="32"/>
  <c r="N14" i="32"/>
  <c r="N40" i="32"/>
  <c r="N20" i="32"/>
  <c r="N31" i="32"/>
  <c r="N7" i="32"/>
  <c r="N66" i="32"/>
  <c r="N34" i="32"/>
  <c r="N16" i="32"/>
  <c r="N88" i="32"/>
  <c r="N59" i="32"/>
  <c r="N15" i="32"/>
  <c r="N44" i="32"/>
  <c r="N68" i="32"/>
  <c r="N52" i="32"/>
  <c r="N32" i="32"/>
  <c r="N46" i="32"/>
  <c r="N86" i="32"/>
  <c r="N21" i="32"/>
  <c r="N26" i="32"/>
  <c r="N70" i="32"/>
  <c r="W91" i="6"/>
  <c r="W52" i="6"/>
  <c r="W30" i="6"/>
  <c r="W69" i="6"/>
  <c r="W49" i="6"/>
  <c r="W44" i="6"/>
  <c r="W15" i="6"/>
  <c r="W24" i="6"/>
  <c r="W89" i="6"/>
  <c r="W42" i="6"/>
  <c r="W18" i="6"/>
  <c r="W43" i="6"/>
  <c r="W34" i="6"/>
  <c r="W26" i="6"/>
  <c r="W57" i="6"/>
  <c r="W11" i="6"/>
  <c r="W73" i="6"/>
  <c r="W54" i="6"/>
  <c r="W29" i="6"/>
  <c r="W50" i="6"/>
  <c r="I5" i="27"/>
  <c r="I8" i="27" s="1"/>
  <c r="W3" i="6"/>
  <c r="W60" i="6"/>
  <c r="W90" i="6"/>
  <c r="W7" i="6"/>
  <c r="W46" i="6"/>
  <c r="W5" i="6"/>
  <c r="W87" i="6"/>
  <c r="W85" i="6"/>
  <c r="W28" i="6"/>
  <c r="W16" i="6"/>
  <c r="W55" i="6"/>
  <c r="W71" i="6"/>
  <c r="W33" i="6"/>
  <c r="W20" i="6"/>
  <c r="W9" i="6"/>
  <c r="W40" i="6"/>
  <c r="W76" i="6"/>
  <c r="W83" i="6"/>
  <c r="W66" i="6"/>
  <c r="W37" i="6"/>
  <c r="W17" i="6"/>
  <c r="W8" i="6"/>
  <c r="W59" i="6"/>
  <c r="W72" i="6"/>
  <c r="W84" i="6"/>
  <c r="W27" i="6"/>
  <c r="W25" i="6"/>
  <c r="W6" i="6"/>
  <c r="W74" i="6"/>
  <c r="W51" i="6"/>
  <c r="W45" i="6"/>
  <c r="W75" i="6"/>
  <c r="W53" i="6"/>
  <c r="W48" i="6"/>
  <c r="W86" i="6"/>
  <c r="W56" i="6"/>
  <c r="W78" i="6"/>
  <c r="W82" i="6"/>
  <c r="W22" i="6"/>
  <c r="W38" i="6"/>
  <c r="W65" i="6"/>
  <c r="W63" i="6"/>
  <c r="W39" i="6"/>
  <c r="W88" i="6"/>
  <c r="W79" i="6"/>
  <c r="W31" i="6"/>
  <c r="W67" i="6"/>
  <c r="W32" i="6"/>
  <c r="W35" i="6"/>
  <c r="W77" i="6"/>
  <c r="W14" i="6"/>
  <c r="W4" i="6"/>
  <c r="W81" i="6"/>
  <c r="W64" i="6"/>
  <c r="W58" i="6"/>
  <c r="W68" i="6"/>
  <c r="W13" i="6"/>
  <c r="W61" i="6"/>
  <c r="W12" i="6"/>
  <c r="W19" i="6"/>
  <c r="W36" i="6"/>
  <c r="W62" i="6"/>
  <c r="W23" i="6"/>
  <c r="W80" i="6"/>
  <c r="W47" i="6"/>
  <c r="W41" i="6"/>
  <c r="W21" i="6"/>
  <c r="W2" i="6"/>
  <c r="W10" i="6"/>
  <c r="G8" i="27"/>
  <c r="G17" i="27" s="1"/>
  <c r="H17" i="27"/>
  <c r="N47" i="32"/>
  <c r="AX55" i="6"/>
  <c r="T55" i="6"/>
  <c r="U55" i="6" s="1"/>
  <c r="T24" i="6"/>
  <c r="U24" i="6" s="1"/>
  <c r="T64" i="6"/>
  <c r="U64" i="6" s="1"/>
  <c r="T41" i="6"/>
  <c r="U41" i="6" s="1"/>
  <c r="T83" i="6"/>
  <c r="U83" i="6" s="1"/>
  <c r="T73" i="6"/>
  <c r="U73" i="6" s="1"/>
  <c r="T19" i="6"/>
  <c r="U19" i="6" s="1"/>
  <c r="AX72" i="6"/>
  <c r="AX89" i="6"/>
  <c r="AX81" i="6"/>
  <c r="AX16" i="6"/>
  <c r="T38" i="6"/>
  <c r="U38" i="6" s="1"/>
  <c r="AX84" i="6"/>
  <c r="AX67" i="6"/>
  <c r="AX82" i="6"/>
  <c r="AX15" i="6"/>
  <c r="AX33" i="6"/>
  <c r="T28" i="6"/>
  <c r="U28" i="6" s="1"/>
  <c r="T89" i="6"/>
  <c r="U89" i="6" s="1"/>
  <c r="T62" i="6"/>
  <c r="U62" i="6" s="1"/>
  <c r="T46" i="6"/>
  <c r="U46" i="6" s="1"/>
  <c r="T34" i="6"/>
  <c r="U34" i="6" s="1"/>
  <c r="T15" i="6"/>
  <c r="U15" i="6" s="1"/>
  <c r="T44" i="6"/>
  <c r="U44" i="6" s="1"/>
  <c r="T10" i="6"/>
  <c r="U10" i="6" s="1"/>
  <c r="T91" i="6"/>
  <c r="U91" i="6" s="1"/>
  <c r="T80" i="6"/>
  <c r="U80" i="6" s="1"/>
  <c r="AX2" i="6"/>
  <c r="T4" i="6"/>
  <c r="U4" i="6" s="1"/>
  <c r="AX59" i="6"/>
  <c r="AX41" i="6"/>
  <c r="AX13" i="6"/>
  <c r="AX27" i="6"/>
  <c r="AX44" i="6"/>
  <c r="AX77" i="6"/>
  <c r="AX76" i="6"/>
  <c r="AX58" i="6"/>
  <c r="AX35" i="6"/>
  <c r="T86" i="6"/>
  <c r="U86" i="6" s="1"/>
  <c r="AX75" i="6"/>
  <c r="AX36" i="6"/>
  <c r="T17" i="6"/>
  <c r="U17" i="6" s="1"/>
  <c r="T57" i="6"/>
  <c r="U57" i="6" s="1"/>
  <c r="T82" i="6"/>
  <c r="U82" i="6" s="1"/>
  <c r="T11" i="6"/>
  <c r="U11" i="6" s="1"/>
  <c r="T6" i="6"/>
  <c r="U6" i="6" s="1"/>
  <c r="AX52" i="6"/>
  <c r="AX26" i="6"/>
  <c r="AX40" i="6"/>
  <c r="AX14" i="6"/>
  <c r="AX56" i="6"/>
  <c r="AX20" i="6"/>
  <c r="AX9" i="6"/>
  <c r="AX85" i="6"/>
  <c r="AX46" i="6"/>
  <c r="AX6" i="6"/>
  <c r="T79" i="6"/>
  <c r="U79" i="6" s="1"/>
  <c r="T16" i="6"/>
  <c r="U16" i="6" s="1"/>
  <c r="T53" i="6"/>
  <c r="U53" i="6" s="1"/>
  <c r="T14" i="6"/>
  <c r="U14" i="6" s="1"/>
  <c r="T27" i="6"/>
  <c r="U27" i="6" s="1"/>
  <c r="T66" i="6"/>
  <c r="U66" i="6" s="1"/>
  <c r="T8" i="6"/>
  <c r="U8" i="6" s="1"/>
  <c r="T74" i="6"/>
  <c r="U74" i="6" s="1"/>
  <c r="T78" i="6"/>
  <c r="U78" i="6" s="1"/>
  <c r="T31" i="6"/>
  <c r="U31" i="6" s="1"/>
  <c r="T22" i="6"/>
  <c r="U22" i="6" s="1"/>
  <c r="AX24" i="6"/>
  <c r="AX17" i="6"/>
  <c r="AX54" i="6"/>
  <c r="AX43" i="6"/>
  <c r="AX12" i="6"/>
  <c r="AX62" i="6"/>
  <c r="AX66" i="6"/>
  <c r="AX32" i="6"/>
  <c r="AX80" i="6"/>
  <c r="T2" i="6"/>
  <c r="U2" i="6" s="1"/>
  <c r="T7" i="6"/>
  <c r="U7" i="6" s="1"/>
  <c r="T76" i="6"/>
  <c r="U76" i="6" s="1"/>
  <c r="T33" i="6"/>
  <c r="U33" i="6" s="1"/>
  <c r="AX51" i="6"/>
  <c r="T37" i="6"/>
  <c r="U37" i="6" s="1"/>
  <c r="T72" i="6"/>
  <c r="U72" i="6" s="1"/>
  <c r="T58" i="6"/>
  <c r="U58" i="6" s="1"/>
  <c r="AX71" i="6"/>
  <c r="T59" i="6"/>
  <c r="U59" i="6" s="1"/>
  <c r="T69" i="6"/>
  <c r="U69" i="6" s="1"/>
  <c r="T13" i="6"/>
  <c r="U13" i="6" s="1"/>
  <c r="T81" i="6"/>
  <c r="U81" i="6" s="1"/>
  <c r="T84" i="6"/>
  <c r="U84" i="6" s="1"/>
  <c r="T30" i="6"/>
  <c r="U30" i="6" s="1"/>
  <c r="T77" i="6"/>
  <c r="U77" i="6" s="1"/>
  <c r="T21" i="6"/>
  <c r="U21" i="6" s="1"/>
  <c r="T9" i="6"/>
  <c r="U9" i="6" s="1"/>
  <c r="T60" i="6"/>
  <c r="U60" i="6" s="1"/>
  <c r="AX37" i="6"/>
  <c r="AX91" i="6"/>
  <c r="AX68" i="6"/>
  <c r="AX83" i="6"/>
  <c r="AX21" i="6"/>
  <c r="AX78" i="6"/>
  <c r="AX90" i="6"/>
  <c r="AX10" i="6"/>
  <c r="AX74" i="6"/>
  <c r="AX31" i="6"/>
  <c r="AX88" i="6"/>
  <c r="AX79" i="6"/>
  <c r="T51" i="6"/>
  <c r="U51" i="6" s="1"/>
  <c r="AX70" i="6"/>
  <c r="T49" i="6"/>
  <c r="U49" i="6" s="1"/>
  <c r="T61" i="6"/>
  <c r="U61" i="6" s="1"/>
  <c r="AX73" i="6"/>
  <c r="AX29" i="6"/>
  <c r="AX63" i="6"/>
  <c r="AX18" i="6"/>
  <c r="AX22" i="6"/>
  <c r="T67" i="6"/>
  <c r="U67" i="6" s="1"/>
  <c r="U3" i="6"/>
  <c r="T26" i="6"/>
  <c r="U26" i="6" s="1"/>
  <c r="T25" i="6"/>
  <c r="U25" i="6" s="1"/>
  <c r="T90" i="6"/>
  <c r="U90" i="6" s="1"/>
  <c r="T56" i="6"/>
  <c r="U56" i="6" s="1"/>
  <c r="T85" i="6"/>
  <c r="U85" i="6" s="1"/>
  <c r="T87" i="6"/>
  <c r="U87" i="6" s="1"/>
  <c r="T32" i="6"/>
  <c r="U32" i="6" s="1"/>
  <c r="T35" i="6"/>
  <c r="U35" i="6" s="1"/>
  <c r="AX7" i="6"/>
  <c r="AX69" i="6"/>
  <c r="AX53" i="6"/>
  <c r="AX34" i="6"/>
  <c r="AX38" i="6"/>
  <c r="AX19" i="6"/>
  <c r="AX23" i="6"/>
  <c r="AX50" i="6"/>
  <c r="AX49" i="6"/>
  <c r="AX28" i="6"/>
  <c r="T52" i="6"/>
  <c r="U52" i="6" s="1"/>
  <c r="T88" i="6"/>
  <c r="U88" i="6" s="1"/>
  <c r="AX64" i="6"/>
  <c r="T36" i="6"/>
  <c r="U36" i="6" s="1"/>
  <c r="T12" i="6"/>
  <c r="U12" i="6" s="1"/>
  <c r="T63" i="6"/>
  <c r="U63" i="6" s="1"/>
  <c r="T68" i="6"/>
  <c r="U68" i="6" s="1"/>
  <c r="T39" i="6"/>
  <c r="U39" i="6" s="1"/>
  <c r="T65" i="6"/>
  <c r="U65" i="6" s="1"/>
  <c r="T18" i="6"/>
  <c r="U18" i="6" s="1"/>
  <c r="T29" i="6"/>
  <c r="U29" i="6" s="1"/>
  <c r="T75" i="6"/>
  <c r="U75" i="6" s="1"/>
  <c r="AX11" i="6"/>
  <c r="AX5" i="6"/>
  <c r="AX48" i="6"/>
  <c r="AX30" i="6"/>
  <c r="AX47" i="6"/>
  <c r="T20" i="6"/>
  <c r="U20" i="6" s="1"/>
  <c r="T54" i="6"/>
  <c r="U54" i="6" s="1"/>
  <c r="T5" i="6"/>
  <c r="U5" i="6" s="1"/>
  <c r="T43" i="6"/>
  <c r="U43" i="6" s="1"/>
  <c r="T23" i="6"/>
  <c r="U23" i="6" s="1"/>
  <c r="T50" i="6"/>
  <c r="U50" i="6" s="1"/>
  <c r="T40" i="6"/>
  <c r="U40" i="6" s="1"/>
  <c r="T45" i="6"/>
  <c r="U45" i="6" s="1"/>
  <c r="T48" i="6"/>
  <c r="U48" i="6" s="1"/>
  <c r="T47" i="6"/>
  <c r="U47" i="6" s="1"/>
  <c r="AX4" i="6"/>
  <c r="T70" i="6"/>
  <c r="U70" i="6" s="1"/>
  <c r="AX65" i="6"/>
  <c r="AX3" i="6"/>
  <c r="AX39" i="6"/>
  <c r="AX25" i="6"/>
  <c r="AX61" i="6"/>
  <c r="AX57" i="6"/>
  <c r="AX8" i="6"/>
  <c r="AX45" i="6"/>
  <c r="AX87" i="6"/>
  <c r="AX60" i="6"/>
  <c r="T71" i="6"/>
  <c r="U71" i="6" s="1"/>
  <c r="AX86" i="6"/>
  <c r="T42" i="6"/>
  <c r="U42" i="6" s="1"/>
  <c r="AX42" i="6"/>
  <c r="I17" i="27"/>
  <c r="G19" i="27" l="1"/>
  <c r="X60" i="6"/>
  <c r="Y60" i="6" s="1"/>
  <c r="X91" i="6"/>
  <c r="Y91" i="6" s="1"/>
  <c r="X89" i="6"/>
  <c r="Y89" i="6" s="1"/>
  <c r="X2" i="6"/>
  <c r="Y2" i="6" s="1"/>
  <c r="X71" i="6"/>
  <c r="Y71" i="6" s="1"/>
  <c r="X81" i="6"/>
  <c r="Y81" i="6" s="1"/>
  <c r="X12" i="6"/>
  <c r="Y12" i="6" s="1"/>
  <c r="X53" i="6"/>
  <c r="Y53" i="6" s="1"/>
  <c r="X80" i="6"/>
  <c r="Y80" i="6" s="1"/>
  <c r="X41" i="6"/>
  <c r="Y41" i="6" s="1"/>
  <c r="X86" i="6"/>
  <c r="Y86" i="6" s="1"/>
  <c r="X7" i="6"/>
  <c r="Y7" i="6" s="1"/>
  <c r="X35" i="6"/>
  <c r="Y35" i="6" s="1"/>
  <c r="X83" i="6"/>
  <c r="Y83" i="6" s="1"/>
  <c r="X4" i="6"/>
  <c r="Y4" i="6" s="1"/>
  <c r="X56" i="6"/>
  <c r="Y56" i="6" s="1"/>
  <c r="X77" i="6"/>
  <c r="Y77" i="6" s="1"/>
  <c r="X18" i="6"/>
  <c r="Y18" i="6" s="1"/>
  <c r="X54" i="6"/>
  <c r="Y54" i="6" s="1"/>
  <c r="X10" i="6"/>
  <c r="Y10" i="6" s="1"/>
  <c r="X6" i="6"/>
  <c r="Y6" i="6" s="1"/>
  <c r="X39" i="6"/>
  <c r="Y39" i="6" s="1"/>
  <c r="X25" i="6"/>
  <c r="Y25" i="6" s="1"/>
  <c r="X88" i="6"/>
  <c r="Y88" i="6" s="1"/>
  <c r="X43" i="6"/>
  <c r="Y43" i="6" s="1"/>
  <c r="X90" i="6"/>
  <c r="Y90" i="6" s="1"/>
  <c r="X47" i="6"/>
  <c r="Y47" i="6" s="1"/>
  <c r="X64" i="6"/>
  <c r="Y64" i="6" s="1"/>
  <c r="X48" i="6"/>
  <c r="Y48" i="6" s="1"/>
  <c r="X27" i="6"/>
  <c r="Y27" i="6" s="1"/>
  <c r="X68" i="6"/>
  <c r="Y68" i="6" s="1"/>
  <c r="X13" i="6"/>
  <c r="Y13" i="6" s="1"/>
  <c r="X58" i="6"/>
  <c r="Y58" i="6" s="1"/>
  <c r="X49" i="6"/>
  <c r="Y49" i="6" s="1"/>
  <c r="X22" i="6"/>
  <c r="Y22" i="6" s="1"/>
  <c r="X65" i="6"/>
  <c r="Y65" i="6" s="1"/>
  <c r="X87" i="6"/>
  <c r="Y87" i="6" s="1"/>
  <c r="X70" i="6"/>
  <c r="Y70" i="6" s="1"/>
  <c r="X3" i="6"/>
  <c r="Y3" i="6" s="1"/>
  <c r="X61" i="6"/>
  <c r="Y61" i="6" s="1"/>
  <c r="X79" i="6"/>
  <c r="Y79" i="6" s="1"/>
  <c r="X73" i="6"/>
  <c r="Y73" i="6" s="1"/>
  <c r="X69" i="6"/>
  <c r="Y69" i="6" s="1"/>
  <c r="X19" i="6"/>
  <c r="Y19" i="6" s="1"/>
  <c r="X33" i="6"/>
  <c r="Y33" i="6" s="1"/>
  <c r="X45" i="6"/>
  <c r="Y45" i="6" s="1"/>
  <c r="X62" i="6"/>
  <c r="Y62" i="6" s="1"/>
  <c r="X37" i="6"/>
  <c r="Y37" i="6" s="1"/>
  <c r="X11" i="6"/>
  <c r="Y11" i="6" s="1"/>
  <c r="X38" i="6"/>
  <c r="Y38" i="6" s="1"/>
  <c r="X76" i="6"/>
  <c r="Y76" i="6" s="1"/>
  <c r="X82" i="6"/>
  <c r="Y82" i="6" s="1"/>
  <c r="X74" i="6"/>
  <c r="Y74" i="6" s="1"/>
  <c r="X57" i="6"/>
  <c r="Y57" i="6" s="1"/>
  <c r="X75" i="6"/>
  <c r="Y75" i="6" s="1"/>
  <c r="X5" i="6"/>
  <c r="Y5" i="6" s="1"/>
  <c r="X30" i="6"/>
  <c r="Y30" i="6" s="1"/>
  <c r="X44" i="6"/>
  <c r="Y44" i="6" s="1"/>
  <c r="X84" i="6"/>
  <c r="Y84" i="6" s="1"/>
  <c r="X23" i="6"/>
  <c r="Y23" i="6" s="1"/>
  <c r="X67" i="6"/>
  <c r="Y67" i="6" s="1"/>
  <c r="X14" i="6"/>
  <c r="Y14" i="6" s="1"/>
  <c r="X34" i="6"/>
  <c r="Y34" i="6" s="1"/>
  <c r="X46" i="6"/>
  <c r="Y46" i="6" s="1"/>
  <c r="X51" i="6"/>
  <c r="Y51" i="6" s="1"/>
  <c r="X29" i="6"/>
  <c r="Y29" i="6" s="1"/>
  <c r="X24" i="6"/>
  <c r="Y24" i="6" s="1"/>
  <c r="X66" i="6"/>
  <c r="Y66" i="6" s="1"/>
  <c r="X36" i="6"/>
  <c r="Y36" i="6" s="1"/>
  <c r="X72" i="6"/>
  <c r="Y72" i="6" s="1"/>
  <c r="X17" i="6"/>
  <c r="Y17" i="6" s="1"/>
  <c r="X21" i="6"/>
  <c r="Y21" i="6" s="1"/>
  <c r="X40" i="6"/>
  <c r="Y40" i="6" s="1"/>
  <c r="X20" i="6"/>
  <c r="Y20" i="6" s="1"/>
  <c r="X55" i="6"/>
  <c r="Y55" i="6" s="1"/>
  <c r="X42" i="6"/>
  <c r="Y42" i="6" s="1"/>
  <c r="X32" i="6"/>
  <c r="Y32" i="6" s="1"/>
  <c r="X59" i="6"/>
  <c r="Y59" i="6" s="1"/>
  <c r="X15" i="6"/>
  <c r="Y15" i="6" s="1"/>
  <c r="X9" i="6"/>
  <c r="Y9" i="6" s="1"/>
  <c r="X8" i="6"/>
  <c r="Y8" i="6" s="1"/>
  <c r="X63" i="6"/>
  <c r="Y63" i="6" s="1"/>
  <c r="X31" i="6"/>
  <c r="Y31" i="6" s="1"/>
  <c r="X26" i="6"/>
  <c r="Y26" i="6" s="1"/>
  <c r="X85" i="6"/>
  <c r="Y85" i="6" s="1"/>
  <c r="X50" i="6"/>
  <c r="Y50" i="6" s="1"/>
  <c r="X78" i="6"/>
  <c r="Y78" i="6" s="1"/>
  <c r="X16" i="6"/>
  <c r="Y16" i="6" s="1"/>
  <c r="X52" i="6"/>
  <c r="Y52" i="6" s="1"/>
  <c r="X28" i="6"/>
  <c r="Y28"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C2E793-724C-4AAC-81C5-1DA9DBAB29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EC2DB3-2EF1-4E93-841E-264B6F1C2E43}" name="WorksheetConnection_Tyson ABC!$A$1:$AX$91" type="102" refreshedVersion="8" minRefreshableVersion="5">
    <extLst>
      <ext xmlns:x15="http://schemas.microsoft.com/office/spreadsheetml/2010/11/main" uri="{DE250136-89BD-433C-8126-D09CA5730AF9}">
        <x15:connection id="Range" autoDelete="1">
          <x15:rangePr sourceName="_xlcn.WorksheetConnection_TysonABCA1AX91"/>
        </x15:connection>
      </ext>
    </extLst>
  </connection>
</connections>
</file>

<file path=xl/sharedStrings.xml><?xml version="1.0" encoding="utf-8"?>
<sst xmlns="http://schemas.openxmlformats.org/spreadsheetml/2006/main" count="2892" uniqueCount="288">
  <si>
    <t>BAG NEWTEQ CB 300X600 50UM</t>
  </si>
  <si>
    <t>SOAKER PAD 125X158</t>
  </si>
  <si>
    <t>SOAKER PAD 80x158mm BLACK ON BLACK</t>
  </si>
  <si>
    <t>BAG Z1 CB 400X600 76um</t>
  </si>
  <si>
    <t>SHOULDER BAG (HAM TRIM) 33 x 21 x 25um</t>
  </si>
  <si>
    <t>OCTABIN</t>
  </si>
  <si>
    <t>OCTABIN BASE</t>
  </si>
  <si>
    <t>TWINE RED &amp; WHITE</t>
  </si>
  <si>
    <t>CAR</t>
  </si>
  <si>
    <t>PALLET SCANNED LABEL ORANGE 45x150</t>
  </si>
  <si>
    <t>LABEL PALLET SCANNED GREEN 45x150</t>
  </si>
  <si>
    <t>LABEL PALLET YELLOW 95X100MM</t>
  </si>
  <si>
    <t>LAYER SHEET DRP MEAT SHEET 450x650M 20UM</t>
  </si>
  <si>
    <t>SLIP SHEET</t>
  </si>
  <si>
    <t>PALLET SHEETS 840/1680 x 1680MM 20UM</t>
  </si>
  <si>
    <t>BEC SECURITY SEAL TAPE PTD BLUE ON WHITE</t>
  </si>
  <si>
    <t>WOW SSC LABEL 100x203</t>
  </si>
  <si>
    <t>KG</t>
  </si>
  <si>
    <t>BLACK STRAPPING</t>
  </si>
  <si>
    <t>E</t>
  </si>
  <si>
    <t>ADJMOQWKS</t>
  </si>
  <si>
    <t>TRUE_SS</t>
  </si>
  <si>
    <t>MATERIAL</t>
  </si>
  <si>
    <t>WKLY AVG</t>
  </si>
  <si>
    <t>YEAR AV.</t>
  </si>
  <si>
    <t>C</t>
  </si>
  <si>
    <t>Year cost</t>
  </si>
  <si>
    <t>STKU</t>
  </si>
  <si>
    <t>StandardCost</t>
  </si>
  <si>
    <t>SOH</t>
  </si>
  <si>
    <t>SOH Value</t>
  </si>
  <si>
    <t>Cost Q</t>
  </si>
  <si>
    <t>Cost UOM</t>
  </si>
  <si>
    <t>Percentage</t>
  </si>
  <si>
    <t>A</t>
  </si>
  <si>
    <t>B</t>
  </si>
  <si>
    <t>CON</t>
  </si>
  <si>
    <t>LINER BAG GREEN 700 X 400 X 760MM (60UM)</t>
  </si>
  <si>
    <t>COVER BEARD - SINGLE LOOP</t>
  </si>
  <si>
    <t>GLOVES MACHINE - DE RINDER</t>
  </si>
  <si>
    <t>GLOVES COTTON WHITE - LARGE</t>
  </si>
  <si>
    <t>EAR PLUGS YELLOW CORD SINGLE USE REGULAR</t>
  </si>
  <si>
    <t>LABEL BLANK 60X43MM</t>
  </si>
  <si>
    <t>SLEEVES DISPOSABLE - BLUE</t>
  </si>
  <si>
    <t>D</t>
  </si>
  <si>
    <t>TOWEL HAND</t>
  </si>
  <si>
    <t>BAG GARBAGE 700+400X1500X25UM</t>
  </si>
  <si>
    <t>NETTING RED 100 MTRS</t>
  </si>
  <si>
    <t>BAG BRUEMAR (NEWTEQ) 250 X 775</t>
  </si>
  <si>
    <t>LABEL - MOISTURE INFUSED CTN 60X100</t>
  </si>
  <si>
    <t>LID BEC STACK FLOW</t>
  </si>
  <si>
    <t>LABEL AUSTRALIAN GROWN PORK INSERT</t>
  </si>
  <si>
    <t>GLUE SUPRA 100</t>
  </si>
  <si>
    <t>LABEL 55x120 BARCODE (FREEZER ADHESIVE)</t>
  </si>
  <si>
    <t>Curr RepCyc</t>
  </si>
  <si>
    <t>New RepCyc</t>
  </si>
  <si>
    <t>Holding Costs</t>
  </si>
  <si>
    <t>Order Maintenance</t>
  </si>
  <si>
    <t>Pallet Spaces</t>
  </si>
  <si>
    <t>Current Annual Ordering</t>
  </si>
  <si>
    <t>Proposed Annual Ordering</t>
  </si>
  <si>
    <t xml:space="preserve">FINAL  </t>
  </si>
  <si>
    <t>Pallet ABC</t>
  </si>
  <si>
    <t>Pallet Cost</t>
  </si>
  <si>
    <t>Annual Pallet Turnover</t>
  </si>
  <si>
    <t>Initial Percentage</t>
  </si>
  <si>
    <t>ABC $ Formula</t>
  </si>
  <si>
    <t>ABC $ Val</t>
  </si>
  <si>
    <t>ABC Pal Formula</t>
  </si>
  <si>
    <t>ABC Pal Val</t>
  </si>
  <si>
    <t>PALLETS</t>
  </si>
  <si>
    <t>VALUE</t>
  </si>
  <si>
    <t>REAL ABC</t>
  </si>
  <si>
    <t>NET EXPENSES</t>
  </si>
  <si>
    <t>Cost of Ext Pallet Stor.</t>
  </si>
  <si>
    <t>Cost of PO administration</t>
  </si>
  <si>
    <t>Common Storage PAL</t>
  </si>
  <si>
    <t>ABC WEEKS</t>
  </si>
  <si>
    <t>ABCMOQWKS</t>
  </si>
  <si>
    <t>Total</t>
  </si>
  <si>
    <t>ABC SOH SCORE</t>
  </si>
  <si>
    <t>ABC PAL SCORE</t>
  </si>
  <si>
    <t>COST PER PAL</t>
  </si>
  <si>
    <t>% YEARLY EXPENDITURE</t>
  </si>
  <si>
    <t>YEARLY EXP</t>
  </si>
  <si>
    <t>% QUANTITY OF TOTAL PALS</t>
  </si>
  <si>
    <t>COVER HAIRNET WHITE CRIMPED 19"</t>
  </si>
  <si>
    <t>Freight</t>
  </si>
  <si>
    <t>CURRENT ROUNDED MOQ</t>
  </si>
  <si>
    <t>ABC MOQ in WKS USAGE</t>
  </si>
  <si>
    <t>TRUE ABC MOQ</t>
  </si>
  <si>
    <t>ABC ADJ MOQ</t>
  </si>
  <si>
    <t>BAG 400X810 HI SHRINK NEWTEQ</t>
  </si>
  <si>
    <t>BAG BXGUARD CB 400X850 NEWTEQ</t>
  </si>
  <si>
    <t>BAG 400X500 HI ABUSE</t>
  </si>
  <si>
    <t>GLOVES COTTON ORANGE - LARGE</t>
  </si>
  <si>
    <t>BONEGUARD PATCH</t>
  </si>
  <si>
    <t>BAG GARBAGE RED 700+400x1500x25UM</t>
  </si>
  <si>
    <t>LABEL - BLAST FREEZE</t>
  </si>
  <si>
    <t>BAG MAX-C CB 400X750</t>
  </si>
  <si>
    <t>Week's Stock holding</t>
  </si>
  <si>
    <t>Pareto Allocation</t>
  </si>
  <si>
    <t>Pareto Score</t>
  </si>
  <si>
    <t>Cost of Money</t>
  </si>
  <si>
    <t>Balance</t>
  </si>
  <si>
    <t>ABC ANALYSIS</t>
  </si>
  <si>
    <t>ABC MOQ</t>
  </si>
  <si>
    <t>ABC MOQ in RQ</t>
  </si>
  <si>
    <t>RQ</t>
  </si>
  <si>
    <t>M.M MOQ</t>
  </si>
  <si>
    <t>AVGSOH CURRENTMOQ</t>
  </si>
  <si>
    <t>AVGSOHVAL CURRENTMOQ</t>
  </si>
  <si>
    <t>ROUNDED M.M MOQ</t>
  </si>
  <si>
    <t>CURRENT MOQ</t>
  </si>
  <si>
    <t>AVGSOH ABCMOQ</t>
  </si>
  <si>
    <t>AVGSOHVAL ABCMOQ</t>
  </si>
  <si>
    <t>AVG CURRENT SOH PAL</t>
  </si>
  <si>
    <t>AVG ABC SOH PAL</t>
  </si>
  <si>
    <t>MATERIAL NAME</t>
  </si>
  <si>
    <t>PALLET Q</t>
  </si>
  <si>
    <t>BAG MAX-C CB 400X600</t>
  </si>
  <si>
    <t>BAG 250x400MM  WOW SMALL LOIN BAG</t>
  </si>
  <si>
    <t>BAG WOW LARGE LOIN 250X500</t>
  </si>
  <si>
    <t>TOWEL HAND SCOTT 1PLY</t>
  </si>
  <si>
    <t>LABEL WP CARTON 70X148 (EXT ADHESIVE)</t>
  </si>
  <si>
    <t>SOAKER PAD 400MM X 75MM BLACK ON BLACK</t>
  </si>
  <si>
    <t>OCTABIN GLUED OUTSIDE</t>
  </si>
  <si>
    <t>STRING WHITE COMPACTOR 1575M</t>
  </si>
  <si>
    <t>HAND WRAP SHRINK 500MMX400MX22UM BLOWN</t>
  </si>
  <si>
    <t>WRAP PALLET CHEP 500X2370X15 (MW0012)</t>
  </si>
  <si>
    <t>CARTON STACK FLOW BASE 130MM NEW</t>
  </si>
  <si>
    <t>CARTON STACK FLOW BASE 173MM NEW</t>
  </si>
  <si>
    <t>LINER BLUE 1220x1220X2400MM 100UM BUNZL</t>
  </si>
  <si>
    <t>PAA</t>
  </si>
  <si>
    <t>PAPER TOILET MAXI JUMBO 2 PLY 400M</t>
  </si>
  <si>
    <t>LINER NATURAL 1220X1220X2000 75UM</t>
  </si>
  <si>
    <t>LABEL ALDI LIVESTOCK WELFARE SYNTH 40X40</t>
  </si>
  <si>
    <t>LABEL MACRO FR AUSTRALIAN PORK BOP WW</t>
  </si>
  <si>
    <t>LABEL MACRO FR AUSTRALIAN PORK FOP WW</t>
  </si>
  <si>
    <t>LID OAKLANDS 4 CORNERS GLUED</t>
  </si>
  <si>
    <t>APRON DISPOSABLE BLUE A-D4/HANGB</t>
  </si>
  <si>
    <t>GLOVES FISH SCALE GRIPPAZ BLUE LARGE</t>
  </si>
  <si>
    <t>CARTON ALDI 7 DAY DEAL 150ML LRG MEAT</t>
  </si>
  <si>
    <t>GLOVE BLACK NINJA P007.L</t>
  </si>
  <si>
    <t>LABEL IRONBARK PORK GENERIC SYN 70X110MM</t>
  </si>
  <si>
    <t>APRON DISPOSABLE YELLOW A-D4/HANGY</t>
  </si>
  <si>
    <t>GLOVES FISH SCALE GRIPPAZ BLUE XXXL</t>
  </si>
  <si>
    <t>BAG 250x400MM WOW ROAST PORK SHOULDER SM</t>
  </si>
  <si>
    <t>BAG PLAIN HI SHRINK 225X550 50UM NEWTEQ</t>
  </si>
  <si>
    <t>BAG 250X450 HI SHRINK NEWTEQ</t>
  </si>
  <si>
    <t>BAG WOW PORK SHOULDER 250 x 450mm</t>
  </si>
  <si>
    <t>BAG WOW PORK LEG 250 x 450mm</t>
  </si>
  <si>
    <t>BAG BRUEMAR 280x550 HI ABUSE APL NEWTEQ</t>
  </si>
  <si>
    <t>BAG 350X550MM HI ABUSE PROFILE NEWTEQ</t>
  </si>
  <si>
    <t>GLOVE FREEZER NINJA ICE LARGE BLACK</t>
  </si>
  <si>
    <t>BAG 250x400MM WOW RST PORK LEG STACKED</t>
  </si>
  <si>
    <t>TOTAL</t>
  </si>
  <si>
    <t>MRP</t>
  </si>
  <si>
    <t>6 WEEK USAGE</t>
  </si>
  <si>
    <t>PDT</t>
  </si>
  <si>
    <t>EA</t>
  </si>
  <si>
    <t>ROL</t>
  </si>
  <si>
    <t>VL1</t>
  </si>
  <si>
    <t>LABEL BIN 210X290MM</t>
  </si>
  <si>
    <t>CARTON STRAPPING 12MM</t>
  </si>
  <si>
    <t>VC1</t>
  </si>
  <si>
    <t>VV1</t>
  </si>
  <si>
    <t>BRUEMAR NECK LID</t>
  </si>
  <si>
    <t>BRUEMAR STACK FLOW LID</t>
  </si>
  <si>
    <t>NECK BASE</t>
  </si>
  <si>
    <t>LINER BAG BLUE  700X400X710MMX25UM</t>
  </si>
  <si>
    <t>VB1</t>
  </si>
  <si>
    <t>STRING WHITE 1.25 M LENGTHS</t>
  </si>
  <si>
    <t>VT2</t>
  </si>
  <si>
    <t>BAG Newteq CB 350X500</t>
  </si>
  <si>
    <t>BAG 300x600MM COOK IN BAG 60UM</t>
  </si>
  <si>
    <t>VP1</t>
  </si>
  <si>
    <t>BAG NEWTEQ CB 250X775 50UM</t>
  </si>
  <si>
    <t>ABC REAL VALUE</t>
  </si>
  <si>
    <t>REAL ABC VALUE FORMULA</t>
  </si>
  <si>
    <t>AVG CURRENT SOH DAYS</t>
  </si>
  <si>
    <t>AVG ABC SOH DAYS</t>
  </si>
  <si>
    <t>PARETO</t>
  </si>
  <si>
    <t>COMMENT</t>
  </si>
  <si>
    <t>% QUANTITY OF ANNUAL PAL TURNOVER</t>
  </si>
  <si>
    <t>ABC PAL TURNOVER SCORE</t>
  </si>
  <si>
    <t>Proposed No. Annual Orders</t>
  </si>
  <si>
    <t>AV. CURRENT SOH DAYS</t>
  </si>
  <si>
    <t>AV. ABC SOH DAYS</t>
  </si>
  <si>
    <t>SOH INCREASE DAYS</t>
  </si>
  <si>
    <t>AV. CURRENT SOH PALS</t>
  </si>
  <si>
    <t>AV. ABC SOH PALS</t>
  </si>
  <si>
    <t>SOH INCREASE PALS</t>
  </si>
  <si>
    <t>BAG PLAIN HI ABUSE 250X550 75UM NEWTEQ</t>
  </si>
  <si>
    <t>BAG POLY SHOULDER 535 x 840 25um HDPE</t>
  </si>
  <si>
    <t>APRON DISPOSABLE BLUE 840x1500mm 40um</t>
  </si>
  <si>
    <t>MOQ IN #ROUNDING QUANTITY</t>
  </si>
  <si>
    <t>EAR PLUGS METAL DETECTABLE BLUE CORD</t>
  </si>
  <si>
    <t>LABEL PALLET 140MMX200MM</t>
  </si>
  <si>
    <t>BAG PLAIN HI ABUSE 250X550 75UM</t>
  </si>
  <si>
    <t>BAG 400X500 HI ABUSE NEWTEQ</t>
  </si>
  <si>
    <t>True SS</t>
  </si>
  <si>
    <t>SS</t>
  </si>
  <si>
    <t>weekly usage</t>
  </si>
  <si>
    <t>pallet quantity</t>
  </si>
  <si>
    <t>S.S</t>
  </si>
  <si>
    <t>Material</t>
  </si>
  <si>
    <t>Material Description</t>
  </si>
  <si>
    <t>MRPC</t>
  </si>
  <si>
    <t>BUn</t>
  </si>
  <si>
    <t>Standard price</t>
  </si>
  <si>
    <t>per</t>
  </si>
  <si>
    <t>Safety Stock</t>
  </si>
  <si>
    <t>Min. Lot Sze</t>
  </si>
  <si>
    <t>Rounding val.</t>
  </si>
  <si>
    <t>LE quantity</t>
  </si>
  <si>
    <t>Un</t>
  </si>
  <si>
    <t>SUT</t>
  </si>
  <si>
    <t>Crcy</t>
  </si>
  <si>
    <t>Language</t>
  </si>
  <si>
    <t>OUn</t>
  </si>
  <si>
    <t>Val. Type</t>
  </si>
  <si>
    <t>WhN</t>
  </si>
  <si>
    <t>Plnt</t>
  </si>
  <si>
    <t>Typ</t>
  </si>
  <si>
    <t>ProcType</t>
  </si>
  <si>
    <t>C1</t>
  </si>
  <si>
    <t>IP</t>
  </si>
  <si>
    <t>EN</t>
  </si>
  <si>
    <t>PD</t>
  </si>
  <si>
    <t>F</t>
  </si>
  <si>
    <t>EAX</t>
  </si>
  <si>
    <t>ND</t>
  </si>
  <si>
    <t>Material NECK LID</t>
  </si>
  <si>
    <t>Material STACK FLOW LID</t>
  </si>
  <si>
    <t>BAG Material (NEWTEQ) 250 X 775</t>
  </si>
  <si>
    <t>BAG Material 225x300 HI SHRINK (APL)</t>
  </si>
  <si>
    <t>BAG Material 225x300 HI SHRINK (APL) NEWT</t>
  </si>
  <si>
    <t>BAG Material 280x550 HI ABUSE APL NEWTEQ</t>
  </si>
  <si>
    <t>BAG Material 250X400 HI SHRINK APL NEWTEQ</t>
  </si>
  <si>
    <t>BAG Material 250x400 HI ABUSE APL NEWTEQ</t>
  </si>
  <si>
    <t>BAG Rino LEG ROAST 250X400 BEMIS 2015</t>
  </si>
  <si>
    <t>Tyson SECURITY SEAL TAPE PTD BLUE ON WHITE</t>
  </si>
  <si>
    <t>LID Tyson STACK FLOW</t>
  </si>
  <si>
    <t>Tyson PAL Capacity</t>
  </si>
  <si>
    <t>BAG Walmart PORK LEG 250 x 450mm</t>
  </si>
  <si>
    <t>BAG Walmart PORK SHOULDER 250 x 450mm</t>
  </si>
  <si>
    <t>BAG Walmart PORK LOIN 250 x 450mm</t>
  </si>
  <si>
    <t>Walmart SSC LABEL 100x203</t>
  </si>
  <si>
    <t>BR STACK FLOW LID</t>
  </si>
  <si>
    <t>Walmart NECK LID</t>
  </si>
  <si>
    <t>Walmart STACK FLOW LID</t>
  </si>
  <si>
    <t>BAG Walmart (NEWTEQ) 250 X 775</t>
  </si>
  <si>
    <t>BAG Walmart 225x300 HI SHRINK (APL)</t>
  </si>
  <si>
    <t>Walmart SECURITY SEAL TAPE PTD BLUE ON WHITE</t>
  </si>
  <si>
    <t>LID Walmart STACK FLOW</t>
  </si>
  <si>
    <t xml:space="preserve"> NECK LID</t>
  </si>
  <si>
    <t>CARTON AlY 7 DAY DEAL 150ML LRG MEAT</t>
  </si>
  <si>
    <t>BAG 250X400 HI SHRINK APL NEWTEQ</t>
  </si>
  <si>
    <t>BAG Tyon LEG ROAST 250X400 BEMIS 2015</t>
  </si>
  <si>
    <t>LABEL PORK GENERIC SYN 70X110MM</t>
  </si>
  <si>
    <t>BAG 280x550 HI ABUSE APL NEWTEQ</t>
  </si>
  <si>
    <t>BAG 250x400 HI ABUSE APL NEWTEQ</t>
  </si>
  <si>
    <t>BAG 225x300 HI SHRINK (APL) NEWT</t>
  </si>
  <si>
    <t>BAG (NEWTEQ) 250 X 775</t>
  </si>
  <si>
    <t>LABEL US GROWN PORK INSERT</t>
  </si>
  <si>
    <t>LABEL MACRO FR US PORK FOP WW</t>
  </si>
  <si>
    <t>LABEL MACRO FR US PORK BOP WW</t>
  </si>
  <si>
    <t>TC1</t>
  </si>
  <si>
    <t>TT1</t>
  </si>
  <si>
    <t>TL1</t>
  </si>
  <si>
    <t>TB1</t>
  </si>
  <si>
    <t>TP1</t>
  </si>
  <si>
    <t>TT2</t>
  </si>
  <si>
    <t>ZON</t>
  </si>
  <si>
    <t>Sum of 6 WEEK USAGE</t>
  </si>
  <si>
    <t>Sum of WKLY AVG</t>
  </si>
  <si>
    <t>REAL ABC VALUE Classification</t>
  </si>
  <si>
    <t>Count of MATERIAL</t>
  </si>
  <si>
    <t>Sum of % YEARLY EXPENDITURE</t>
  </si>
  <si>
    <t>Sum of ABC PAL TURNOVER SCORE</t>
  </si>
  <si>
    <t xml:space="preserve"> Current Annual Ordering</t>
  </si>
  <si>
    <t xml:space="preserve"> Proposed No. Annual Orders</t>
  </si>
  <si>
    <t>WDC</t>
  </si>
  <si>
    <t>Sum of StandardCost</t>
  </si>
  <si>
    <t>Sum of CURRENT MOQ</t>
  </si>
  <si>
    <t xml:space="preserve"> MATERIAL Quantity</t>
  </si>
  <si>
    <t>Stock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</si>
</sst>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43" formatCode="_-* #,##0.00_-;\-* #,##0.00_-;_-* &quot;-&quot;??_-;_-@_-"/>
    <numFmt numFmtId="164" formatCode="#,##0.000"/>
    <numFmt numFmtId="165" formatCode="&quot;$&quot;#,##0.00"/>
    <numFmt numFmtId="166" formatCode="0.0"/>
    <numFmt numFmtId="167" formatCode="_-* #,##0.0_-;\-* #,##0.0_-;_-* &quot;-&quot;??_-;_-@_-"/>
    <numFmt numFmtId="168" formatCode="_-* #,##0_-;\-* #,##0_-;_-* &quot;-&quot;??_-;_-@_-"/>
    <numFmt numFmtId="169" formatCode="#,##0.00_ ;\-#,##0.00\ "/>
  </numFmts>
  <fonts count="33" x14ac:knownFonts="1">
    <font>
      <sz val="10"/>
      <name val="Arial"/>
    </font>
    <font>
      <sz val="11"/>
      <color theme="1"/>
      <name val="Calibri"/>
      <family val="2"/>
      <scheme val="minor"/>
    </font>
    <font>
      <sz val="10"/>
      <name val="Arial"/>
      <family val="2"/>
    </font>
    <font>
      <sz val="10"/>
      <name val="Arial"/>
      <family val="2"/>
    </font>
    <font>
      <sz val="8"/>
      <name val="Arial"/>
      <family val="2"/>
    </font>
    <font>
      <sz val="8"/>
      <color indexed="8"/>
      <name val="Arial"/>
      <family val="2"/>
    </font>
    <font>
      <b/>
      <sz val="10"/>
      <name val="Arial"/>
      <family val="2"/>
    </font>
    <font>
      <b/>
      <sz val="10"/>
      <color indexed="8"/>
      <name val="Arial"/>
      <family val="2"/>
    </font>
    <font>
      <i/>
      <sz val="10"/>
      <name val="Arial"/>
      <family val="2"/>
    </font>
    <font>
      <b/>
      <u/>
      <sz val="10"/>
      <name val="Arial"/>
      <family val="2"/>
    </font>
    <font>
      <b/>
      <sz val="8"/>
      <color indexed="8"/>
      <name val="Arial"/>
      <family val="2"/>
    </font>
    <font>
      <b/>
      <sz val="8"/>
      <name val="Arial"/>
      <family val="2"/>
    </font>
    <font>
      <sz val="10"/>
      <color indexed="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10"/>
      <color theme="9" tint="-0.499984740745262"/>
      <name val="Arial"/>
      <family val="2"/>
    </font>
  </fonts>
  <fills count="44">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5"/>
        <bgColor indexed="64"/>
      </patternFill>
    </fill>
    <fill>
      <patternFill patternType="solid">
        <fgColor indexed="1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DDDDDD"/>
        <bgColor indexed="64"/>
      </patternFill>
    </fill>
    <fill>
      <patternFill patternType="solid">
        <fgColor rgb="FFFFEE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FF00"/>
        <bgColor indexed="64"/>
      </patternFill>
    </fill>
  </fills>
  <borders count="21">
    <border>
      <left/>
      <right/>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8">
    <xf numFmtId="0" fontId="0" fillId="0" borderId="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6" fillId="32" borderId="0" applyNumberFormat="0" applyBorder="0" applyAlignment="0" applyProtection="0"/>
    <xf numFmtId="0" fontId="17" fillId="33" borderId="12" applyNumberFormat="0" applyAlignment="0" applyProtection="0"/>
    <xf numFmtId="0" fontId="18" fillId="34" borderId="13" applyNumberFormat="0" applyAlignment="0" applyProtection="0"/>
    <xf numFmtId="43" fontId="3" fillId="0" borderId="0" applyFont="0" applyFill="0" applyBorder="0" applyAlignment="0" applyProtection="0"/>
    <xf numFmtId="44" fontId="3" fillId="0" borderId="0" applyFont="0" applyFill="0" applyBorder="0" applyAlignment="0" applyProtection="0"/>
    <xf numFmtId="0" fontId="19" fillId="0" borderId="0" applyNumberFormat="0" applyFill="0" applyBorder="0" applyAlignment="0" applyProtection="0"/>
    <xf numFmtId="0" fontId="20" fillId="35" borderId="0" applyNumberFormat="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36" borderId="12" applyNumberFormat="0" applyAlignment="0" applyProtection="0"/>
    <xf numFmtId="0" fontId="25" fillId="0" borderId="17" applyNumberFormat="0" applyFill="0" applyAlignment="0" applyProtection="0"/>
    <xf numFmtId="0" fontId="26" fillId="37" borderId="0" applyNumberFormat="0" applyBorder="0" applyAlignment="0" applyProtection="0"/>
    <xf numFmtId="0" fontId="27" fillId="33" borderId="19" applyNumberFormat="0" applyAlignment="0" applyProtection="0"/>
    <xf numFmtId="9" fontId="3" fillId="0" borderId="0" applyFont="0" applyFill="0" applyBorder="0" applyAlignment="0" applyProtection="0"/>
    <xf numFmtId="0" fontId="28" fillId="0" borderId="0" applyNumberFormat="0" applyFill="0" applyBorder="0" applyAlignment="0" applyProtection="0"/>
    <xf numFmtId="0" fontId="29" fillId="0" borderId="20" applyNumberFormat="0" applyFill="0" applyAlignment="0" applyProtection="0"/>
    <xf numFmtId="0" fontId="30" fillId="0" borderId="0" applyNumberFormat="0" applyFill="0" applyBorder="0" applyAlignment="0" applyProtection="0"/>
    <xf numFmtId="0" fontId="14" fillId="38" borderId="18" applyNumberFormat="0" applyFont="0" applyAlignment="0" applyProtection="0"/>
    <xf numFmtId="0" fontId="1" fillId="38" borderId="18" applyNumberFormat="0" applyFont="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11" borderId="0" applyNumberFormat="0" applyBorder="0" applyAlignment="0" applyProtection="0"/>
    <xf numFmtId="0" fontId="1" fillId="17" borderId="0" applyNumberFormat="0" applyBorder="0" applyAlignment="0" applyProtection="0"/>
    <xf numFmtId="0" fontId="1" fillId="12"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9" borderId="0" applyNumberFormat="0" applyBorder="0" applyAlignment="0" applyProtection="0"/>
  </cellStyleXfs>
  <cellXfs count="146">
    <xf numFmtId="0" fontId="0" fillId="0" borderId="0" xfId="0"/>
    <xf numFmtId="1" fontId="0" fillId="0" borderId="0" xfId="0" applyNumberFormat="1"/>
    <xf numFmtId="0" fontId="0" fillId="2" borderId="1" xfId="0" applyFill="1" applyBorder="1"/>
    <xf numFmtId="0" fontId="6" fillId="3" borderId="1" xfId="0" applyFont="1" applyFill="1" applyBorder="1"/>
    <xf numFmtId="0" fontId="0" fillId="0" borderId="1" xfId="0" applyBorder="1"/>
    <xf numFmtId="168" fontId="6" fillId="3" borderId="1" xfId="28" applyNumberFormat="1" applyFont="1" applyFill="1" applyBorder="1"/>
    <xf numFmtId="167" fontId="6" fillId="3" borderId="1" xfId="28" applyNumberFormat="1" applyFont="1" applyFill="1" applyBorder="1"/>
    <xf numFmtId="3" fontId="0" fillId="0" borderId="0" xfId="0" applyNumberFormat="1"/>
    <xf numFmtId="165" fontId="0" fillId="0" borderId="0" xfId="0" applyNumberFormat="1"/>
    <xf numFmtId="9" fontId="0" fillId="0" borderId="0" xfId="0" applyNumberFormat="1"/>
    <xf numFmtId="0" fontId="6" fillId="0" borderId="1" xfId="0" applyFont="1" applyBorder="1"/>
    <xf numFmtId="0" fontId="6" fillId="0" borderId="0" xfId="0" applyFont="1"/>
    <xf numFmtId="168" fontId="0" fillId="0" borderId="0" xfId="0" applyNumberFormat="1"/>
    <xf numFmtId="165" fontId="0" fillId="0" borderId="2" xfId="0" applyNumberFormat="1" applyBorder="1"/>
    <xf numFmtId="0" fontId="0" fillId="0" borderId="2" xfId="0" applyBorder="1"/>
    <xf numFmtId="168" fontId="0" fillId="2" borderId="0" xfId="0" applyNumberFormat="1" applyFill="1"/>
    <xf numFmtId="0" fontId="0" fillId="2" borderId="0" xfId="0" applyFill="1"/>
    <xf numFmtId="1" fontId="5" fillId="2" borderId="0" xfId="0" applyNumberFormat="1" applyFont="1" applyFill="1"/>
    <xf numFmtId="1" fontId="5" fillId="2" borderId="1" xfId="0" applyNumberFormat="1" applyFont="1" applyFill="1" applyBorder="1"/>
    <xf numFmtId="0" fontId="0" fillId="2" borderId="2" xfId="0" applyFill="1" applyBorder="1"/>
    <xf numFmtId="49" fontId="7" fillId="3" borderId="1" xfId="0" applyNumberFormat="1" applyFont="1" applyFill="1" applyBorder="1" applyAlignment="1">
      <alignment horizontal="left"/>
    </xf>
    <xf numFmtId="49" fontId="7" fillId="3" borderId="1" xfId="0" applyNumberFormat="1" applyFont="1" applyFill="1" applyBorder="1" applyAlignment="1">
      <alignment horizontal="right"/>
    </xf>
    <xf numFmtId="9" fontId="0" fillId="0" borderId="3" xfId="0" applyNumberFormat="1" applyBorder="1"/>
    <xf numFmtId="0" fontId="0" fillId="0" borderId="3" xfId="0" applyBorder="1"/>
    <xf numFmtId="0" fontId="0" fillId="0" borderId="4" xfId="0" applyBorder="1"/>
    <xf numFmtId="0" fontId="0" fillId="0" borderId="3" xfId="0" applyBorder="1" applyAlignment="1">
      <alignment horizontal="right"/>
    </xf>
    <xf numFmtId="1" fontId="0" fillId="0" borderId="2" xfId="0" applyNumberFormat="1" applyBorder="1"/>
    <xf numFmtId="43" fontId="0" fillId="0" borderId="0" xfId="0" applyNumberFormat="1"/>
    <xf numFmtId="44" fontId="0" fillId="0" borderId="0" xfId="29" applyFont="1" applyBorder="1"/>
    <xf numFmtId="0" fontId="9" fillId="0" borderId="0" xfId="0" applyFont="1"/>
    <xf numFmtId="0" fontId="6" fillId="0" borderId="4" xfId="0" applyFont="1" applyBorder="1"/>
    <xf numFmtId="0" fontId="0" fillId="0" borderId="5" xfId="0" applyBorder="1"/>
    <xf numFmtId="0" fontId="6" fillId="0" borderId="6" xfId="0" applyFont="1" applyBorder="1"/>
    <xf numFmtId="0" fontId="0" fillId="0" borderId="6" xfId="0" applyBorder="1"/>
    <xf numFmtId="0" fontId="8" fillId="0" borderId="6" xfId="0" applyFont="1" applyBorder="1"/>
    <xf numFmtId="10" fontId="0" fillId="0" borderId="0" xfId="0" applyNumberFormat="1"/>
    <xf numFmtId="9" fontId="6" fillId="0" borderId="0" xfId="0" applyNumberFormat="1" applyFont="1"/>
    <xf numFmtId="0" fontId="6" fillId="2" borderId="0" xfId="0" applyFont="1" applyFill="1"/>
    <xf numFmtId="168" fontId="2" fillId="2" borderId="0" xfId="28" applyNumberFormat="1" applyFont="1" applyFill="1" applyBorder="1"/>
    <xf numFmtId="9" fontId="2" fillId="0" borderId="0" xfId="40" applyFont="1" applyBorder="1"/>
    <xf numFmtId="167" fontId="2" fillId="0" borderId="0" xfId="28" applyNumberFormat="1" applyFont="1" applyBorder="1"/>
    <xf numFmtId="168" fontId="2" fillId="0" borderId="0" xfId="28" applyNumberFormat="1" applyFont="1" applyBorder="1"/>
    <xf numFmtId="168" fontId="2" fillId="4" borderId="0" xfId="28" applyNumberFormat="1" applyFont="1" applyFill="1" applyBorder="1"/>
    <xf numFmtId="165" fontId="2" fillId="0" borderId="0" xfId="28" applyNumberFormat="1" applyFont="1" applyBorder="1"/>
    <xf numFmtId="168" fontId="2" fillId="2" borderId="1" xfId="28" applyNumberFormat="1" applyFont="1" applyFill="1" applyBorder="1"/>
    <xf numFmtId="168" fontId="2" fillId="2" borderId="2" xfId="28" applyNumberFormat="1" applyFont="1" applyFill="1" applyBorder="1"/>
    <xf numFmtId="167" fontId="2" fillId="0" borderId="2" xfId="28" applyNumberFormat="1" applyFont="1" applyBorder="1"/>
    <xf numFmtId="168" fontId="2" fillId="0" borderId="2" xfId="28" applyNumberFormat="1" applyFont="1" applyBorder="1"/>
    <xf numFmtId="168" fontId="2" fillId="4" borderId="2" xfId="28" applyNumberFormat="1" applyFont="1" applyFill="1" applyBorder="1"/>
    <xf numFmtId="168" fontId="2" fillId="0" borderId="2" xfId="28" applyNumberFormat="1" applyFont="1" applyFill="1" applyBorder="1"/>
    <xf numFmtId="169" fontId="0" fillId="0" borderId="0" xfId="29" applyNumberFormat="1" applyFont="1" applyBorder="1"/>
    <xf numFmtId="49" fontId="10" fillId="3" borderId="1" xfId="0" applyNumberFormat="1" applyFont="1" applyFill="1" applyBorder="1" applyAlignment="1">
      <alignment horizontal="left"/>
    </xf>
    <xf numFmtId="0" fontId="11" fillId="3" borderId="1" xfId="0" applyFont="1" applyFill="1" applyBorder="1"/>
    <xf numFmtId="168" fontId="11" fillId="3" borderId="1" xfId="28" applyNumberFormat="1" applyFont="1" applyFill="1" applyBorder="1"/>
    <xf numFmtId="165" fontId="11" fillId="3" borderId="1" xfId="0" applyNumberFormat="1" applyFont="1" applyFill="1" applyBorder="1"/>
    <xf numFmtId="0" fontId="0" fillId="0" borderId="7" xfId="0" applyBorder="1"/>
    <xf numFmtId="0" fontId="0" fillId="0" borderId="8" xfId="0" applyBorder="1"/>
    <xf numFmtId="0" fontId="0" fillId="0" borderId="9" xfId="0" applyBorder="1"/>
    <xf numFmtId="44" fontId="12" fillId="0" borderId="0" xfId="29" applyFont="1"/>
    <xf numFmtId="169" fontId="12" fillId="0" borderId="0" xfId="29" applyNumberFormat="1" applyFont="1" applyBorder="1"/>
    <xf numFmtId="44" fontId="12" fillId="0" borderId="0" xfId="29" applyFont="1" applyBorder="1"/>
    <xf numFmtId="44" fontId="12" fillId="0" borderId="0" xfId="0" applyNumberFormat="1" applyFont="1"/>
    <xf numFmtId="1" fontId="0" fillId="2" borderId="0" xfId="0" applyNumberFormat="1" applyFill="1"/>
    <xf numFmtId="0" fontId="6" fillId="5" borderId="1" xfId="0" applyFont="1" applyFill="1" applyBorder="1"/>
    <xf numFmtId="168" fontId="6" fillId="5" borderId="1" xfId="28" applyNumberFormat="1" applyFont="1" applyFill="1" applyBorder="1"/>
    <xf numFmtId="49" fontId="7" fillId="5" borderId="1" xfId="0" applyNumberFormat="1" applyFont="1" applyFill="1" applyBorder="1" applyAlignment="1">
      <alignment horizontal="right"/>
    </xf>
    <xf numFmtId="167" fontId="6" fillId="5" borderId="1" xfId="28" applyNumberFormat="1" applyFont="1" applyFill="1" applyBorder="1"/>
    <xf numFmtId="0" fontId="13" fillId="3" borderId="0" xfId="0" applyFont="1" applyFill="1"/>
    <xf numFmtId="1" fontId="13" fillId="0" borderId="0" xfId="0" applyNumberFormat="1" applyFont="1"/>
    <xf numFmtId="165" fontId="13" fillId="0" borderId="0" xfId="0" applyNumberFormat="1" applyFont="1"/>
    <xf numFmtId="9" fontId="13" fillId="0" borderId="0" xfId="40" applyFont="1" applyBorder="1"/>
    <xf numFmtId="9" fontId="6" fillId="6" borderId="0" xfId="0" applyNumberFormat="1" applyFont="1" applyFill="1"/>
    <xf numFmtId="1" fontId="13" fillId="2" borderId="0" xfId="0" applyNumberFormat="1" applyFont="1" applyFill="1"/>
    <xf numFmtId="167" fontId="13" fillId="0" borderId="0" xfId="28" applyNumberFormat="1" applyFont="1" applyBorder="1"/>
    <xf numFmtId="168" fontId="13" fillId="7" borderId="0" xfId="28" applyNumberFormat="1" applyFont="1" applyFill="1" applyBorder="1"/>
    <xf numFmtId="168" fontId="13" fillId="0" borderId="0" xfId="28" applyNumberFormat="1" applyFont="1" applyBorder="1"/>
    <xf numFmtId="165" fontId="13" fillId="0" borderId="0" xfId="28" applyNumberFormat="1" applyFont="1" applyBorder="1"/>
    <xf numFmtId="168" fontId="13" fillId="0" borderId="0" xfId="0" applyNumberFormat="1" applyFont="1"/>
    <xf numFmtId="2" fontId="13" fillId="0" borderId="0" xfId="0" applyNumberFormat="1" applyFont="1"/>
    <xf numFmtId="43" fontId="13" fillId="0" borderId="0" xfId="0" applyNumberFormat="1" applyFont="1"/>
    <xf numFmtId="0" fontId="13" fillId="0" borderId="0" xfId="0" applyFont="1"/>
    <xf numFmtId="9" fontId="13" fillId="0" borderId="0" xfId="0" applyNumberFormat="1" applyFont="1"/>
    <xf numFmtId="43" fontId="6" fillId="3" borderId="3" xfId="0" applyNumberFormat="1" applyFont="1" applyFill="1" applyBorder="1" applyAlignment="1">
      <alignment horizontal="left"/>
    </xf>
    <xf numFmtId="0" fontId="13" fillId="0" borderId="3" xfId="0" applyFont="1" applyBorder="1"/>
    <xf numFmtId="43" fontId="6" fillId="3" borderId="3" xfId="28" applyFont="1" applyFill="1" applyBorder="1" applyAlignment="1">
      <alignment horizontal="left"/>
    </xf>
    <xf numFmtId="165" fontId="13" fillId="0" borderId="3" xfId="0" applyNumberFormat="1" applyFont="1" applyBorder="1"/>
    <xf numFmtId="1" fontId="13" fillId="0" borderId="3" xfId="0" applyNumberFormat="1" applyFont="1" applyBorder="1"/>
    <xf numFmtId="165" fontId="13" fillId="3" borderId="0" xfId="0" applyNumberFormat="1" applyFont="1" applyFill="1"/>
    <xf numFmtId="168" fontId="13" fillId="3" borderId="0" xfId="28" applyNumberFormat="1" applyFont="1" applyFill="1" applyBorder="1"/>
    <xf numFmtId="0" fontId="13" fillId="6" borderId="0" xfId="0" applyFont="1" applyFill="1"/>
    <xf numFmtId="0" fontId="13" fillId="2" borderId="0" xfId="0" applyFont="1" applyFill="1"/>
    <xf numFmtId="9" fontId="13" fillId="6" borderId="0" xfId="0" applyNumberFormat="1" applyFont="1" applyFill="1"/>
    <xf numFmtId="3" fontId="13" fillId="0" borderId="0" xfId="0" applyNumberFormat="1" applyFont="1"/>
    <xf numFmtId="1" fontId="13" fillId="6" borderId="0" xfId="0" applyNumberFormat="1" applyFont="1" applyFill="1"/>
    <xf numFmtId="43" fontId="7" fillId="3" borderId="3" xfId="0" applyNumberFormat="1" applyFont="1" applyFill="1" applyBorder="1" applyAlignment="1">
      <alignment horizontal="left"/>
    </xf>
    <xf numFmtId="168" fontId="13" fillId="0" borderId="3" xfId="0" applyNumberFormat="1" applyFont="1" applyBorder="1"/>
    <xf numFmtId="3" fontId="13" fillId="6" borderId="0" xfId="0" applyNumberFormat="1" applyFont="1" applyFill="1"/>
    <xf numFmtId="3" fontId="13" fillId="2" borderId="0" xfId="0" applyNumberFormat="1" applyFont="1" applyFill="1"/>
    <xf numFmtId="3" fontId="13" fillId="7" borderId="0" xfId="0" applyNumberFormat="1" applyFont="1" applyFill="1"/>
    <xf numFmtId="166" fontId="0" fillId="0" borderId="0" xfId="0" applyNumberFormat="1"/>
    <xf numFmtId="166" fontId="13" fillId="0" borderId="0" xfId="0" applyNumberFormat="1" applyFont="1"/>
    <xf numFmtId="49" fontId="7" fillId="5" borderId="0" xfId="0" applyNumberFormat="1" applyFont="1" applyFill="1" applyAlignment="1">
      <alignment horizontal="left"/>
    </xf>
    <xf numFmtId="0" fontId="6" fillId="5" borderId="0" xfId="0" applyFont="1" applyFill="1"/>
    <xf numFmtId="165" fontId="6" fillId="5" borderId="0" xfId="0" applyNumberFormat="1" applyFont="1" applyFill="1"/>
    <xf numFmtId="168" fontId="6" fillId="5" borderId="0" xfId="28" applyNumberFormat="1" applyFont="1" applyFill="1" applyBorder="1"/>
    <xf numFmtId="0" fontId="13" fillId="3" borderId="3" xfId="0" applyFont="1" applyFill="1" applyBorder="1"/>
    <xf numFmtId="165" fontId="13" fillId="3" borderId="3" xfId="0" applyNumberFormat="1" applyFont="1" applyFill="1" applyBorder="1"/>
    <xf numFmtId="168" fontId="13" fillId="3" borderId="3" xfId="28" applyNumberFormat="1" applyFont="1" applyFill="1" applyBorder="1"/>
    <xf numFmtId="49" fontId="7" fillId="0" borderId="0" xfId="0" applyNumberFormat="1" applyFont="1" applyAlignment="1">
      <alignment horizontal="left"/>
    </xf>
    <xf numFmtId="168" fontId="6" fillId="0" borderId="0" xfId="28" applyNumberFormat="1" applyFont="1" applyFill="1" applyBorder="1"/>
    <xf numFmtId="168" fontId="13" fillId="0" borderId="0" xfId="28" applyNumberFormat="1" applyFont="1" applyFill="1" applyBorder="1"/>
    <xf numFmtId="9" fontId="6" fillId="6" borderId="0" xfId="40" applyFont="1" applyFill="1" applyBorder="1"/>
    <xf numFmtId="0" fontId="6" fillId="6" borderId="0" xfId="0" applyFont="1" applyFill="1"/>
    <xf numFmtId="3" fontId="6" fillId="6" borderId="0" xfId="0" applyNumberFormat="1" applyFont="1" applyFill="1"/>
    <xf numFmtId="1" fontId="6" fillId="2" borderId="0" xfId="0" applyNumberFormat="1" applyFont="1" applyFill="1"/>
    <xf numFmtId="3" fontId="6" fillId="2" borderId="0" xfId="0" applyNumberFormat="1" applyFont="1" applyFill="1"/>
    <xf numFmtId="0" fontId="0" fillId="41" borderId="0" xfId="0" applyFill="1"/>
    <xf numFmtId="0" fontId="31" fillId="41" borderId="0" xfId="0" applyFont="1" applyFill="1"/>
    <xf numFmtId="3" fontId="0" fillId="41" borderId="0" xfId="0" applyNumberFormat="1" applyFill="1" applyAlignment="1">
      <alignment horizontal="right"/>
    </xf>
    <xf numFmtId="4" fontId="0" fillId="41" borderId="0" xfId="0" applyNumberFormat="1" applyFill="1" applyAlignment="1">
      <alignment horizontal="right"/>
    </xf>
    <xf numFmtId="4" fontId="0" fillId="0" borderId="0" xfId="0" applyNumberFormat="1" applyAlignment="1">
      <alignment horizontal="right"/>
    </xf>
    <xf numFmtId="3" fontId="0" fillId="0" borderId="0" xfId="0" applyNumberFormat="1" applyAlignment="1">
      <alignment horizontal="right"/>
    </xf>
    <xf numFmtId="0" fontId="31" fillId="0" borderId="0" xfId="0" applyFont="1"/>
    <xf numFmtId="168" fontId="13" fillId="42" borderId="0" xfId="28" applyNumberFormat="1" applyFont="1" applyFill="1" applyBorder="1"/>
    <xf numFmtId="0" fontId="0" fillId="43" borderId="4" xfId="0" applyFill="1" applyBorder="1"/>
    <xf numFmtId="0" fontId="3" fillId="41" borderId="4" xfId="0" applyFont="1" applyFill="1" applyBorder="1"/>
    <xf numFmtId="4" fontId="0" fillId="41" borderId="0" xfId="0" applyNumberFormat="1" applyFill="1"/>
    <xf numFmtId="0" fontId="32" fillId="0" borderId="0" xfId="0" applyFont="1"/>
    <xf numFmtId="0" fontId="32" fillId="43" borderId="0" xfId="0" applyFont="1" applyFill="1"/>
    <xf numFmtId="4" fontId="32" fillId="41" borderId="0" xfId="0" applyNumberFormat="1" applyFont="1" applyFill="1"/>
    <xf numFmtId="0" fontId="32" fillId="41" borderId="0" xfId="0" applyFont="1" applyFill="1"/>
    <xf numFmtId="166" fontId="32" fillId="0" borderId="0" xfId="0" applyNumberFormat="1" applyFont="1"/>
    <xf numFmtId="1" fontId="32" fillId="41" borderId="0" xfId="0" applyNumberFormat="1" applyFont="1" applyFill="1"/>
    <xf numFmtId="44" fontId="0" fillId="0" borderId="0" xfId="29" applyFont="1"/>
    <xf numFmtId="2" fontId="0" fillId="0" borderId="0" xfId="0" applyNumberFormat="1"/>
    <xf numFmtId="0" fontId="0" fillId="39" borderId="3" xfId="0" applyFill="1" applyBorder="1"/>
    <xf numFmtId="0" fontId="0" fillId="40" borderId="3" xfId="0" applyFill="1" applyBorder="1"/>
    <xf numFmtId="4" fontId="0" fillId="40" borderId="3" xfId="0" applyNumberFormat="1" applyFill="1" applyBorder="1" applyAlignment="1">
      <alignment horizontal="right"/>
    </xf>
    <xf numFmtId="3" fontId="0" fillId="40" borderId="3" xfId="0" applyNumberFormat="1" applyFill="1" applyBorder="1" applyAlignment="1">
      <alignment horizontal="right"/>
    </xf>
    <xf numFmtId="164" fontId="0" fillId="40" borderId="3" xfId="0" applyNumberFormat="1" applyFill="1" applyBorder="1" applyAlignment="1">
      <alignment horizontal="right"/>
    </xf>
    <xf numFmtId="0" fontId="2" fillId="41" borderId="0" xfId="0" applyFont="1" applyFill="1"/>
    <xf numFmtId="0" fontId="0" fillId="0" borderId="0" xfId="0" pivotButton="1"/>
    <xf numFmtId="0" fontId="6" fillId="0" borderId="8" xfId="0" applyFont="1" applyBorder="1" applyAlignment="1">
      <alignment horizontal="center"/>
    </xf>
    <xf numFmtId="0" fontId="6" fillId="0" borderId="10" xfId="0" applyFont="1" applyBorder="1" applyAlignment="1">
      <alignment horizontal="center"/>
    </xf>
    <xf numFmtId="0" fontId="6" fillId="0" borderId="9" xfId="0" applyFont="1" applyBorder="1" applyAlignment="1">
      <alignment horizontal="center" vertical="center" textRotation="90"/>
    </xf>
    <xf numFmtId="0" fontId="6" fillId="0" borderId="11" xfId="0" applyFont="1" applyBorder="1" applyAlignment="1">
      <alignment horizontal="center" vertical="center" textRotation="90"/>
    </xf>
  </cellXfs>
  <cellStyles count="58">
    <cellStyle name="20% - Accent1" xfId="1" builtinId="30" customBuiltin="1"/>
    <cellStyle name="20% - Accent1 2" xfId="46" xr:uid="{00000000-0005-0000-0000-000001000000}"/>
    <cellStyle name="20% - Accent2" xfId="2" builtinId="34" customBuiltin="1"/>
    <cellStyle name="20% - Accent2 2" xfId="48" xr:uid="{00000000-0005-0000-0000-000003000000}"/>
    <cellStyle name="20% - Accent3" xfId="3" builtinId="38" customBuiltin="1"/>
    <cellStyle name="20% - Accent3 2" xfId="50" xr:uid="{00000000-0005-0000-0000-000005000000}"/>
    <cellStyle name="20% - Accent4" xfId="4" builtinId="42" customBuiltin="1"/>
    <cellStyle name="20% - Accent4 2" xfId="52" xr:uid="{00000000-0005-0000-0000-000007000000}"/>
    <cellStyle name="20% - Accent5" xfId="5" builtinId="46" customBuiltin="1"/>
    <cellStyle name="20% - Accent5 2" xfId="54" xr:uid="{00000000-0005-0000-0000-000009000000}"/>
    <cellStyle name="20% - Accent6" xfId="6" builtinId="50" customBuiltin="1"/>
    <cellStyle name="20% - Accent6 2" xfId="56" xr:uid="{00000000-0005-0000-0000-00000B000000}"/>
    <cellStyle name="40% - Accent1" xfId="7" builtinId="31" customBuiltin="1"/>
    <cellStyle name="40% - Accent1 2" xfId="47" xr:uid="{00000000-0005-0000-0000-00000D000000}"/>
    <cellStyle name="40% - Accent2" xfId="8" builtinId="35" customBuiltin="1"/>
    <cellStyle name="40% - Accent2 2" xfId="49" xr:uid="{00000000-0005-0000-0000-00000F000000}"/>
    <cellStyle name="40% - Accent3" xfId="9" builtinId="39" customBuiltin="1"/>
    <cellStyle name="40% - Accent3 2" xfId="51" xr:uid="{00000000-0005-0000-0000-000011000000}"/>
    <cellStyle name="40% - Accent4" xfId="10" builtinId="43" customBuiltin="1"/>
    <cellStyle name="40% - Accent4 2" xfId="53" xr:uid="{00000000-0005-0000-0000-000013000000}"/>
    <cellStyle name="40% - Accent5" xfId="11" builtinId="47" customBuiltin="1"/>
    <cellStyle name="40% - Accent5 2" xfId="55" xr:uid="{00000000-0005-0000-0000-000015000000}"/>
    <cellStyle name="40% - Accent6" xfId="12" builtinId="51" customBuiltin="1"/>
    <cellStyle name="40% - Accent6 2" xfId="57" xr:uid="{00000000-0005-0000-0000-000017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urrency" xfId="29" builtinId="4"/>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te 2" xfId="44" xr:uid="{00000000-0005-0000-0000-000033000000}"/>
    <cellStyle name="Note 3" xfId="45" xr:uid="{00000000-0005-0000-0000-000034000000}"/>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
    <dxf>
      <fill>
        <patternFill>
          <bgColor rgb="FF92D050"/>
        </patternFill>
      </fill>
    </dxf>
    <dxf>
      <fill>
        <patternFill>
          <bgColor indexed="45"/>
        </patternFill>
      </fill>
    </dxf>
    <dxf>
      <fill>
        <patternFill>
          <bgColor rgb="FF92D050"/>
        </patternFill>
      </fill>
    </dxf>
    <dxf>
      <fill>
        <patternFill>
          <bgColor indexed="45"/>
        </patternFill>
      </fill>
    </dxf>
    <dxf>
      <fill>
        <patternFill>
          <bgColor indexed="50"/>
        </patternFill>
      </fill>
    </dxf>
    <dxf>
      <fill>
        <patternFill>
          <bgColor indexed="11"/>
        </patternFill>
      </fill>
    </dxf>
    <dxf>
      <fill>
        <patternFill>
          <bgColor indexed="50"/>
        </patternFill>
      </fill>
    </dxf>
    <dxf>
      <numFmt numFmtId="13" formatCode="0%"/>
    </dxf>
    <dxf>
      <numFmt numFmtId="13" formatCode="0%"/>
    </dxf>
    <dxf>
      <numFmt numFmtId="13" formatCode="0%"/>
    </dxf>
    <dxf>
      <numFmt numFmtId="13" formatCode="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ANALYSIS 19.05.15 - 30.06.15  (08.07.15 edit) (1).xlsx]Pivotes!PivotTable9</c:name>
    <c:fmtId val="4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Pivotes!$B$150</c:f>
              <c:strCache>
                <c:ptCount val="1"/>
                <c:pt idx="0">
                  <c:v>CURRENT MOQ</c:v>
                </c:pt>
              </c:strCache>
            </c:strRef>
          </c:tx>
          <c:spPr>
            <a:solidFill>
              <a:schemeClr val="accent1"/>
            </a:solidFill>
            <a:ln>
              <a:noFill/>
            </a:ln>
            <a:effectLst/>
          </c:spPr>
          <c:invertIfNegative val="0"/>
          <c:cat>
            <c:strRef>
              <c:f>Pivotes!$A$151:$A$155</c:f>
              <c:strCache>
                <c:ptCount val="5"/>
                <c:pt idx="0">
                  <c:v>CAR</c:v>
                </c:pt>
                <c:pt idx="1">
                  <c:v>EA</c:v>
                </c:pt>
                <c:pt idx="2">
                  <c:v>KG</c:v>
                </c:pt>
                <c:pt idx="3">
                  <c:v>PAA</c:v>
                </c:pt>
                <c:pt idx="4">
                  <c:v>ROL</c:v>
                </c:pt>
              </c:strCache>
            </c:strRef>
          </c:cat>
          <c:val>
            <c:numRef>
              <c:f>Pivotes!$B$151:$B$155</c:f>
              <c:numCache>
                <c:formatCode>General</c:formatCode>
                <c:ptCount val="5"/>
                <c:pt idx="0">
                  <c:v>40</c:v>
                </c:pt>
                <c:pt idx="1">
                  <c:v>1730037</c:v>
                </c:pt>
                <c:pt idx="2">
                  <c:v>1570</c:v>
                </c:pt>
                <c:pt idx="3">
                  <c:v>36</c:v>
                </c:pt>
                <c:pt idx="4">
                  <c:v>1256</c:v>
                </c:pt>
              </c:numCache>
            </c:numRef>
          </c:val>
          <c:extLst>
            <c:ext xmlns:c16="http://schemas.microsoft.com/office/drawing/2014/chart" uri="{C3380CC4-5D6E-409C-BE32-E72D297353CC}">
              <c16:uniqueId val="{00000000-55F8-4E8F-B9BA-CF412CB831E1}"/>
            </c:ext>
          </c:extLst>
        </c:ser>
        <c:ser>
          <c:idx val="1"/>
          <c:order val="1"/>
          <c:tx>
            <c:strRef>
              <c:f>Pivotes!$C$150</c:f>
              <c:strCache>
                <c:ptCount val="1"/>
                <c:pt idx="0">
                  <c:v>WKLY AVG</c:v>
                </c:pt>
              </c:strCache>
            </c:strRef>
          </c:tx>
          <c:spPr>
            <a:solidFill>
              <a:schemeClr val="accent2"/>
            </a:solidFill>
            <a:ln>
              <a:noFill/>
            </a:ln>
            <a:effectLst/>
          </c:spPr>
          <c:invertIfNegative val="0"/>
          <c:cat>
            <c:strRef>
              <c:f>Pivotes!$A$151:$A$155</c:f>
              <c:strCache>
                <c:ptCount val="5"/>
                <c:pt idx="0">
                  <c:v>CAR</c:v>
                </c:pt>
                <c:pt idx="1">
                  <c:v>EA</c:v>
                </c:pt>
                <c:pt idx="2">
                  <c:v>KG</c:v>
                </c:pt>
                <c:pt idx="3">
                  <c:v>PAA</c:v>
                </c:pt>
                <c:pt idx="4">
                  <c:v>ROL</c:v>
                </c:pt>
              </c:strCache>
            </c:strRef>
          </c:cat>
          <c:val>
            <c:numRef>
              <c:f>Pivotes!$C$151:$C$155</c:f>
              <c:numCache>
                <c:formatCode>General</c:formatCode>
                <c:ptCount val="5"/>
                <c:pt idx="0">
                  <c:v>16.666666666666668</c:v>
                </c:pt>
                <c:pt idx="1">
                  <c:v>274618.49999999983</c:v>
                </c:pt>
                <c:pt idx="2">
                  <c:v>267.00000000000102</c:v>
                </c:pt>
                <c:pt idx="3">
                  <c:v>1</c:v>
                </c:pt>
                <c:pt idx="4">
                  <c:v>184.16666666666669</c:v>
                </c:pt>
              </c:numCache>
            </c:numRef>
          </c:val>
          <c:extLst>
            <c:ext xmlns:c16="http://schemas.microsoft.com/office/drawing/2014/chart" uri="{C3380CC4-5D6E-409C-BE32-E72D297353CC}">
              <c16:uniqueId val="{00000001-55F8-4E8F-B9BA-CF412CB831E1}"/>
            </c:ext>
          </c:extLst>
        </c:ser>
        <c:ser>
          <c:idx val="2"/>
          <c:order val="2"/>
          <c:tx>
            <c:strRef>
              <c:f>Pivotes!$D$150</c:f>
              <c:strCache>
                <c:ptCount val="1"/>
                <c:pt idx="0">
                  <c:v>YEAR AV.</c:v>
                </c:pt>
              </c:strCache>
            </c:strRef>
          </c:tx>
          <c:spPr>
            <a:solidFill>
              <a:schemeClr val="accent3"/>
            </a:solidFill>
            <a:ln>
              <a:noFill/>
            </a:ln>
            <a:effectLst/>
          </c:spPr>
          <c:invertIfNegative val="0"/>
          <c:cat>
            <c:strRef>
              <c:f>Pivotes!$A$151:$A$155</c:f>
              <c:strCache>
                <c:ptCount val="5"/>
                <c:pt idx="0">
                  <c:v>CAR</c:v>
                </c:pt>
                <c:pt idx="1">
                  <c:v>EA</c:v>
                </c:pt>
                <c:pt idx="2">
                  <c:v>KG</c:v>
                </c:pt>
                <c:pt idx="3">
                  <c:v>PAA</c:v>
                </c:pt>
                <c:pt idx="4">
                  <c:v>ROL</c:v>
                </c:pt>
              </c:strCache>
            </c:strRef>
          </c:cat>
          <c:val>
            <c:numRef>
              <c:f>Pivotes!$D$151:$D$155</c:f>
              <c:numCache>
                <c:formatCode>General</c:formatCode>
                <c:ptCount val="5"/>
                <c:pt idx="0">
                  <c:v>866.66666666666663</c:v>
                </c:pt>
                <c:pt idx="1">
                  <c:v>14280161.999999987</c:v>
                </c:pt>
                <c:pt idx="2">
                  <c:v>13884.000000000051</c:v>
                </c:pt>
                <c:pt idx="3">
                  <c:v>52</c:v>
                </c:pt>
                <c:pt idx="4">
                  <c:v>9576.6666666666679</c:v>
                </c:pt>
              </c:numCache>
            </c:numRef>
          </c:val>
          <c:extLst>
            <c:ext xmlns:c16="http://schemas.microsoft.com/office/drawing/2014/chart" uri="{C3380CC4-5D6E-409C-BE32-E72D297353CC}">
              <c16:uniqueId val="{00000002-55F8-4E8F-B9BA-CF412CB831E1}"/>
            </c:ext>
          </c:extLst>
        </c:ser>
        <c:dLbls>
          <c:showLegendKey val="0"/>
          <c:showVal val="0"/>
          <c:showCatName val="0"/>
          <c:showSerName val="0"/>
          <c:showPercent val="0"/>
          <c:showBubbleSize val="0"/>
        </c:dLbls>
        <c:gapWidth val="150"/>
        <c:overlap val="100"/>
        <c:axId val="1157578216"/>
        <c:axId val="1157577496"/>
      </c:barChart>
      <c:catAx>
        <c:axId val="115757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577496"/>
        <c:crosses val="autoZero"/>
        <c:auto val="1"/>
        <c:lblAlgn val="ctr"/>
        <c:lblOffset val="100"/>
        <c:noMultiLvlLbl val="0"/>
      </c:catAx>
      <c:valAx>
        <c:axId val="1157577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578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ANALYSIS 19.05.15 - 30.06.15  (08.07.15 edit) (1).xlsx]Pivotes!PivotTable8</c:name>
    <c:fmtId val="3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Pivotes!$B$142</c:f>
              <c:strCache>
                <c:ptCount val="1"/>
                <c:pt idx="0">
                  <c:v>Safety Stock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Pivotes!$A$143:$A$147</c:f>
              <c:strCache>
                <c:ptCount val="5"/>
                <c:pt idx="0">
                  <c:v>CAR</c:v>
                </c:pt>
                <c:pt idx="1">
                  <c:v>EA</c:v>
                </c:pt>
                <c:pt idx="2">
                  <c:v>KG</c:v>
                </c:pt>
                <c:pt idx="3">
                  <c:v>PAA</c:v>
                </c:pt>
                <c:pt idx="4">
                  <c:v>ROL</c:v>
                </c:pt>
              </c:strCache>
            </c:strRef>
          </c:cat>
          <c:val>
            <c:numRef>
              <c:f>Pivotes!$B$143:$B$147</c:f>
              <c:numCache>
                <c:formatCode>General</c:formatCode>
                <c:ptCount val="5"/>
                <c:pt idx="0">
                  <c:v>56</c:v>
                </c:pt>
                <c:pt idx="1">
                  <c:v>1195820</c:v>
                </c:pt>
                <c:pt idx="2">
                  <c:v>825</c:v>
                </c:pt>
                <c:pt idx="3">
                  <c:v>36</c:v>
                </c:pt>
                <c:pt idx="4">
                  <c:v>744</c:v>
                </c:pt>
              </c:numCache>
            </c:numRef>
          </c:val>
          <c:extLst>
            <c:ext xmlns:c16="http://schemas.microsoft.com/office/drawing/2014/chart" uri="{C3380CC4-5D6E-409C-BE32-E72D297353CC}">
              <c16:uniqueId val="{00000000-4E8B-400F-BF2B-7A99B47B6EA8}"/>
            </c:ext>
          </c:extLst>
        </c:ser>
        <c:ser>
          <c:idx val="1"/>
          <c:order val="1"/>
          <c:tx>
            <c:strRef>
              <c:f>Pivotes!$C$142</c:f>
              <c:strCache>
                <c:ptCount val="1"/>
                <c:pt idx="0">
                  <c:v>Stock in Hand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Pivotes!$A$143:$A$147</c:f>
              <c:strCache>
                <c:ptCount val="5"/>
                <c:pt idx="0">
                  <c:v>CAR</c:v>
                </c:pt>
                <c:pt idx="1">
                  <c:v>EA</c:v>
                </c:pt>
                <c:pt idx="2">
                  <c:v>KG</c:v>
                </c:pt>
                <c:pt idx="3">
                  <c:v>PAA</c:v>
                </c:pt>
                <c:pt idx="4">
                  <c:v>ROL</c:v>
                </c:pt>
              </c:strCache>
            </c:strRef>
          </c:cat>
          <c:val>
            <c:numRef>
              <c:f>Pivotes!$C$143:$C$147</c:f>
              <c:numCache>
                <c:formatCode>General</c:formatCode>
                <c:ptCount val="5"/>
                <c:pt idx="0">
                  <c:v>125</c:v>
                </c:pt>
                <c:pt idx="1">
                  <c:v>1394537</c:v>
                </c:pt>
                <c:pt idx="2">
                  <c:v>1562</c:v>
                </c:pt>
                <c:pt idx="3">
                  <c:v>60</c:v>
                </c:pt>
                <c:pt idx="4">
                  <c:v>1132</c:v>
                </c:pt>
              </c:numCache>
            </c:numRef>
          </c:val>
          <c:extLst>
            <c:ext xmlns:c16="http://schemas.microsoft.com/office/drawing/2014/chart" uri="{C3380CC4-5D6E-409C-BE32-E72D297353CC}">
              <c16:uniqueId val="{00000001-4E8B-400F-BF2B-7A99B47B6EA8}"/>
            </c:ext>
          </c:extLst>
        </c:ser>
        <c:dLbls>
          <c:dLblPos val="outEnd"/>
          <c:showLegendKey val="0"/>
          <c:showVal val="1"/>
          <c:showCatName val="0"/>
          <c:showSerName val="0"/>
          <c:showPercent val="0"/>
          <c:showBubbleSize val="0"/>
        </c:dLbls>
        <c:gapWidth val="219"/>
        <c:axId val="991360984"/>
        <c:axId val="991357744"/>
      </c:barChart>
      <c:catAx>
        <c:axId val="991360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57744"/>
        <c:crosses val="autoZero"/>
        <c:auto val="1"/>
        <c:lblAlgn val="ctr"/>
        <c:lblOffset val="100"/>
        <c:noMultiLvlLbl val="0"/>
      </c:catAx>
      <c:valAx>
        <c:axId val="9913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60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ANALYSIS 19.05.15 - 30.06.15  (08.07.15 edit) (1).xlsx]Pivotes!PivotTable7</c:name>
    <c:fmtId val="3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Pivotes!$B$135</c:f>
              <c:strCache>
                <c:ptCount val="1"/>
                <c:pt idx="0">
                  <c:v> MATERIAL Quantity</c:v>
                </c:pt>
              </c:strCache>
            </c:strRef>
          </c:tx>
          <c:spPr>
            <a:solidFill>
              <a:schemeClr val="accent1"/>
            </a:solidFill>
            <a:ln>
              <a:noFill/>
            </a:ln>
            <a:effectLst/>
          </c:spPr>
          <c:invertIfNegative val="0"/>
          <c:cat>
            <c:strRef>
              <c:f>Pivotes!$A$136:$A$140</c:f>
              <c:strCache>
                <c:ptCount val="5"/>
                <c:pt idx="0">
                  <c:v>CAR</c:v>
                </c:pt>
                <c:pt idx="1">
                  <c:v>EA</c:v>
                </c:pt>
                <c:pt idx="2">
                  <c:v>KG</c:v>
                </c:pt>
                <c:pt idx="3">
                  <c:v>PAA</c:v>
                </c:pt>
                <c:pt idx="4">
                  <c:v>ROL</c:v>
                </c:pt>
              </c:strCache>
            </c:strRef>
          </c:cat>
          <c:val>
            <c:numRef>
              <c:f>Pivotes!$B$136:$B$140</c:f>
              <c:numCache>
                <c:formatCode>General</c:formatCode>
                <c:ptCount val="5"/>
                <c:pt idx="0">
                  <c:v>3</c:v>
                </c:pt>
                <c:pt idx="1">
                  <c:v>79</c:v>
                </c:pt>
                <c:pt idx="2">
                  <c:v>2</c:v>
                </c:pt>
                <c:pt idx="3">
                  <c:v>1</c:v>
                </c:pt>
                <c:pt idx="4">
                  <c:v>5</c:v>
                </c:pt>
              </c:numCache>
            </c:numRef>
          </c:val>
          <c:extLst>
            <c:ext xmlns:c16="http://schemas.microsoft.com/office/drawing/2014/chart" uri="{C3380CC4-5D6E-409C-BE32-E72D297353CC}">
              <c16:uniqueId val="{00000000-A45C-4697-8469-C32787723E53}"/>
            </c:ext>
          </c:extLst>
        </c:ser>
        <c:ser>
          <c:idx val="1"/>
          <c:order val="1"/>
          <c:tx>
            <c:strRef>
              <c:f>Pivotes!$C$135</c:f>
              <c:strCache>
                <c:ptCount val="1"/>
                <c:pt idx="0">
                  <c:v>CURRENT MOQ</c:v>
                </c:pt>
              </c:strCache>
            </c:strRef>
          </c:tx>
          <c:spPr>
            <a:solidFill>
              <a:schemeClr val="accent2"/>
            </a:solidFill>
            <a:ln>
              <a:noFill/>
            </a:ln>
            <a:effectLst/>
          </c:spPr>
          <c:invertIfNegative val="0"/>
          <c:cat>
            <c:strRef>
              <c:f>Pivotes!$A$136:$A$140</c:f>
              <c:strCache>
                <c:ptCount val="5"/>
                <c:pt idx="0">
                  <c:v>CAR</c:v>
                </c:pt>
                <c:pt idx="1">
                  <c:v>EA</c:v>
                </c:pt>
                <c:pt idx="2">
                  <c:v>KG</c:v>
                </c:pt>
                <c:pt idx="3">
                  <c:v>PAA</c:v>
                </c:pt>
                <c:pt idx="4">
                  <c:v>ROL</c:v>
                </c:pt>
              </c:strCache>
            </c:strRef>
          </c:cat>
          <c:val>
            <c:numRef>
              <c:f>Pivotes!$C$136:$C$140</c:f>
              <c:numCache>
                <c:formatCode>General</c:formatCode>
                <c:ptCount val="5"/>
                <c:pt idx="0">
                  <c:v>40</c:v>
                </c:pt>
                <c:pt idx="1">
                  <c:v>1730037</c:v>
                </c:pt>
                <c:pt idx="2">
                  <c:v>1570</c:v>
                </c:pt>
                <c:pt idx="3">
                  <c:v>36</c:v>
                </c:pt>
                <c:pt idx="4">
                  <c:v>1256</c:v>
                </c:pt>
              </c:numCache>
            </c:numRef>
          </c:val>
          <c:extLst>
            <c:ext xmlns:c16="http://schemas.microsoft.com/office/drawing/2014/chart" uri="{C3380CC4-5D6E-409C-BE32-E72D297353CC}">
              <c16:uniqueId val="{00000001-A45C-4697-8469-C32787723E53}"/>
            </c:ext>
          </c:extLst>
        </c:ser>
        <c:dLbls>
          <c:showLegendKey val="0"/>
          <c:showVal val="0"/>
          <c:showCatName val="0"/>
          <c:showSerName val="0"/>
          <c:showPercent val="0"/>
          <c:showBubbleSize val="0"/>
        </c:dLbls>
        <c:gapWidth val="219"/>
        <c:overlap val="-27"/>
        <c:axId val="515231104"/>
        <c:axId val="583905176"/>
      </c:barChart>
      <c:catAx>
        <c:axId val="51523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05176"/>
        <c:crosses val="autoZero"/>
        <c:auto val="1"/>
        <c:lblAlgn val="ctr"/>
        <c:lblOffset val="100"/>
        <c:noMultiLvlLbl val="0"/>
      </c:catAx>
      <c:valAx>
        <c:axId val="58390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3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ANALYSIS 19.05.15 - 30.06.15  (08.07.15 edit) (1).xlsx]Pivotes!PivotTable6</c:name>
    <c:fmtId val="3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3445658002427"/>
          <c:y val="0.14249781277340332"/>
          <c:w val="0.50347980695961392"/>
          <c:h val="0.65853091280256637"/>
        </c:manualLayout>
      </c:layout>
      <c:barChart>
        <c:barDir val="col"/>
        <c:grouping val="clustered"/>
        <c:varyColors val="0"/>
        <c:ser>
          <c:idx val="0"/>
          <c:order val="0"/>
          <c:tx>
            <c:strRef>
              <c:f>Pivotes!$B$128</c:f>
              <c:strCache>
                <c:ptCount val="1"/>
                <c:pt idx="0">
                  <c:v> Proposed No. Annual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Pivotes!$A$129:$A$132</c:f>
              <c:strCache>
                <c:ptCount val="4"/>
                <c:pt idx="0">
                  <c:v>A</c:v>
                </c:pt>
                <c:pt idx="1">
                  <c:v>B</c:v>
                </c:pt>
                <c:pt idx="2">
                  <c:v>C</c:v>
                </c:pt>
                <c:pt idx="3">
                  <c:v>D</c:v>
                </c:pt>
              </c:strCache>
            </c:strRef>
          </c:cat>
          <c:val>
            <c:numRef>
              <c:f>Pivotes!$B$129:$B$132</c:f>
              <c:numCache>
                <c:formatCode>General</c:formatCode>
                <c:ptCount val="4"/>
                <c:pt idx="0">
                  <c:v>100</c:v>
                </c:pt>
                <c:pt idx="1">
                  <c:v>254</c:v>
                </c:pt>
                <c:pt idx="2">
                  <c:v>175</c:v>
                </c:pt>
                <c:pt idx="3">
                  <c:v>173</c:v>
                </c:pt>
              </c:numCache>
            </c:numRef>
          </c:val>
          <c:extLst>
            <c:ext xmlns:c16="http://schemas.microsoft.com/office/drawing/2014/chart" uri="{C3380CC4-5D6E-409C-BE32-E72D297353CC}">
              <c16:uniqueId val="{00000000-5255-4D45-9FF2-9138770E9BC4}"/>
            </c:ext>
          </c:extLst>
        </c:ser>
        <c:ser>
          <c:idx val="1"/>
          <c:order val="1"/>
          <c:tx>
            <c:strRef>
              <c:f>Pivotes!$C$128</c:f>
              <c:strCache>
                <c:ptCount val="1"/>
                <c:pt idx="0">
                  <c:v> Current Annual Ordering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Pivotes!$A$129:$A$132</c:f>
              <c:strCache>
                <c:ptCount val="4"/>
                <c:pt idx="0">
                  <c:v>A</c:v>
                </c:pt>
                <c:pt idx="1">
                  <c:v>B</c:v>
                </c:pt>
                <c:pt idx="2">
                  <c:v>C</c:v>
                </c:pt>
                <c:pt idx="3">
                  <c:v>D</c:v>
                </c:pt>
              </c:strCache>
            </c:strRef>
          </c:cat>
          <c:val>
            <c:numRef>
              <c:f>Pivotes!$C$129:$C$132</c:f>
              <c:numCache>
                <c:formatCode>General</c:formatCode>
                <c:ptCount val="4"/>
                <c:pt idx="0">
                  <c:v>101</c:v>
                </c:pt>
                <c:pt idx="1">
                  <c:v>306</c:v>
                </c:pt>
                <c:pt idx="2">
                  <c:v>224</c:v>
                </c:pt>
                <c:pt idx="3">
                  <c:v>744</c:v>
                </c:pt>
              </c:numCache>
            </c:numRef>
          </c:val>
          <c:extLst>
            <c:ext xmlns:c16="http://schemas.microsoft.com/office/drawing/2014/chart" uri="{C3380CC4-5D6E-409C-BE32-E72D297353CC}">
              <c16:uniqueId val="{00000001-5255-4D45-9FF2-9138770E9BC4}"/>
            </c:ext>
          </c:extLst>
        </c:ser>
        <c:dLbls>
          <c:dLblPos val="outEnd"/>
          <c:showLegendKey val="0"/>
          <c:showVal val="1"/>
          <c:showCatName val="0"/>
          <c:showSerName val="0"/>
          <c:showPercent val="0"/>
          <c:showBubbleSize val="0"/>
        </c:dLbls>
        <c:gapWidth val="219"/>
        <c:overlap val="-27"/>
        <c:axId val="933737408"/>
        <c:axId val="933739208"/>
      </c:barChart>
      <c:catAx>
        <c:axId val="9337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39208"/>
        <c:crosses val="autoZero"/>
        <c:auto val="1"/>
        <c:lblAlgn val="ctr"/>
        <c:lblOffset val="100"/>
        <c:noMultiLvlLbl val="0"/>
      </c:catAx>
      <c:valAx>
        <c:axId val="933739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ANALYSIS 19.05.15 - 30.06.15  (08.07.15 edit) (1).xlsx]Pivotes!PivotTable5</c:name>
    <c:fmtId val="49"/>
  </c:pivotSource>
  <c:chart>
    <c:autoTitleDeleted val="1"/>
    <c:pivotFmts>
      <c:pivotFmt>
        <c:idx val="0"/>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Pivotes!$C$35</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Pivotes!$A$36:$B$125</c:f>
              <c:multiLvlStrCache>
                <c:ptCount val="90"/>
                <c:lvl>
                  <c:pt idx="0">
                    <c:v>2</c:v>
                  </c:pt>
                  <c:pt idx="1">
                    <c:v>2</c:v>
                  </c:pt>
                  <c:pt idx="2">
                    <c:v>46</c:v>
                  </c:pt>
                  <c:pt idx="3">
                    <c:v>61</c:v>
                  </c:pt>
                  <c:pt idx="4">
                    <c:v>60</c:v>
                  </c:pt>
                  <c:pt idx="5">
                    <c:v>23</c:v>
                  </c:pt>
                  <c:pt idx="6">
                    <c:v>2</c:v>
                  </c:pt>
                  <c:pt idx="7">
                    <c:v>10</c:v>
                  </c:pt>
                  <c:pt idx="8">
                    <c:v>1</c:v>
                  </c:pt>
                  <c:pt idx="9">
                    <c:v>11</c:v>
                  </c:pt>
                  <c:pt idx="10">
                    <c:v>3</c:v>
                  </c:pt>
                  <c:pt idx="11">
                    <c:v>13</c:v>
                  </c:pt>
                  <c:pt idx="12">
                    <c:v>4</c:v>
                  </c:pt>
                  <c:pt idx="13">
                    <c:v>27</c:v>
                  </c:pt>
                  <c:pt idx="14">
                    <c:v>31</c:v>
                  </c:pt>
                  <c:pt idx="15">
                    <c:v>62</c:v>
                  </c:pt>
                  <c:pt idx="16">
                    <c:v>31</c:v>
                  </c:pt>
                  <c:pt idx="17">
                    <c:v>14</c:v>
                  </c:pt>
                  <c:pt idx="18">
                    <c:v>1</c:v>
                  </c:pt>
                  <c:pt idx="19">
                    <c:v>1</c:v>
                  </c:pt>
                  <c:pt idx="20">
                    <c:v>1</c:v>
                  </c:pt>
                  <c:pt idx="21">
                    <c:v>5</c:v>
                  </c:pt>
                  <c:pt idx="22">
                    <c:v>106</c:v>
                  </c:pt>
                  <c:pt idx="23">
                    <c:v>4</c:v>
                  </c:pt>
                  <c:pt idx="24">
                    <c:v>3</c:v>
                  </c:pt>
                  <c:pt idx="25">
                    <c:v>3</c:v>
                  </c:pt>
                  <c:pt idx="26">
                    <c:v>1</c:v>
                  </c:pt>
                  <c:pt idx="27">
                    <c:v>4</c:v>
                  </c:pt>
                  <c:pt idx="28">
                    <c:v>30</c:v>
                  </c:pt>
                  <c:pt idx="29">
                    <c:v>2</c:v>
                  </c:pt>
                  <c:pt idx="30">
                    <c:v>6</c:v>
                  </c:pt>
                  <c:pt idx="31">
                    <c:v>2</c:v>
                  </c:pt>
                  <c:pt idx="32">
                    <c:v>1</c:v>
                  </c:pt>
                  <c:pt idx="33">
                    <c:v>1</c:v>
                  </c:pt>
                  <c:pt idx="34">
                    <c:v>7</c:v>
                  </c:pt>
                  <c:pt idx="35">
                    <c:v>1</c:v>
                  </c:pt>
                  <c:pt idx="36">
                    <c:v>3</c:v>
                  </c:pt>
                  <c:pt idx="37">
                    <c:v>26</c:v>
                  </c:pt>
                  <c:pt idx="38">
                    <c:v>2</c:v>
                  </c:pt>
                  <c:pt idx="39">
                    <c:v>4</c:v>
                  </c:pt>
                  <c:pt idx="40">
                    <c:v>4</c:v>
                  </c:pt>
                  <c:pt idx="41">
                    <c:v>2</c:v>
                  </c:pt>
                  <c:pt idx="42">
                    <c:v>1</c:v>
                  </c:pt>
                  <c:pt idx="43">
                    <c:v>787</c:v>
                  </c:pt>
                  <c:pt idx="44">
                    <c:v>3</c:v>
                  </c:pt>
                  <c:pt idx="45">
                    <c:v>15</c:v>
                  </c:pt>
                  <c:pt idx="46">
                    <c:v>1</c:v>
                  </c:pt>
                  <c:pt idx="47">
                    <c:v>1</c:v>
                  </c:pt>
                  <c:pt idx="48">
                    <c:v>2</c:v>
                  </c:pt>
                  <c:pt idx="49">
                    <c:v>7</c:v>
                  </c:pt>
                  <c:pt idx="50">
                    <c:v>16</c:v>
                  </c:pt>
                  <c:pt idx="51">
                    <c:v>3</c:v>
                  </c:pt>
                  <c:pt idx="52">
                    <c:v>19</c:v>
                  </c:pt>
                  <c:pt idx="53">
                    <c:v>1</c:v>
                  </c:pt>
                  <c:pt idx="54">
                    <c:v>17</c:v>
                  </c:pt>
                  <c:pt idx="55">
                    <c:v>1</c:v>
                  </c:pt>
                  <c:pt idx="56">
                    <c:v>4</c:v>
                  </c:pt>
                  <c:pt idx="57">
                    <c:v>636</c:v>
                  </c:pt>
                  <c:pt idx="58">
                    <c:v>1014</c:v>
                  </c:pt>
                  <c:pt idx="59">
                    <c:v>3</c:v>
                  </c:pt>
                  <c:pt idx="60">
                    <c:v>56</c:v>
                  </c:pt>
                  <c:pt idx="61">
                    <c:v>11</c:v>
                  </c:pt>
                  <c:pt idx="62">
                    <c:v>7</c:v>
                  </c:pt>
                  <c:pt idx="63">
                    <c:v>2</c:v>
                  </c:pt>
                  <c:pt idx="64">
                    <c:v>2</c:v>
                  </c:pt>
                  <c:pt idx="65">
                    <c:v>28</c:v>
                  </c:pt>
                  <c:pt idx="66">
                    <c:v>2</c:v>
                  </c:pt>
                  <c:pt idx="67">
                    <c:v>162</c:v>
                  </c:pt>
                  <c:pt idx="68">
                    <c:v>2</c:v>
                  </c:pt>
                  <c:pt idx="69">
                    <c:v>2</c:v>
                  </c:pt>
                  <c:pt idx="70">
                    <c:v>11</c:v>
                  </c:pt>
                  <c:pt idx="71">
                    <c:v>2</c:v>
                  </c:pt>
                  <c:pt idx="72">
                    <c:v>19</c:v>
                  </c:pt>
                  <c:pt idx="73">
                    <c:v>23</c:v>
                  </c:pt>
                  <c:pt idx="74">
                    <c:v>25</c:v>
                  </c:pt>
                  <c:pt idx="75">
                    <c:v>3</c:v>
                  </c:pt>
                  <c:pt idx="76">
                    <c:v>1</c:v>
                  </c:pt>
                  <c:pt idx="77">
                    <c:v>3</c:v>
                  </c:pt>
                  <c:pt idx="78">
                    <c:v>5</c:v>
                  </c:pt>
                  <c:pt idx="79">
                    <c:v>19</c:v>
                  </c:pt>
                  <c:pt idx="80">
                    <c:v>3</c:v>
                  </c:pt>
                  <c:pt idx="81">
                    <c:v>3</c:v>
                  </c:pt>
                  <c:pt idx="82">
                    <c:v>84</c:v>
                  </c:pt>
                  <c:pt idx="83">
                    <c:v>5</c:v>
                  </c:pt>
                  <c:pt idx="84">
                    <c:v>8</c:v>
                  </c:pt>
                  <c:pt idx="85">
                    <c:v>1</c:v>
                  </c:pt>
                  <c:pt idx="86">
                    <c:v>16</c:v>
                  </c:pt>
                  <c:pt idx="87">
                    <c:v>1</c:v>
                  </c:pt>
                  <c:pt idx="88">
                    <c:v>6</c:v>
                  </c:pt>
                  <c:pt idx="89">
                    <c:v>10</c:v>
                  </c:pt>
                </c:lvl>
                <c:lvl>
                  <c:pt idx="0">
                    <c:v>8000053</c:v>
                  </c:pt>
                  <c:pt idx="1">
                    <c:v>8000082</c:v>
                  </c:pt>
                  <c:pt idx="2">
                    <c:v>8000089</c:v>
                  </c:pt>
                  <c:pt idx="3">
                    <c:v>8000090</c:v>
                  </c:pt>
                  <c:pt idx="4">
                    <c:v>8000095</c:v>
                  </c:pt>
                  <c:pt idx="5">
                    <c:v>8000107</c:v>
                  </c:pt>
                  <c:pt idx="6">
                    <c:v>8000109</c:v>
                  </c:pt>
                  <c:pt idx="7">
                    <c:v>8000121</c:v>
                  </c:pt>
                  <c:pt idx="8">
                    <c:v>8000123</c:v>
                  </c:pt>
                  <c:pt idx="9">
                    <c:v>8000132</c:v>
                  </c:pt>
                  <c:pt idx="10">
                    <c:v>8000137</c:v>
                  </c:pt>
                  <c:pt idx="11">
                    <c:v>8000139</c:v>
                  </c:pt>
                  <c:pt idx="12">
                    <c:v>8000142</c:v>
                  </c:pt>
                  <c:pt idx="13">
                    <c:v>8000145</c:v>
                  </c:pt>
                  <c:pt idx="14">
                    <c:v>8000147</c:v>
                  </c:pt>
                  <c:pt idx="15">
                    <c:v>8000156</c:v>
                  </c:pt>
                  <c:pt idx="16">
                    <c:v>8000157</c:v>
                  </c:pt>
                  <c:pt idx="17">
                    <c:v>8000163</c:v>
                  </c:pt>
                  <c:pt idx="18">
                    <c:v>8000259</c:v>
                  </c:pt>
                  <c:pt idx="19">
                    <c:v>8000260</c:v>
                  </c:pt>
                  <c:pt idx="20">
                    <c:v>8000261</c:v>
                  </c:pt>
                  <c:pt idx="21">
                    <c:v>8000263</c:v>
                  </c:pt>
                  <c:pt idx="22">
                    <c:v>8000265</c:v>
                  </c:pt>
                  <c:pt idx="23">
                    <c:v>8000266</c:v>
                  </c:pt>
                  <c:pt idx="24">
                    <c:v>8000289</c:v>
                  </c:pt>
                  <c:pt idx="25">
                    <c:v>8000583</c:v>
                  </c:pt>
                  <c:pt idx="26">
                    <c:v>8000649</c:v>
                  </c:pt>
                  <c:pt idx="27">
                    <c:v>8000858</c:v>
                  </c:pt>
                  <c:pt idx="28">
                    <c:v>8000860</c:v>
                  </c:pt>
                  <c:pt idx="29">
                    <c:v>8000877</c:v>
                  </c:pt>
                  <c:pt idx="30">
                    <c:v>8000878</c:v>
                  </c:pt>
                  <c:pt idx="31">
                    <c:v>8000879</c:v>
                  </c:pt>
                  <c:pt idx="32">
                    <c:v>8000881</c:v>
                  </c:pt>
                  <c:pt idx="33">
                    <c:v>8000882</c:v>
                  </c:pt>
                  <c:pt idx="34">
                    <c:v>8000923</c:v>
                  </c:pt>
                  <c:pt idx="35">
                    <c:v>8000952</c:v>
                  </c:pt>
                  <c:pt idx="36">
                    <c:v>8000953</c:v>
                  </c:pt>
                  <c:pt idx="37">
                    <c:v>8000977</c:v>
                  </c:pt>
                  <c:pt idx="38">
                    <c:v>8000982</c:v>
                  </c:pt>
                  <c:pt idx="39">
                    <c:v>8000985</c:v>
                  </c:pt>
                  <c:pt idx="40">
                    <c:v>8000992</c:v>
                  </c:pt>
                  <c:pt idx="41">
                    <c:v>8000994</c:v>
                  </c:pt>
                  <c:pt idx="42">
                    <c:v>8001010</c:v>
                  </c:pt>
                  <c:pt idx="43">
                    <c:v>8001055</c:v>
                  </c:pt>
                  <c:pt idx="44">
                    <c:v>8001091</c:v>
                  </c:pt>
                  <c:pt idx="45">
                    <c:v>8001100</c:v>
                  </c:pt>
                  <c:pt idx="46">
                    <c:v>8001121</c:v>
                  </c:pt>
                  <c:pt idx="47">
                    <c:v>8001231</c:v>
                  </c:pt>
                  <c:pt idx="48">
                    <c:v>8001304</c:v>
                  </c:pt>
                  <c:pt idx="49">
                    <c:v>8001336</c:v>
                  </c:pt>
                  <c:pt idx="50">
                    <c:v>8001353</c:v>
                  </c:pt>
                  <c:pt idx="51">
                    <c:v>8001375</c:v>
                  </c:pt>
                  <c:pt idx="52">
                    <c:v>8001376</c:v>
                  </c:pt>
                  <c:pt idx="53">
                    <c:v>8001397</c:v>
                  </c:pt>
                  <c:pt idx="54">
                    <c:v>8001440</c:v>
                  </c:pt>
                  <c:pt idx="55">
                    <c:v>8001446</c:v>
                  </c:pt>
                  <c:pt idx="56">
                    <c:v>8001475</c:v>
                  </c:pt>
                  <c:pt idx="57">
                    <c:v>8001491</c:v>
                  </c:pt>
                  <c:pt idx="58">
                    <c:v>8001492</c:v>
                  </c:pt>
                  <c:pt idx="59">
                    <c:v>8001500</c:v>
                  </c:pt>
                  <c:pt idx="60">
                    <c:v>8001552</c:v>
                  </c:pt>
                  <c:pt idx="61">
                    <c:v>8001603</c:v>
                  </c:pt>
                  <c:pt idx="62">
                    <c:v>8001606</c:v>
                  </c:pt>
                  <c:pt idx="63">
                    <c:v>8001740</c:v>
                  </c:pt>
                  <c:pt idx="64">
                    <c:v>8001741</c:v>
                  </c:pt>
                  <c:pt idx="65">
                    <c:v>8001753</c:v>
                  </c:pt>
                  <c:pt idx="66">
                    <c:v>8001773</c:v>
                  </c:pt>
                  <c:pt idx="67">
                    <c:v>8001791</c:v>
                  </c:pt>
                  <c:pt idx="68">
                    <c:v>8001850</c:v>
                  </c:pt>
                  <c:pt idx="69">
                    <c:v>8001852</c:v>
                  </c:pt>
                  <c:pt idx="70">
                    <c:v>8001926</c:v>
                  </c:pt>
                  <c:pt idx="71">
                    <c:v>8001947</c:v>
                  </c:pt>
                  <c:pt idx="72">
                    <c:v>8001948</c:v>
                  </c:pt>
                  <c:pt idx="73">
                    <c:v>8001951</c:v>
                  </c:pt>
                  <c:pt idx="74">
                    <c:v>8001952</c:v>
                  </c:pt>
                  <c:pt idx="75">
                    <c:v>8001953</c:v>
                  </c:pt>
                  <c:pt idx="76">
                    <c:v>8001954</c:v>
                  </c:pt>
                  <c:pt idx="77">
                    <c:v>8001955</c:v>
                  </c:pt>
                  <c:pt idx="78">
                    <c:v>8001956</c:v>
                  </c:pt>
                  <c:pt idx="79">
                    <c:v>8001957</c:v>
                  </c:pt>
                  <c:pt idx="80">
                    <c:v>8001958</c:v>
                  </c:pt>
                  <c:pt idx="81">
                    <c:v>8001959</c:v>
                  </c:pt>
                  <c:pt idx="82">
                    <c:v>8001961</c:v>
                  </c:pt>
                  <c:pt idx="83">
                    <c:v>8001962</c:v>
                  </c:pt>
                  <c:pt idx="84">
                    <c:v>8001966</c:v>
                  </c:pt>
                  <c:pt idx="85">
                    <c:v>8001969</c:v>
                  </c:pt>
                  <c:pt idx="86">
                    <c:v>8001970</c:v>
                  </c:pt>
                  <c:pt idx="87">
                    <c:v>8002000</c:v>
                  </c:pt>
                  <c:pt idx="88">
                    <c:v>8002016</c:v>
                  </c:pt>
                  <c:pt idx="89">
                    <c:v>8002062</c:v>
                  </c:pt>
                </c:lvl>
              </c:multiLvlStrCache>
            </c:multiLvlStrRef>
          </c:cat>
          <c:val>
            <c:numRef>
              <c:f>Pivotes!$C$36:$C$125</c:f>
              <c:numCache>
                <c:formatCode>0%</c:formatCode>
                <c:ptCount val="90"/>
                <c:pt idx="0">
                  <c:v>0.95837867247007613</c:v>
                </c:pt>
                <c:pt idx="1">
                  <c:v>0.96273122959738844</c:v>
                </c:pt>
                <c:pt idx="2">
                  <c:v>0.79162132752992398</c:v>
                </c:pt>
                <c:pt idx="3">
                  <c:v>0.75870511425462484</c:v>
                </c:pt>
                <c:pt idx="4">
                  <c:v>0.77529923830250291</c:v>
                </c:pt>
                <c:pt idx="5">
                  <c:v>0.90941240478781293</c:v>
                </c:pt>
                <c:pt idx="6">
                  <c:v>0.99564744287268769</c:v>
                </c:pt>
                <c:pt idx="7">
                  <c:v>0.85446137105549536</c:v>
                </c:pt>
                <c:pt idx="8">
                  <c:v>0.96953210010881397</c:v>
                </c:pt>
                <c:pt idx="9">
                  <c:v>0.94831338411316646</c:v>
                </c:pt>
                <c:pt idx="10">
                  <c:v>0.98476605005440698</c:v>
                </c:pt>
                <c:pt idx="11">
                  <c:v>0.91566920565832433</c:v>
                </c:pt>
                <c:pt idx="12">
                  <c:v>0.9787812840043526</c:v>
                </c:pt>
                <c:pt idx="13">
                  <c:v>0.90206746463547338</c:v>
                </c:pt>
                <c:pt idx="14">
                  <c:v>0.80413492927094687</c:v>
                </c:pt>
                <c:pt idx="15">
                  <c:v>0.82018498367791093</c:v>
                </c:pt>
                <c:pt idx="16">
                  <c:v>0.9192056583242656</c:v>
                </c:pt>
                <c:pt idx="17">
                  <c:v>0.92872687704026124</c:v>
                </c:pt>
                <c:pt idx="18">
                  <c:v>0.9874863982589771</c:v>
                </c:pt>
                <c:pt idx="19">
                  <c:v>0.98775843307943412</c:v>
                </c:pt>
                <c:pt idx="20">
                  <c:v>0.98911860718171929</c:v>
                </c:pt>
                <c:pt idx="21">
                  <c:v>0.96626768226332971</c:v>
                </c:pt>
                <c:pt idx="22">
                  <c:v>0.70701849836779163</c:v>
                </c:pt>
                <c:pt idx="23">
                  <c:v>0.9513057671381937</c:v>
                </c:pt>
                <c:pt idx="24">
                  <c:v>0.9279107725788901</c:v>
                </c:pt>
                <c:pt idx="25">
                  <c:v>0.99619151251360172</c:v>
                </c:pt>
                <c:pt idx="26">
                  <c:v>0.99537540805223068</c:v>
                </c:pt>
                <c:pt idx="27">
                  <c:v>0.9893906420021763</c:v>
                </c:pt>
                <c:pt idx="28">
                  <c:v>0.86670293797606113</c:v>
                </c:pt>
                <c:pt idx="29">
                  <c:v>0.99755168661588678</c:v>
                </c:pt>
                <c:pt idx="30">
                  <c:v>0.97986942328618065</c:v>
                </c:pt>
                <c:pt idx="31">
                  <c:v>0.99700761697497275</c:v>
                </c:pt>
                <c:pt idx="32">
                  <c:v>0.99945593035908598</c:v>
                </c:pt>
                <c:pt idx="33">
                  <c:v>0.99891186071817195</c:v>
                </c:pt>
                <c:pt idx="34">
                  <c:v>0.98286180631120779</c:v>
                </c:pt>
                <c:pt idx="35">
                  <c:v>0.99047878128400435</c:v>
                </c:pt>
                <c:pt idx="36">
                  <c:v>0.99455930359085964</c:v>
                </c:pt>
                <c:pt idx="37">
                  <c:v>0.93661588683351471</c:v>
                </c:pt>
                <c:pt idx="38">
                  <c:v>0.98231773667029376</c:v>
                </c:pt>
                <c:pt idx="39">
                  <c:v>0.96980413492927098</c:v>
                </c:pt>
                <c:pt idx="40">
                  <c:v>0.95973884657236119</c:v>
                </c:pt>
                <c:pt idx="41">
                  <c:v>0.98558215451577802</c:v>
                </c:pt>
                <c:pt idx="42">
                  <c:v>0.99863982589771494</c:v>
                </c:pt>
                <c:pt idx="43">
                  <c:v>0.44885745375408137</c:v>
                </c:pt>
                <c:pt idx="44">
                  <c:v>0.98803046789989113</c:v>
                </c:pt>
                <c:pt idx="45">
                  <c:v>0.93253536452665942</c:v>
                </c:pt>
                <c:pt idx="46">
                  <c:v>0.99319912948857458</c:v>
                </c:pt>
                <c:pt idx="47">
                  <c:v>0.99836779107725793</c:v>
                </c:pt>
                <c:pt idx="48">
                  <c:v>0.98612622415669204</c:v>
                </c:pt>
                <c:pt idx="49">
                  <c:v>0.96762785636561477</c:v>
                </c:pt>
                <c:pt idx="50">
                  <c:v>0.83705114254624613</c:v>
                </c:pt>
                <c:pt idx="51">
                  <c:v>0.99238302502720344</c:v>
                </c:pt>
                <c:pt idx="52">
                  <c:v>0.85718171926006548</c:v>
                </c:pt>
                <c:pt idx="53">
                  <c:v>0.99809575625680091</c:v>
                </c:pt>
                <c:pt idx="54">
                  <c:v>0.94368879216539714</c:v>
                </c:pt>
                <c:pt idx="55">
                  <c:v>0.99972796517954299</c:v>
                </c:pt>
                <c:pt idx="56">
                  <c:v>0.96164309031556039</c:v>
                </c:pt>
                <c:pt idx="57">
                  <c:v>0.27584330794341738</c:v>
                </c:pt>
                <c:pt idx="58">
                  <c:v>0</c:v>
                </c:pt>
                <c:pt idx="59">
                  <c:v>0.98667029379760607</c:v>
                </c:pt>
                <c:pt idx="60">
                  <c:v>0.88520130576713829</c:v>
                </c:pt>
                <c:pt idx="61">
                  <c:v>0.96327529923830246</c:v>
                </c:pt>
                <c:pt idx="62">
                  <c:v>0.95457018498367785</c:v>
                </c:pt>
                <c:pt idx="63">
                  <c:v>0.99129488574537539</c:v>
                </c:pt>
                <c:pt idx="64">
                  <c:v>0.99075081610446136</c:v>
                </c:pt>
                <c:pt idx="65">
                  <c:v>0.81256800870511448</c:v>
                </c:pt>
                <c:pt idx="66">
                  <c:v>0.99183895538628941</c:v>
                </c:pt>
                <c:pt idx="67">
                  <c:v>0.66294885745375454</c:v>
                </c:pt>
                <c:pt idx="68">
                  <c:v>0.9934711643090316</c:v>
                </c:pt>
                <c:pt idx="69">
                  <c:v>0.99401523394994562</c:v>
                </c:pt>
                <c:pt idx="70">
                  <c:v>0.97306855277475512</c:v>
                </c:pt>
                <c:pt idx="71">
                  <c:v>0.95647442872687705</c:v>
                </c:pt>
                <c:pt idx="72">
                  <c:v>0.88003264417845495</c:v>
                </c:pt>
                <c:pt idx="73">
                  <c:v>0.84820457018498385</c:v>
                </c:pt>
                <c:pt idx="74">
                  <c:v>0.84140369967355844</c:v>
                </c:pt>
                <c:pt idx="75">
                  <c:v>0.95892274211099016</c:v>
                </c:pt>
                <c:pt idx="76">
                  <c:v>0.92763873775843309</c:v>
                </c:pt>
                <c:pt idx="77">
                  <c:v>0.96082698585418935</c:v>
                </c:pt>
                <c:pt idx="78">
                  <c:v>0.95239390642002175</c:v>
                </c:pt>
                <c:pt idx="79">
                  <c:v>0.8748639825897716</c:v>
                </c:pt>
                <c:pt idx="80">
                  <c:v>0.95375408052230681</c:v>
                </c:pt>
                <c:pt idx="81">
                  <c:v>0.98150163220892273</c:v>
                </c:pt>
                <c:pt idx="82">
                  <c:v>0.73585418933623536</c:v>
                </c:pt>
                <c:pt idx="83">
                  <c:v>0.95701849836779107</c:v>
                </c:pt>
                <c:pt idx="84">
                  <c:v>0.97089227421109903</c:v>
                </c:pt>
                <c:pt idx="85">
                  <c:v>0.99918389553862896</c:v>
                </c:pt>
                <c:pt idx="86">
                  <c:v>0.86235038084874882</c:v>
                </c:pt>
                <c:pt idx="87">
                  <c:v>0.98884657236126228</c:v>
                </c:pt>
                <c:pt idx="88">
                  <c:v>0.90043525571273131</c:v>
                </c:pt>
                <c:pt idx="89">
                  <c:v>0.97606093579978237</c:v>
                </c:pt>
              </c:numCache>
            </c:numRef>
          </c:val>
          <c:smooth val="0"/>
          <c:extLst>
            <c:ext xmlns:c16="http://schemas.microsoft.com/office/drawing/2014/chart" uri="{C3380CC4-5D6E-409C-BE32-E72D297353CC}">
              <c16:uniqueId val="{00000000-93FC-4AF2-B290-8EB74B14AE76}"/>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931768920"/>
        <c:axId val="931769280"/>
      </c:lineChart>
      <c:catAx>
        <c:axId val="931768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69280"/>
        <c:crosses val="autoZero"/>
        <c:auto val="1"/>
        <c:lblAlgn val="ctr"/>
        <c:lblOffset val="100"/>
        <c:noMultiLvlLbl val="0"/>
      </c:catAx>
      <c:valAx>
        <c:axId val="931769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68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ANALYSIS 19.05.15 - 30.06.15  (08.07.15 edit) (1).xlsx]Pivotes!PivotTable4</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Yearly Expenditure</a:t>
            </a:r>
          </a:p>
        </c:rich>
      </c:tx>
      <c:layout>
        <c:manualLayout>
          <c:xMode val="edge"/>
          <c:yMode val="edge"/>
          <c:x val="0.2179096675415573"/>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Pivotes!$B$28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F8-429A-81AE-10B64668D91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C6F8-429A-81AE-10B64668D914}"/>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C6F8-429A-81AE-10B64668D914}"/>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6F8-429A-81AE-10B64668D9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Pivotes!$A$29:$A$32</c:f>
              <c:strCache>
                <c:ptCount val="4"/>
                <c:pt idx="0">
                  <c:v>A</c:v>
                </c:pt>
                <c:pt idx="1">
                  <c:v>B</c:v>
                </c:pt>
                <c:pt idx="2">
                  <c:v>C</c:v>
                </c:pt>
                <c:pt idx="3">
                  <c:v>D</c:v>
                </c:pt>
              </c:strCache>
            </c:strRef>
          </c:cat>
          <c:val>
            <c:numRef>
              <c:f>Pivotes!$B$29:$B$32</c:f>
              <c:numCache>
                <c:formatCode>0%</c:formatCode>
                <c:ptCount val="4"/>
                <c:pt idx="0">
                  <c:v>0.25283223620650946</c:v>
                </c:pt>
                <c:pt idx="1">
                  <c:v>0.55663640358460409</c:v>
                </c:pt>
                <c:pt idx="2">
                  <c:v>0.1436128393728596</c:v>
                </c:pt>
                <c:pt idx="3">
                  <c:v>4.6918520836026878E-2</c:v>
                </c:pt>
              </c:numCache>
            </c:numRef>
          </c:val>
          <c:extLst>
            <c:ext xmlns:c16="http://schemas.microsoft.com/office/drawing/2014/chart" uri="{C3380CC4-5D6E-409C-BE32-E72D297353CC}">
              <c16:uniqueId val="{00000008-C6F8-429A-81AE-10B64668D91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ANALYSIS 19.05.15 - 30.06.15  (08.07.15 edit) (1).xlsx]Pivotes!PivotTable2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6</a:t>
            </a:r>
            <a:r>
              <a:rPr lang="en-AU" baseline="0"/>
              <a:t> weeks Consuption of the meterials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Pivotes!$B$14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Pivotes!$A$15:$A$18</c:f>
              <c:strCache>
                <c:ptCount val="4"/>
                <c:pt idx="0">
                  <c:v>C</c:v>
                </c:pt>
                <c:pt idx="1">
                  <c:v>D</c:v>
                </c:pt>
                <c:pt idx="2">
                  <c:v>A</c:v>
                </c:pt>
                <c:pt idx="3">
                  <c:v>B</c:v>
                </c:pt>
              </c:strCache>
            </c:strRef>
          </c:cat>
          <c:val>
            <c:numRef>
              <c:f>Pivotes!$B$15:$B$18</c:f>
              <c:numCache>
                <c:formatCode>General</c:formatCode>
                <c:ptCount val="4"/>
                <c:pt idx="0">
                  <c:v>127042</c:v>
                </c:pt>
                <c:pt idx="1">
                  <c:v>296888</c:v>
                </c:pt>
                <c:pt idx="2">
                  <c:v>152179.99999999936</c:v>
                </c:pt>
                <c:pt idx="3">
                  <c:v>1074413.9999999984</c:v>
                </c:pt>
              </c:numCache>
            </c:numRef>
          </c:val>
          <c:extLst>
            <c:ext xmlns:c16="http://schemas.microsoft.com/office/drawing/2014/chart" uri="{C3380CC4-5D6E-409C-BE32-E72D297353CC}">
              <c16:uniqueId val="{00000000-68EC-4CB1-A75D-7E6C4F9900A9}"/>
            </c:ext>
          </c:extLst>
        </c:ser>
        <c:dLbls>
          <c:dLblPos val="ctr"/>
          <c:showLegendKey val="0"/>
          <c:showVal val="1"/>
          <c:showCatName val="0"/>
          <c:showSerName val="0"/>
          <c:showPercent val="0"/>
          <c:showBubbleSize val="0"/>
        </c:dLbls>
        <c:gapWidth val="150"/>
        <c:overlap val="100"/>
        <c:axId val="1117100024"/>
        <c:axId val="1125678432"/>
      </c:barChart>
      <c:catAx>
        <c:axId val="111710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78432"/>
        <c:crosses val="autoZero"/>
        <c:auto val="1"/>
        <c:lblAlgn val="ctr"/>
        <c:lblOffset val="100"/>
        <c:noMultiLvlLbl val="0"/>
      </c:catAx>
      <c:valAx>
        <c:axId val="112567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100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ANALYSIS 19.05.15 - 30.06.15  (08.07.15 edit) (1).xlsx]Pivotes!PivotTable1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Wkly</a:t>
            </a:r>
            <a:r>
              <a:rPr lang="en-AU" baseline="0"/>
              <a:t> Avg consumption of Material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Pivotes!$A$2:$A$5</c:f>
              <c:strCache>
                <c:ptCount val="4"/>
                <c:pt idx="0">
                  <c:v>A</c:v>
                </c:pt>
                <c:pt idx="1">
                  <c:v>B</c:v>
                </c:pt>
                <c:pt idx="2">
                  <c:v>C</c:v>
                </c:pt>
                <c:pt idx="3">
                  <c:v>D</c:v>
                </c:pt>
              </c:strCache>
            </c:strRef>
          </c:cat>
          <c:val>
            <c:numRef>
              <c:f>Pivotes!$B$2:$B$5</c:f>
              <c:numCache>
                <c:formatCode>General</c:formatCode>
                <c:ptCount val="4"/>
                <c:pt idx="0">
                  <c:v>25363.333333333227</c:v>
                </c:pt>
                <c:pt idx="1">
                  <c:v>179068.99999999974</c:v>
                </c:pt>
                <c:pt idx="2">
                  <c:v>21173.666666666664</c:v>
                </c:pt>
                <c:pt idx="3">
                  <c:v>49481.333333333321</c:v>
                </c:pt>
              </c:numCache>
            </c:numRef>
          </c:val>
          <c:extLst>
            <c:ext xmlns:c16="http://schemas.microsoft.com/office/drawing/2014/chart" uri="{C3380CC4-5D6E-409C-BE32-E72D297353CC}">
              <c16:uniqueId val="{00000000-9B83-4052-95BA-DDAD82B53DC1}"/>
            </c:ext>
          </c:extLst>
        </c:ser>
        <c:dLbls>
          <c:dLblPos val="outEnd"/>
          <c:showLegendKey val="0"/>
          <c:showVal val="1"/>
          <c:showCatName val="0"/>
          <c:showSerName val="0"/>
          <c:showPercent val="0"/>
          <c:showBubbleSize val="0"/>
        </c:dLbls>
        <c:gapWidth val="219"/>
        <c:overlap val="-27"/>
        <c:axId val="675831968"/>
        <c:axId val="675832688"/>
      </c:barChart>
      <c:catAx>
        <c:axId val="6758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32688"/>
        <c:crosses val="autoZero"/>
        <c:auto val="1"/>
        <c:lblAlgn val="ctr"/>
        <c:lblOffset val="100"/>
        <c:noMultiLvlLbl val="0"/>
      </c:catAx>
      <c:valAx>
        <c:axId val="67583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3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495300</xdr:colOff>
      <xdr:row>52</xdr:row>
      <xdr:rowOff>142874</xdr:rowOff>
    </xdr:to>
    <xdr:sp macro="" textlink="">
      <xdr:nvSpPr>
        <xdr:cNvPr id="2" name="Rectangle 1">
          <a:extLst>
            <a:ext uri="{FF2B5EF4-FFF2-40B4-BE49-F238E27FC236}">
              <a16:creationId xmlns:a16="http://schemas.microsoft.com/office/drawing/2014/main" id="{3C4485F7-86FE-277C-9287-FEBC71FD26EF}"/>
            </a:ext>
          </a:extLst>
        </xdr:cNvPr>
        <xdr:cNvSpPr/>
      </xdr:nvSpPr>
      <xdr:spPr>
        <a:xfrm>
          <a:off x="0" y="0"/>
          <a:ext cx="13296900" cy="8562974"/>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0</xdr:colOff>
      <xdr:row>0</xdr:row>
      <xdr:rowOff>0</xdr:rowOff>
    </xdr:from>
    <xdr:to>
      <xdr:col>21</xdr:col>
      <xdr:colOff>419100</xdr:colOff>
      <xdr:row>4</xdr:row>
      <xdr:rowOff>142875</xdr:rowOff>
    </xdr:to>
    <xdr:sp macro="" textlink="">
      <xdr:nvSpPr>
        <xdr:cNvPr id="3" name="Rectangle: Rounded Corners 2">
          <a:extLst>
            <a:ext uri="{FF2B5EF4-FFF2-40B4-BE49-F238E27FC236}">
              <a16:creationId xmlns:a16="http://schemas.microsoft.com/office/drawing/2014/main" id="{001DDEB8-0F1C-0053-C3E6-9701D010F946}"/>
            </a:ext>
          </a:extLst>
        </xdr:cNvPr>
        <xdr:cNvSpPr/>
      </xdr:nvSpPr>
      <xdr:spPr>
        <a:xfrm>
          <a:off x="0" y="0"/>
          <a:ext cx="13220700" cy="790575"/>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2000" b="1"/>
            <a:t>   </a:t>
          </a:r>
          <a:r>
            <a:rPr lang="en-AU" sz="2000" b="1" u="sng"/>
            <a:t>Inventory Materials Management</a:t>
          </a:r>
          <a:r>
            <a:rPr lang="en-AU" sz="2000" b="1" u="sng" baseline="0"/>
            <a:t> and Cost </a:t>
          </a:r>
          <a:r>
            <a:rPr lang="en-AU" sz="2000" b="1" u="sng"/>
            <a:t>Analysis</a:t>
          </a:r>
        </a:p>
      </xdr:txBody>
    </xdr:sp>
    <xdr:clientData/>
  </xdr:twoCellAnchor>
  <xdr:twoCellAnchor editAs="oneCell">
    <xdr:from>
      <xdr:col>13</xdr:col>
      <xdr:colOff>19050</xdr:colOff>
      <xdr:row>0</xdr:row>
      <xdr:rowOff>155203</xdr:rowOff>
    </xdr:from>
    <xdr:to>
      <xdr:col>13</xdr:col>
      <xdr:colOff>394847</xdr:colOff>
      <xdr:row>3</xdr:row>
      <xdr:rowOff>45225</xdr:rowOff>
    </xdr:to>
    <xdr:pic>
      <xdr:nvPicPr>
        <xdr:cNvPr id="7" name="Graphic 6" descr="Bad Inventory with solid fill">
          <a:extLst>
            <a:ext uri="{FF2B5EF4-FFF2-40B4-BE49-F238E27FC236}">
              <a16:creationId xmlns:a16="http://schemas.microsoft.com/office/drawing/2014/main" id="{FC514DBC-82B9-0748-540C-E57A767E7FC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943850" y="155203"/>
          <a:ext cx="375797" cy="375797"/>
        </a:xfrm>
        <a:prstGeom prst="rect">
          <a:avLst/>
        </a:prstGeom>
      </xdr:spPr>
    </xdr:pic>
    <xdr:clientData/>
  </xdr:twoCellAnchor>
  <xdr:twoCellAnchor editAs="oneCell">
    <xdr:from>
      <xdr:col>9</xdr:col>
      <xdr:colOff>452400</xdr:colOff>
      <xdr:row>0</xdr:row>
      <xdr:rowOff>133351</xdr:rowOff>
    </xdr:from>
    <xdr:to>
      <xdr:col>10</xdr:col>
      <xdr:colOff>459123</xdr:colOff>
      <xdr:row>3</xdr:row>
      <xdr:rowOff>85726</xdr:rowOff>
    </xdr:to>
    <xdr:pic>
      <xdr:nvPicPr>
        <xdr:cNvPr id="9" name="Graphic 8" descr="Clipboard Checked with solid fill">
          <a:extLst>
            <a:ext uri="{FF2B5EF4-FFF2-40B4-BE49-F238E27FC236}">
              <a16:creationId xmlns:a16="http://schemas.microsoft.com/office/drawing/2014/main" id="{B7F6A566-8422-08A7-5575-19F634F4C58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38800" y="133351"/>
          <a:ext cx="616323" cy="438150"/>
        </a:xfrm>
        <a:prstGeom prst="rect">
          <a:avLst/>
        </a:prstGeom>
      </xdr:spPr>
    </xdr:pic>
    <xdr:clientData/>
  </xdr:twoCellAnchor>
  <xdr:twoCellAnchor editAs="oneCell">
    <xdr:from>
      <xdr:col>16</xdr:col>
      <xdr:colOff>152400</xdr:colOff>
      <xdr:row>0</xdr:row>
      <xdr:rowOff>149925</xdr:rowOff>
    </xdr:from>
    <xdr:to>
      <xdr:col>16</xdr:col>
      <xdr:colOff>581025</xdr:colOff>
      <xdr:row>3</xdr:row>
      <xdr:rowOff>92775</xdr:rowOff>
    </xdr:to>
    <xdr:pic>
      <xdr:nvPicPr>
        <xdr:cNvPr id="11" name="Graphic 10" descr="Dollar outline">
          <a:extLst>
            <a:ext uri="{FF2B5EF4-FFF2-40B4-BE49-F238E27FC236}">
              <a16:creationId xmlns:a16="http://schemas.microsoft.com/office/drawing/2014/main" id="{CB3A394E-043A-CFD9-FCB8-21D7D45279B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906000" y="149925"/>
          <a:ext cx="428625" cy="428625"/>
        </a:xfrm>
        <a:prstGeom prst="rect">
          <a:avLst/>
        </a:prstGeom>
      </xdr:spPr>
    </xdr:pic>
    <xdr:clientData/>
  </xdr:twoCellAnchor>
  <xdr:twoCellAnchor>
    <xdr:from>
      <xdr:col>10</xdr:col>
      <xdr:colOff>523876</xdr:colOff>
      <xdr:row>0</xdr:row>
      <xdr:rowOff>104775</xdr:rowOff>
    </xdr:from>
    <xdr:to>
      <xdr:col>12</xdr:col>
      <xdr:colOff>485775</xdr:colOff>
      <xdr:row>4</xdr:row>
      <xdr:rowOff>0</xdr:rowOff>
    </xdr:to>
    <xdr:sp macro="" textlink="Pivotes!$A$162">
      <xdr:nvSpPr>
        <xdr:cNvPr id="12" name="Rectangle: Rounded Corners 11">
          <a:extLst>
            <a:ext uri="{FF2B5EF4-FFF2-40B4-BE49-F238E27FC236}">
              <a16:creationId xmlns:a16="http://schemas.microsoft.com/office/drawing/2014/main" id="{3C56ED7E-0B74-4F6D-BF0D-A90338A01C4B}"/>
            </a:ext>
          </a:extLst>
        </xdr:cNvPr>
        <xdr:cNvSpPr/>
      </xdr:nvSpPr>
      <xdr:spPr>
        <a:xfrm>
          <a:off x="6619876" y="104775"/>
          <a:ext cx="1181099" cy="542925"/>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E7F2A0A-D21C-45A2-B2BE-8DB423FB8375}" type="TxLink">
            <a:rPr lang="en-US" sz="1000" b="0" i="0" u="none" strike="noStrike">
              <a:solidFill>
                <a:schemeClr val="tx2"/>
              </a:solidFill>
              <a:latin typeface="Arial"/>
              <a:cs typeface="Arial"/>
            </a:rPr>
            <a:pPr algn="ctr"/>
            <a:t>90</a:t>
          </a:fld>
          <a:endParaRPr lang="en-US" sz="1000" b="0" i="0" u="none" strike="noStrike">
            <a:solidFill>
              <a:schemeClr val="tx2"/>
            </a:solidFill>
            <a:latin typeface="Arial"/>
            <a:cs typeface="Arial"/>
          </a:endParaRPr>
        </a:p>
        <a:p>
          <a:pPr algn="ctr"/>
          <a:r>
            <a:rPr lang="en-US" sz="1000" b="0" i="0" u="none" strike="noStrike">
              <a:solidFill>
                <a:schemeClr val="tx2"/>
              </a:solidFill>
              <a:latin typeface="Arial"/>
              <a:cs typeface="Arial"/>
            </a:rPr>
            <a:t>Material</a:t>
          </a:r>
          <a:endParaRPr lang="en-AU" sz="1000">
            <a:solidFill>
              <a:schemeClr val="tx2"/>
            </a:solidFill>
          </a:endParaRPr>
        </a:p>
      </xdr:txBody>
    </xdr:sp>
    <xdr:clientData/>
  </xdr:twoCellAnchor>
  <xdr:twoCellAnchor>
    <xdr:from>
      <xdr:col>16</xdr:col>
      <xdr:colOff>590551</xdr:colOff>
      <xdr:row>0</xdr:row>
      <xdr:rowOff>133350</xdr:rowOff>
    </xdr:from>
    <xdr:to>
      <xdr:col>18</xdr:col>
      <xdr:colOff>552450</xdr:colOff>
      <xdr:row>4</xdr:row>
      <xdr:rowOff>28575</xdr:rowOff>
    </xdr:to>
    <xdr:sp macro="" textlink="Pivotes!$B$162">
      <xdr:nvSpPr>
        <xdr:cNvPr id="13" name="Rectangle: Rounded Corners 12">
          <a:extLst>
            <a:ext uri="{FF2B5EF4-FFF2-40B4-BE49-F238E27FC236}">
              <a16:creationId xmlns:a16="http://schemas.microsoft.com/office/drawing/2014/main" id="{C1A6DE1B-6120-4C1B-9851-2A3C44AB4BF6}"/>
            </a:ext>
          </a:extLst>
        </xdr:cNvPr>
        <xdr:cNvSpPr/>
      </xdr:nvSpPr>
      <xdr:spPr>
        <a:xfrm>
          <a:off x="10344151" y="133350"/>
          <a:ext cx="1181099" cy="542925"/>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153DF24-E75A-4155-BE21-1E472B618DEC}" type="TxLink">
            <a:rPr lang="en-US" sz="800" b="0" i="0" u="none" strike="noStrike">
              <a:solidFill>
                <a:schemeClr val="tx2"/>
              </a:solidFill>
              <a:latin typeface="Arial"/>
              <a:cs typeface="Arial"/>
            </a:rPr>
            <a:pPr algn="ctr"/>
            <a:t>255655.36</a:t>
          </a:fld>
          <a:endParaRPr lang="en-US" sz="800" b="0" i="0" u="none" strike="noStrike">
            <a:solidFill>
              <a:schemeClr val="tx2"/>
            </a:solidFill>
            <a:latin typeface="Arial"/>
            <a:cs typeface="Arial"/>
          </a:endParaRPr>
        </a:p>
        <a:p>
          <a:pPr algn="ctr"/>
          <a:r>
            <a:rPr lang="en-US" sz="800" b="0" i="0" u="none" strike="noStrike">
              <a:solidFill>
                <a:schemeClr val="tx2"/>
              </a:solidFill>
              <a:latin typeface="Arial"/>
              <a:cs typeface="Arial"/>
            </a:rPr>
            <a:t>Material</a:t>
          </a:r>
          <a:r>
            <a:rPr lang="en-US" sz="800" b="0" i="0" u="none" strike="noStrike" baseline="0">
              <a:solidFill>
                <a:schemeClr val="tx2"/>
              </a:solidFill>
              <a:latin typeface="Arial"/>
              <a:cs typeface="Arial"/>
            </a:rPr>
            <a:t> Standard Cost</a:t>
          </a:r>
          <a:endParaRPr lang="en-AU" sz="800">
            <a:solidFill>
              <a:schemeClr val="tx2"/>
            </a:solidFill>
          </a:endParaRPr>
        </a:p>
      </xdr:txBody>
    </xdr:sp>
    <xdr:clientData/>
  </xdr:twoCellAnchor>
  <xdr:twoCellAnchor>
    <xdr:from>
      <xdr:col>13</xdr:col>
      <xdr:colOff>581026</xdr:colOff>
      <xdr:row>0</xdr:row>
      <xdr:rowOff>104775</xdr:rowOff>
    </xdr:from>
    <xdr:to>
      <xdr:col>15</xdr:col>
      <xdr:colOff>542925</xdr:colOff>
      <xdr:row>4</xdr:row>
      <xdr:rowOff>0</xdr:rowOff>
    </xdr:to>
    <xdr:sp macro="" textlink="Pivotes!$C$162">
      <xdr:nvSpPr>
        <xdr:cNvPr id="14" name="Rectangle: Rounded Corners 13">
          <a:extLst>
            <a:ext uri="{FF2B5EF4-FFF2-40B4-BE49-F238E27FC236}">
              <a16:creationId xmlns:a16="http://schemas.microsoft.com/office/drawing/2014/main" id="{A2BA64F8-CD75-4F4D-9B61-A81C79A8C5D0}"/>
            </a:ext>
          </a:extLst>
        </xdr:cNvPr>
        <xdr:cNvSpPr/>
      </xdr:nvSpPr>
      <xdr:spPr>
        <a:xfrm>
          <a:off x="8505826" y="104775"/>
          <a:ext cx="1181099" cy="542925"/>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F2C97F-846C-4DC7-ACCA-A74DE8747FA4}" type="TxLink">
            <a:rPr lang="en-US" sz="1000" b="0" i="0" u="none" strike="noStrike">
              <a:solidFill>
                <a:schemeClr val="tx2"/>
              </a:solidFill>
              <a:latin typeface="Arial"/>
              <a:cs typeface="Arial"/>
            </a:rPr>
            <a:pPr algn="ctr"/>
            <a:t>1732939</a:t>
          </a:fld>
          <a:endParaRPr lang="en-US" sz="1000" b="0" i="0" u="none" strike="noStrike">
            <a:solidFill>
              <a:schemeClr val="tx2"/>
            </a:solidFill>
            <a:latin typeface="Arial"/>
            <a:cs typeface="Arial"/>
          </a:endParaRPr>
        </a:p>
        <a:p>
          <a:pPr algn="ctr"/>
          <a:r>
            <a:rPr lang="en-US" sz="1000" b="0" i="0" u="none" strike="noStrike">
              <a:solidFill>
                <a:schemeClr val="tx2"/>
              </a:solidFill>
              <a:latin typeface="Arial"/>
              <a:cs typeface="Arial"/>
            </a:rPr>
            <a:t>MOQ</a:t>
          </a:r>
          <a:endParaRPr lang="en-AU" sz="800">
            <a:solidFill>
              <a:schemeClr val="tx2"/>
            </a:solidFill>
          </a:endParaRPr>
        </a:p>
      </xdr:txBody>
    </xdr:sp>
    <xdr:clientData/>
  </xdr:twoCellAnchor>
  <xdr:twoCellAnchor editAs="oneCell">
    <xdr:from>
      <xdr:col>0</xdr:col>
      <xdr:colOff>0</xdr:colOff>
      <xdr:row>4</xdr:row>
      <xdr:rowOff>161924</xdr:rowOff>
    </xdr:from>
    <xdr:to>
      <xdr:col>3</xdr:col>
      <xdr:colOff>0</xdr:colOff>
      <xdr:row>52</xdr:row>
      <xdr:rowOff>85725</xdr:rowOff>
    </xdr:to>
    <mc:AlternateContent xmlns:mc="http://schemas.openxmlformats.org/markup-compatibility/2006" xmlns:a14="http://schemas.microsoft.com/office/drawing/2010/main">
      <mc:Choice Requires="a14">
        <xdr:graphicFrame macro="">
          <xdr:nvGraphicFramePr>
            <xdr:cNvPr id="16" name="MATERIAL">
              <a:extLst>
                <a:ext uri="{FF2B5EF4-FFF2-40B4-BE49-F238E27FC236}">
                  <a16:creationId xmlns:a16="http://schemas.microsoft.com/office/drawing/2014/main" id="{3EC4B15F-B389-4312-87AA-E9B5C3D1191D}"/>
                </a:ext>
              </a:extLst>
            </xdr:cNvPr>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mlns="">
        <xdr:sp macro="" textlink="">
          <xdr:nvSpPr>
            <xdr:cNvPr id="0" name=""/>
            <xdr:cNvSpPr>
              <a:spLocks noTextEdit="1"/>
            </xdr:cNvSpPr>
          </xdr:nvSpPr>
          <xdr:spPr>
            <a:xfrm>
              <a:off x="0" y="809624"/>
              <a:ext cx="1828800" cy="769620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xdr:colOff>
      <xdr:row>5</xdr:row>
      <xdr:rowOff>28575</xdr:rowOff>
    </xdr:from>
    <xdr:to>
      <xdr:col>9</xdr:col>
      <xdr:colOff>114300</xdr:colOff>
      <xdr:row>22</xdr:row>
      <xdr:rowOff>19050</xdr:rowOff>
    </xdr:to>
    <xdr:graphicFrame macro="">
      <xdr:nvGraphicFramePr>
        <xdr:cNvPr id="18" name="Chart 17">
          <a:extLst>
            <a:ext uri="{FF2B5EF4-FFF2-40B4-BE49-F238E27FC236}">
              <a16:creationId xmlns:a16="http://schemas.microsoft.com/office/drawing/2014/main" id="{CAE8C138-CD0A-4435-BDA5-C2CCE5280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552450</xdr:colOff>
      <xdr:row>22</xdr:row>
      <xdr:rowOff>47625</xdr:rowOff>
    </xdr:from>
    <xdr:to>
      <xdr:col>21</xdr:col>
      <xdr:colOff>438150</xdr:colOff>
      <xdr:row>39</xdr:row>
      <xdr:rowOff>38100</xdr:rowOff>
    </xdr:to>
    <xdr:graphicFrame macro="">
      <xdr:nvGraphicFramePr>
        <xdr:cNvPr id="19" name="Chart 18">
          <a:extLst>
            <a:ext uri="{FF2B5EF4-FFF2-40B4-BE49-F238E27FC236}">
              <a16:creationId xmlns:a16="http://schemas.microsoft.com/office/drawing/2014/main" id="{BDC6574E-B8C8-4201-83A2-44900EEB6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180977</xdr:colOff>
      <xdr:row>22</xdr:row>
      <xdr:rowOff>66675</xdr:rowOff>
    </xdr:from>
    <xdr:to>
      <xdr:col>15</xdr:col>
      <xdr:colOff>495301</xdr:colOff>
      <xdr:row>39</xdr:row>
      <xdr:rowOff>57150</xdr:rowOff>
    </xdr:to>
    <xdr:graphicFrame macro="">
      <xdr:nvGraphicFramePr>
        <xdr:cNvPr id="20" name="Chart 19">
          <a:extLst>
            <a:ext uri="{FF2B5EF4-FFF2-40B4-BE49-F238E27FC236}">
              <a16:creationId xmlns:a16="http://schemas.microsoft.com/office/drawing/2014/main" id="{3DC93C70-5227-42D0-A8C2-08CFA7B0E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561975</xdr:colOff>
      <xdr:row>5</xdr:row>
      <xdr:rowOff>28575</xdr:rowOff>
    </xdr:from>
    <xdr:to>
      <xdr:col>21</xdr:col>
      <xdr:colOff>447675</xdr:colOff>
      <xdr:row>22</xdr:row>
      <xdr:rowOff>19050</xdr:rowOff>
    </xdr:to>
    <xdr:graphicFrame macro="">
      <xdr:nvGraphicFramePr>
        <xdr:cNvPr id="21" name="Chart 20">
          <a:extLst>
            <a:ext uri="{FF2B5EF4-FFF2-40B4-BE49-F238E27FC236}">
              <a16:creationId xmlns:a16="http://schemas.microsoft.com/office/drawing/2014/main" id="{3B431FBA-FBA4-4B3B-AEA6-0DD0EF485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371476</xdr:colOff>
      <xdr:row>39</xdr:row>
      <xdr:rowOff>104775</xdr:rowOff>
    </xdr:from>
    <xdr:to>
      <xdr:col>21</xdr:col>
      <xdr:colOff>419100</xdr:colOff>
      <xdr:row>52</xdr:row>
      <xdr:rowOff>95250</xdr:rowOff>
    </xdr:to>
    <xdr:graphicFrame macro="">
      <xdr:nvGraphicFramePr>
        <xdr:cNvPr id="22" name="Chart 21">
          <a:extLst>
            <a:ext uri="{FF2B5EF4-FFF2-40B4-BE49-F238E27FC236}">
              <a16:creationId xmlns:a16="http://schemas.microsoft.com/office/drawing/2014/main" id="{A2CC801A-5102-4F1B-80BA-6A2C937D6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9526</xdr:colOff>
      <xdr:row>22</xdr:row>
      <xdr:rowOff>76200</xdr:rowOff>
    </xdr:from>
    <xdr:to>
      <xdr:col>9</xdr:col>
      <xdr:colOff>123826</xdr:colOff>
      <xdr:row>39</xdr:row>
      <xdr:rowOff>66675</xdr:rowOff>
    </xdr:to>
    <xdr:graphicFrame macro="">
      <xdr:nvGraphicFramePr>
        <xdr:cNvPr id="23" name="Chart 22">
          <a:extLst>
            <a:ext uri="{FF2B5EF4-FFF2-40B4-BE49-F238E27FC236}">
              <a16:creationId xmlns:a16="http://schemas.microsoft.com/office/drawing/2014/main" id="{6498C48A-6D1E-49B8-BFE5-F0205FD0E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47624</xdr:colOff>
      <xdr:row>39</xdr:row>
      <xdr:rowOff>104775</xdr:rowOff>
    </xdr:from>
    <xdr:to>
      <xdr:col>10</xdr:col>
      <xdr:colOff>285749</xdr:colOff>
      <xdr:row>52</xdr:row>
      <xdr:rowOff>114300</xdr:rowOff>
    </xdr:to>
    <xdr:graphicFrame macro="">
      <xdr:nvGraphicFramePr>
        <xdr:cNvPr id="25" name="Chart 24">
          <a:extLst>
            <a:ext uri="{FF2B5EF4-FFF2-40B4-BE49-F238E27FC236}">
              <a16:creationId xmlns:a16="http://schemas.microsoft.com/office/drawing/2014/main" id="{6782E07B-504C-4716-A7AC-1C30B675E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190500</xdr:colOff>
      <xdr:row>5</xdr:row>
      <xdr:rowOff>28575</xdr:rowOff>
    </xdr:from>
    <xdr:to>
      <xdr:col>15</xdr:col>
      <xdr:colOff>495300</xdr:colOff>
      <xdr:row>22</xdr:row>
      <xdr:rowOff>19050</xdr:rowOff>
    </xdr:to>
    <xdr:graphicFrame macro="">
      <xdr:nvGraphicFramePr>
        <xdr:cNvPr id="26" name="Chart 25">
          <a:extLst>
            <a:ext uri="{FF2B5EF4-FFF2-40B4-BE49-F238E27FC236}">
              <a16:creationId xmlns:a16="http://schemas.microsoft.com/office/drawing/2014/main" id="{B9B630D2-FA24-4C9F-8397-3EEE387E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446221527774" backgroundQuery="1" createdVersion="8" refreshedVersion="8" minRefreshableVersion="3" recordCount="0" supportSubquery="1" supportAdvancedDrill="1" xr:uid="{11499665-B58C-486C-923D-F6517846EDB5}">
  <cacheSource type="external" connectionId="1"/>
  <cacheFields count="2">
    <cacheField name="[Range].[REAL ABC VALUE FORMULA].[REAL ABC VALUE FORMULA]" caption="REAL ABC VALUE FORMULA" numFmtId="0" hierarchy="27" level="1">
      <sharedItems count="4">
        <s v="A"/>
        <s v="B"/>
        <s v="C"/>
        <s v="D"/>
      </sharedItems>
    </cacheField>
    <cacheField name="[Measures].[Count of MATERIAL]" caption="Count of MATERIAL" numFmtId="0" hierarchy="61" level="32767"/>
  </cacheFields>
  <cacheHierarchies count="79">
    <cacheHierarchy uniqueName="[Range].[MATERIAL]" caption="MATERIAL" attribute="1" defaultMemberUniqueName="[Range].[MATERIAL].[All]" allUniqueName="[Range].[MATERIAL].[All]" dimensionUniqueName="[Range]" displayFolder="" count="0" memberValueDatatype="20" unbalanced="0"/>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0" memberValueDatatype="130" unbalanced="0"/>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0" memberValueDatatype="130" unbalanced="0"/>
    <cacheHierarchy uniqueName="[Range].[ABC $ Val]" caption="ABC $ Val" attribute="1" defaultMemberUniqueName="[Range].[ABC $ Val].[All]" allUniqueName="[Range].[ABC $ Val].[All]" dimensionUniqueName="[Range]" displayFolder="" count="0" memberValueDatatype="130" unbalanced="0"/>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0"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hidden="1">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hidden="1">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61205902774" backgroundQuery="1" createdVersion="8" refreshedVersion="8" minRefreshableVersion="3" recordCount="0" supportSubquery="1" supportAdvancedDrill="1" xr:uid="{DE3DEB15-31A3-4A4B-8886-392BE916043A}">
  <cacheSource type="external" connectionId="1"/>
  <cacheFields count="4">
    <cacheField name="[Range].[REAL ABC VALUE FORMULA].[REAL ABC VALUE FORMULA]" caption="REAL ABC VALUE FORMULA" numFmtId="0" hierarchy="27" level="1">
      <sharedItems count="4">
        <s v="A"/>
        <s v="B"/>
        <s v="C"/>
        <s v="D"/>
      </sharedItems>
    </cacheField>
    <cacheField name="[Range].[MATERIAL].[MATERIAL]" caption="MATERIAL" numFmtId="0" level="1">
      <sharedItems containsSemiMixedTypes="0" containsString="0" containsNumber="1" containsInteger="1" minValue="8000053" maxValue="8002062" count="90">
        <n v="8000053"/>
        <n v="8000082"/>
        <n v="8000089"/>
        <n v="8000090"/>
        <n v="8000095"/>
        <n v="8000107"/>
        <n v="8000109"/>
        <n v="8000121"/>
        <n v="8000123"/>
        <n v="8000132"/>
        <n v="8000137"/>
        <n v="8000139"/>
        <n v="8000142"/>
        <n v="8000145"/>
        <n v="8000147"/>
        <n v="8000156"/>
        <n v="8000157"/>
        <n v="8000163"/>
        <n v="8000259"/>
        <n v="8000260"/>
        <n v="8000261"/>
        <n v="8000263"/>
        <n v="8000265"/>
        <n v="8000266"/>
        <n v="8000289"/>
        <n v="8000583"/>
        <n v="8000649"/>
        <n v="8000858"/>
        <n v="8000860"/>
        <n v="8000877"/>
        <n v="8000878"/>
        <n v="8000879"/>
        <n v="8000881"/>
        <n v="8000882"/>
        <n v="8000923"/>
        <n v="8000952"/>
        <n v="8000953"/>
        <n v="8000977"/>
        <n v="8000982"/>
        <n v="8000985"/>
        <n v="8000992"/>
        <n v="8000994"/>
        <n v="8001010"/>
        <n v="8001055"/>
        <n v="8001091"/>
        <n v="8001100"/>
        <n v="8001121"/>
        <n v="8001231"/>
        <n v="8001304"/>
        <n v="8001336"/>
        <n v="8001353"/>
        <n v="8001375"/>
        <n v="8001376"/>
        <n v="8001397"/>
        <n v="8001440"/>
        <n v="8001446"/>
        <n v="8001475"/>
        <n v="8001491"/>
        <n v="8001492"/>
        <n v="8001500"/>
        <n v="8001552"/>
        <n v="8001603"/>
        <n v="8001606"/>
        <n v="8001740"/>
        <n v="8001741"/>
        <n v="8001753"/>
        <n v="8001773"/>
        <n v="8001791"/>
        <n v="8001850"/>
        <n v="8001852"/>
        <n v="8001926"/>
        <n v="8001947"/>
        <n v="8001948"/>
        <n v="8001951"/>
        <n v="8001952"/>
        <n v="8001953"/>
        <n v="8001954"/>
        <n v="8001955"/>
        <n v="8001956"/>
        <n v="8001957"/>
        <n v="8001958"/>
        <n v="8001959"/>
        <n v="8001961"/>
        <n v="8001962"/>
        <n v="8001966"/>
        <n v="8001969"/>
        <n v="8001970"/>
        <n v="8002000"/>
        <n v="8002016"/>
        <n v="8002062"/>
      </sharedItems>
      <extLst>
        <ext xmlns:x15="http://schemas.microsoft.com/office/spreadsheetml/2010/11/main" uri="{4F2E5C28-24EA-4eb8-9CBF-B6C8F9C3D259}">
          <x15:cachedUniqueNames>
            <x15:cachedUniqueName index="0" name="[Range].[MATERIAL].&amp;[8000053]"/>
            <x15:cachedUniqueName index="1" name="[Range].[MATERIAL].&amp;[8000082]"/>
            <x15:cachedUniqueName index="2" name="[Range].[MATERIAL].&amp;[8000089]"/>
            <x15:cachedUniqueName index="3" name="[Range].[MATERIAL].&amp;[8000090]"/>
            <x15:cachedUniqueName index="4" name="[Range].[MATERIAL].&amp;[8000095]"/>
            <x15:cachedUniqueName index="5" name="[Range].[MATERIAL].&amp;[8000107]"/>
            <x15:cachedUniqueName index="6" name="[Range].[MATERIAL].&amp;[8000109]"/>
            <x15:cachedUniqueName index="7" name="[Range].[MATERIAL].&amp;[8000121]"/>
            <x15:cachedUniqueName index="8" name="[Range].[MATERIAL].&amp;[8000123]"/>
            <x15:cachedUniqueName index="9" name="[Range].[MATERIAL].&amp;[8000132]"/>
            <x15:cachedUniqueName index="10" name="[Range].[MATERIAL].&amp;[8000137]"/>
            <x15:cachedUniqueName index="11" name="[Range].[MATERIAL].&amp;[8000139]"/>
            <x15:cachedUniqueName index="12" name="[Range].[MATERIAL].&amp;[8000142]"/>
            <x15:cachedUniqueName index="13" name="[Range].[MATERIAL].&amp;[8000145]"/>
            <x15:cachedUniqueName index="14" name="[Range].[MATERIAL].&amp;[8000147]"/>
            <x15:cachedUniqueName index="15" name="[Range].[MATERIAL].&amp;[8000156]"/>
            <x15:cachedUniqueName index="16" name="[Range].[MATERIAL].&amp;[8000157]"/>
            <x15:cachedUniqueName index="17" name="[Range].[MATERIAL].&amp;[8000163]"/>
            <x15:cachedUniqueName index="18" name="[Range].[MATERIAL].&amp;[8000259]"/>
            <x15:cachedUniqueName index="19" name="[Range].[MATERIAL].&amp;[8000260]"/>
            <x15:cachedUniqueName index="20" name="[Range].[MATERIAL].&amp;[8000261]"/>
            <x15:cachedUniqueName index="21" name="[Range].[MATERIAL].&amp;[8000263]"/>
            <x15:cachedUniqueName index="22" name="[Range].[MATERIAL].&amp;[8000265]"/>
            <x15:cachedUniqueName index="23" name="[Range].[MATERIAL].&amp;[8000266]"/>
            <x15:cachedUniqueName index="24" name="[Range].[MATERIAL].&amp;[8000289]"/>
            <x15:cachedUniqueName index="25" name="[Range].[MATERIAL].&amp;[8000583]"/>
            <x15:cachedUniqueName index="26" name="[Range].[MATERIAL].&amp;[8000649]"/>
            <x15:cachedUniqueName index="27" name="[Range].[MATERIAL].&amp;[8000858]"/>
            <x15:cachedUniqueName index="28" name="[Range].[MATERIAL].&amp;[8000860]"/>
            <x15:cachedUniqueName index="29" name="[Range].[MATERIAL].&amp;[8000877]"/>
            <x15:cachedUniqueName index="30" name="[Range].[MATERIAL].&amp;[8000878]"/>
            <x15:cachedUniqueName index="31" name="[Range].[MATERIAL].&amp;[8000879]"/>
            <x15:cachedUniqueName index="32" name="[Range].[MATERIAL].&amp;[8000881]"/>
            <x15:cachedUniqueName index="33" name="[Range].[MATERIAL].&amp;[8000882]"/>
            <x15:cachedUniqueName index="34" name="[Range].[MATERIAL].&amp;[8000923]"/>
            <x15:cachedUniqueName index="35" name="[Range].[MATERIAL].&amp;[8000952]"/>
            <x15:cachedUniqueName index="36" name="[Range].[MATERIAL].&amp;[8000953]"/>
            <x15:cachedUniqueName index="37" name="[Range].[MATERIAL].&amp;[8000977]"/>
            <x15:cachedUniqueName index="38" name="[Range].[MATERIAL].&amp;[8000982]"/>
            <x15:cachedUniqueName index="39" name="[Range].[MATERIAL].&amp;[8000985]"/>
            <x15:cachedUniqueName index="40" name="[Range].[MATERIAL].&amp;[8000992]"/>
            <x15:cachedUniqueName index="41" name="[Range].[MATERIAL].&amp;[8000994]"/>
            <x15:cachedUniqueName index="42" name="[Range].[MATERIAL].&amp;[8001010]"/>
            <x15:cachedUniqueName index="43" name="[Range].[MATERIAL].&amp;[8001055]"/>
            <x15:cachedUniqueName index="44" name="[Range].[MATERIAL].&amp;[8001091]"/>
            <x15:cachedUniqueName index="45" name="[Range].[MATERIAL].&amp;[8001100]"/>
            <x15:cachedUniqueName index="46" name="[Range].[MATERIAL].&amp;[8001121]"/>
            <x15:cachedUniqueName index="47" name="[Range].[MATERIAL].&amp;[8001231]"/>
            <x15:cachedUniqueName index="48" name="[Range].[MATERIAL].&amp;[8001304]"/>
            <x15:cachedUniqueName index="49" name="[Range].[MATERIAL].&amp;[8001336]"/>
            <x15:cachedUniqueName index="50" name="[Range].[MATERIAL].&amp;[8001353]"/>
            <x15:cachedUniqueName index="51" name="[Range].[MATERIAL].&amp;[8001375]"/>
            <x15:cachedUniqueName index="52" name="[Range].[MATERIAL].&amp;[8001376]"/>
            <x15:cachedUniqueName index="53" name="[Range].[MATERIAL].&amp;[8001397]"/>
            <x15:cachedUniqueName index="54" name="[Range].[MATERIAL].&amp;[8001440]"/>
            <x15:cachedUniqueName index="55" name="[Range].[MATERIAL].&amp;[8001446]"/>
            <x15:cachedUniqueName index="56" name="[Range].[MATERIAL].&amp;[8001475]"/>
            <x15:cachedUniqueName index="57" name="[Range].[MATERIAL].&amp;[8001491]"/>
            <x15:cachedUniqueName index="58" name="[Range].[MATERIAL].&amp;[8001492]"/>
            <x15:cachedUniqueName index="59" name="[Range].[MATERIAL].&amp;[8001500]"/>
            <x15:cachedUniqueName index="60" name="[Range].[MATERIAL].&amp;[8001552]"/>
            <x15:cachedUniqueName index="61" name="[Range].[MATERIAL].&amp;[8001603]"/>
            <x15:cachedUniqueName index="62" name="[Range].[MATERIAL].&amp;[8001606]"/>
            <x15:cachedUniqueName index="63" name="[Range].[MATERIAL].&amp;[8001740]"/>
            <x15:cachedUniqueName index="64" name="[Range].[MATERIAL].&amp;[8001741]"/>
            <x15:cachedUniqueName index="65" name="[Range].[MATERIAL].&amp;[8001753]"/>
            <x15:cachedUniqueName index="66" name="[Range].[MATERIAL].&amp;[8001773]"/>
            <x15:cachedUniqueName index="67" name="[Range].[MATERIAL].&amp;[8001791]"/>
            <x15:cachedUniqueName index="68" name="[Range].[MATERIAL].&amp;[8001850]"/>
            <x15:cachedUniqueName index="69" name="[Range].[MATERIAL].&amp;[8001852]"/>
            <x15:cachedUniqueName index="70" name="[Range].[MATERIAL].&amp;[8001926]"/>
            <x15:cachedUniqueName index="71" name="[Range].[MATERIAL].&amp;[8001947]"/>
            <x15:cachedUniqueName index="72" name="[Range].[MATERIAL].&amp;[8001948]"/>
            <x15:cachedUniqueName index="73" name="[Range].[MATERIAL].&amp;[8001951]"/>
            <x15:cachedUniqueName index="74" name="[Range].[MATERIAL].&amp;[8001952]"/>
            <x15:cachedUniqueName index="75" name="[Range].[MATERIAL].&amp;[8001953]"/>
            <x15:cachedUniqueName index="76" name="[Range].[MATERIAL].&amp;[8001954]"/>
            <x15:cachedUniqueName index="77" name="[Range].[MATERIAL].&amp;[8001955]"/>
            <x15:cachedUniqueName index="78" name="[Range].[MATERIAL].&amp;[8001956]"/>
            <x15:cachedUniqueName index="79" name="[Range].[MATERIAL].&amp;[8001957]"/>
            <x15:cachedUniqueName index="80" name="[Range].[MATERIAL].&amp;[8001958]"/>
            <x15:cachedUniqueName index="81" name="[Range].[MATERIAL].&amp;[8001959]"/>
            <x15:cachedUniqueName index="82" name="[Range].[MATERIAL].&amp;[8001961]"/>
            <x15:cachedUniqueName index="83" name="[Range].[MATERIAL].&amp;[8001962]"/>
            <x15:cachedUniqueName index="84" name="[Range].[MATERIAL].&amp;[8001966]"/>
            <x15:cachedUniqueName index="85" name="[Range].[MATERIAL].&amp;[8001969]"/>
            <x15:cachedUniqueName index="86" name="[Range].[MATERIAL].&amp;[8001970]"/>
            <x15:cachedUniqueName index="87" name="[Range].[MATERIAL].&amp;[8002000]"/>
            <x15:cachedUniqueName index="88" name="[Range].[MATERIAL].&amp;[8002016]"/>
            <x15:cachedUniqueName index="89" name="[Range].[MATERIAL].&amp;[8002062]"/>
          </x15:cachedUniqueNames>
        </ext>
      </extLst>
    </cacheField>
    <cacheField name="[Range].[Annual Pallet Turnover].[Annual Pallet Turnover]" caption="Annual Pallet Turnover" numFmtId="0" hierarchy="47" level="1">
      <sharedItems containsSemiMixedTypes="0" containsString="0" containsNumber="1" containsInteger="1" minValue="1" maxValue="1014" count="34">
        <n v="2"/>
        <n v="46"/>
        <n v="61"/>
        <n v="60"/>
        <n v="23"/>
        <n v="10"/>
        <n v="1"/>
        <n v="11"/>
        <n v="3"/>
        <n v="13"/>
        <n v="4"/>
        <n v="27"/>
        <n v="31"/>
        <n v="62"/>
        <n v="14"/>
        <n v="5"/>
        <n v="106"/>
        <n v="30"/>
        <n v="6"/>
        <n v="7"/>
        <n v="26"/>
        <n v="787"/>
        <n v="15"/>
        <n v="16"/>
        <n v="19"/>
        <n v="17"/>
        <n v="636"/>
        <n v="1014"/>
        <n v="56"/>
        <n v="28"/>
        <n v="162"/>
        <n v="25"/>
        <n v="84"/>
        <n v="8"/>
      </sharedItems>
      <extLst>
        <ext xmlns:x15="http://schemas.microsoft.com/office/spreadsheetml/2010/11/main" uri="{4F2E5C28-24EA-4eb8-9CBF-B6C8F9C3D259}">
          <x15:cachedUniqueNames>
            <x15:cachedUniqueName index="0" name="[Range].[Annual Pallet Turnover].&amp;[2]"/>
            <x15:cachedUniqueName index="1" name="[Range].[Annual Pallet Turnover].&amp;[46]"/>
            <x15:cachedUniqueName index="2" name="[Range].[Annual Pallet Turnover].&amp;[61]"/>
            <x15:cachedUniqueName index="3" name="[Range].[Annual Pallet Turnover].&amp;[60]"/>
            <x15:cachedUniqueName index="4" name="[Range].[Annual Pallet Turnover].&amp;[23]"/>
            <x15:cachedUniqueName index="5" name="[Range].[Annual Pallet Turnover].&amp;[10]"/>
            <x15:cachedUniqueName index="6" name="[Range].[Annual Pallet Turnover].&amp;[1]"/>
            <x15:cachedUniqueName index="7" name="[Range].[Annual Pallet Turnover].&amp;[11]"/>
            <x15:cachedUniqueName index="8" name="[Range].[Annual Pallet Turnover].&amp;[3]"/>
            <x15:cachedUniqueName index="9" name="[Range].[Annual Pallet Turnover].&amp;[13]"/>
            <x15:cachedUniqueName index="10" name="[Range].[Annual Pallet Turnover].&amp;[4]"/>
            <x15:cachedUniqueName index="11" name="[Range].[Annual Pallet Turnover].&amp;[27]"/>
            <x15:cachedUniqueName index="12" name="[Range].[Annual Pallet Turnover].&amp;[31]"/>
            <x15:cachedUniqueName index="13" name="[Range].[Annual Pallet Turnover].&amp;[62]"/>
            <x15:cachedUniqueName index="14" name="[Range].[Annual Pallet Turnover].&amp;[14]"/>
            <x15:cachedUniqueName index="15" name="[Range].[Annual Pallet Turnover].&amp;[5]"/>
            <x15:cachedUniqueName index="16" name="[Range].[Annual Pallet Turnover].&amp;[106]"/>
            <x15:cachedUniqueName index="17" name="[Range].[Annual Pallet Turnover].&amp;[30]"/>
            <x15:cachedUniqueName index="18" name="[Range].[Annual Pallet Turnover].&amp;[6]"/>
            <x15:cachedUniqueName index="19" name="[Range].[Annual Pallet Turnover].&amp;[7]"/>
            <x15:cachedUniqueName index="20" name="[Range].[Annual Pallet Turnover].&amp;[26]"/>
            <x15:cachedUniqueName index="21" name="[Range].[Annual Pallet Turnover].&amp;[787]"/>
            <x15:cachedUniqueName index="22" name="[Range].[Annual Pallet Turnover].&amp;[15]"/>
            <x15:cachedUniqueName index="23" name="[Range].[Annual Pallet Turnover].&amp;[16]"/>
            <x15:cachedUniqueName index="24" name="[Range].[Annual Pallet Turnover].&amp;[19]"/>
            <x15:cachedUniqueName index="25" name="[Range].[Annual Pallet Turnover].&amp;[17]"/>
            <x15:cachedUniqueName index="26" name="[Range].[Annual Pallet Turnover].&amp;[636]"/>
            <x15:cachedUniqueName index="27" name="[Range].[Annual Pallet Turnover].&amp;[1014]"/>
            <x15:cachedUniqueName index="28" name="[Range].[Annual Pallet Turnover].&amp;[56]"/>
            <x15:cachedUniqueName index="29" name="[Range].[Annual Pallet Turnover].&amp;[28]"/>
            <x15:cachedUniqueName index="30" name="[Range].[Annual Pallet Turnover].&amp;[162]"/>
            <x15:cachedUniqueName index="31" name="[Range].[Annual Pallet Turnover].&amp;[25]"/>
            <x15:cachedUniqueName index="32" name="[Range].[Annual Pallet Turnover].&amp;[84]"/>
            <x15:cachedUniqueName index="33" name="[Range].[Annual Pallet Turnover].&amp;[8]"/>
          </x15:cachedUniqueNames>
        </ext>
      </extLst>
    </cacheField>
    <cacheField name="[Measures].[Sum of ABC PAL TURNOVER SCORE]" caption="Sum of ABC PAL TURNOVER SCORE" numFmtId="0" hierarchy="69" level="32767"/>
  </cacheFields>
  <cacheHierarchies count="79">
    <cacheHierarchy uniqueName="[Range].[MATERIAL]" caption="MATERIAL" attribute="1" defaultMemberUniqueName="[Range].[MATERIAL].[All]" allUniqueName="[Range].[MATERIAL].[All]" dimensionUniqueName="[Range]" displayFolder="" count="2" memberValueDatatype="20" unbalanced="0">
      <fieldsUsage count="2">
        <fieldUsage x="-1"/>
        <fieldUsage x="1"/>
      </fieldsUsage>
    </cacheHierarchy>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0" memberValueDatatype="130" unbalanced="0"/>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0" memberValueDatatype="130" unbalanced="0"/>
    <cacheHierarchy uniqueName="[Range].[ABC $ Val]" caption="ABC $ Val" attribute="1" defaultMemberUniqueName="[Range].[ABC $ Val].[All]" allUniqueName="[Range].[ABC $ Val].[All]" dimensionUniqueName="[Range]" displayFolder="" count="0" memberValueDatatype="130" unbalanced="0"/>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2" memberValueDatatype="20" unbalanced="0">
      <fieldsUsage count="2">
        <fieldUsage x="-1"/>
        <fieldUsage x="2"/>
      </fieldsUsage>
    </cacheHierarchy>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hidden="1">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oneField="1" hidden="1">
      <fieldsUsage count="1">
        <fieldUsage x="3"/>
      </fieldsUsage>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hidden="1">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50442939818" backgroundQuery="1" createdVersion="3" refreshedVersion="8" minRefreshableVersion="3" recordCount="0" supportSubquery="1" supportAdvancedDrill="1" xr:uid="{40C06F57-79EF-4C44-A1BC-325D097358C1}">
  <cacheSource type="external" connectionId="1">
    <extLst>
      <ext xmlns:x14="http://schemas.microsoft.com/office/spreadsheetml/2009/9/main" uri="{F057638F-6D5F-4e77-A914-E7F072B9BCA8}">
        <x14:sourceConnection name="ThisWorkbookDataModel"/>
      </ext>
    </extLst>
  </cacheSource>
  <cacheFields count="0"/>
  <cacheHierarchies count="79">
    <cacheHierarchy uniqueName="[Range].[MATERIAL]" caption="MATERIAL" attribute="1" defaultMemberUniqueName="[Range].[MATERIAL].[All]" allUniqueName="[Range].[MATERIAL].[All]" dimensionUniqueName="[Range]" displayFolder="" count="2" memberValueDatatype="20" unbalanced="0"/>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0" memberValueDatatype="130" unbalanced="0"/>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0" memberValueDatatype="130" unbalanced="0"/>
    <cacheHierarchy uniqueName="[Range].[ABC $ Val]" caption="ABC $ Val" attribute="1" defaultMemberUniqueName="[Range].[ABC $ Val].[All]" allUniqueName="[Range].[ABC $ Val].[All]" dimensionUniqueName="[Range]" displayFolder="" count="0" memberValueDatatype="130" unbalanced="0"/>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0" memberValueDatatype="130" unbalanced="0"/>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0"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hidden="1">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hidden="1">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8105359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61201273148" backgroundQuery="1" createdVersion="8" refreshedVersion="8" minRefreshableVersion="3" recordCount="0" supportSubquery="1" supportAdvancedDrill="1" xr:uid="{698BE1BD-DE9A-4D01-A6CD-EF41791C8EC6}">
  <cacheSource type="external" connectionId="1"/>
  <cacheFields count="5">
    <cacheField name="[Range].[REAL ABC VALUE FORMULA].[REAL ABC VALUE FORMULA]" caption="REAL ABC VALUE FORMULA" numFmtId="0" hierarchy="27" level="1">
      <sharedItems count="4">
        <s v="A"/>
        <s v="B"/>
        <s v="C"/>
        <s v="D"/>
      </sharedItems>
    </cacheField>
    <cacheField name="[Measures].[Count of MATERIAL]" caption="Count of MATERIAL" numFmtId="0" hierarchy="61" level="32767"/>
    <cacheField name="[Measures].[Sum of StandardCost]" caption="Sum of StandardCost" numFmtId="0" hierarchy="73" level="32767"/>
    <cacheField name="[Measures].[Sum of CURRENT MOQ]" caption="Sum of CURRENT MOQ" numFmtId="0" hierarchy="74" level="32767"/>
    <cacheField name="[Range].[MATERIAL].[MATERIAL]" caption="MATERIAL" numFmtId="0" level="1">
      <sharedItems containsSemiMixedTypes="0" containsNonDate="0" containsString="0"/>
    </cacheField>
  </cacheFields>
  <cacheHierarchies count="79">
    <cacheHierarchy uniqueName="[Range].[MATERIAL]" caption="MATERIAL" attribute="1" defaultMemberUniqueName="[Range].[MATERIAL].[All]" allUniqueName="[Range].[MATERIAL].[All]" dimensionUniqueName="[Range]" displayFolder="" count="2" memberValueDatatype="20" unbalanced="0">
      <fieldsUsage count="2">
        <fieldUsage x="-1"/>
        <fieldUsage x="4"/>
      </fieldsUsage>
    </cacheHierarchy>
    <cacheHierarchy uniqueName="[Range].[MATERIAL NAME]" caption="MATERIAL NAME" attribute="1" defaultMemberUniqueName="[Range].[MATERIAL NAME].[All]" allUniqueName="[Range].[MATERIAL NAME].[All]" dimensionUniqueName="[Range]" displayFolder="" count="2" memberValueDatatype="130" unbalanced="0"/>
    <cacheHierarchy uniqueName="[Range].[MRP]" caption="MRP" attribute="1" defaultMemberUniqueName="[Range].[MRP].[All]" allUniqueName="[Range].[MRP].[All]" dimensionUniqueName="[Range]" displayFolder="" count="2" memberValueDatatype="130" unbalanced="0"/>
    <cacheHierarchy uniqueName="[Range].[6 WEEK USAGE]" caption="6 WEEK USAGE" attribute="1" defaultMemberUniqueName="[Range].[6 WEEK USAGE].[All]" allUniqueName="[Range].[6 WEEK USAGE].[All]" dimensionUniqueName="[Range]" displayFolder="" count="2" memberValueDatatype="5" unbalanced="0"/>
    <cacheHierarchy uniqueName="[Range].[STKU]" caption="STKU" attribute="1" defaultMemberUniqueName="[Range].[STKU].[All]" allUniqueName="[Range].[STKU].[All]" dimensionUniqueName="[Range]" displayFolder="" count="2" memberValueDatatype="130" unbalanced="0"/>
    <cacheHierarchy uniqueName="[Range].[StandardCost]" caption="StandardCost" attribute="1" defaultMemberUniqueName="[Range].[StandardCost].[All]" allUniqueName="[Range].[StandardCost].[All]" dimensionUniqueName="[Range]" displayFolder="" count="2" memberValueDatatype="5" unbalanced="0"/>
    <cacheHierarchy uniqueName="[Range].[Cost Q]" caption="Cost Q" attribute="1" defaultMemberUniqueName="[Range].[Cost Q].[All]" allUniqueName="[Range].[Cost Q].[All]" dimensionUniqueName="[Range]" displayFolder="" count="2" memberValueDatatype="20" unbalanced="0"/>
    <cacheHierarchy uniqueName="[Range].[Cost UOM]" caption="Cost UOM" attribute="1" defaultMemberUniqueName="[Range].[Cost UOM].[All]" allUniqueName="[Range].[Cost UOM].[All]" dimensionUniqueName="[Range]" displayFolder="" count="2" memberValueDatatype="130" unbalanced="0"/>
    <cacheHierarchy uniqueName="[Range].[S.S]" caption="S.S" attribute="1" defaultMemberUniqueName="[Range].[S.S].[All]" allUniqueName="[Range].[S.S].[All]" dimensionUniqueName="[Range]" displayFolder="" count="2" memberValueDatatype="20" unbalanced="0"/>
    <cacheHierarchy uniqueName="[Range].[SOH]" caption="SOH" attribute="1" defaultMemberUniqueName="[Range].[SOH].[All]" allUniqueName="[Range].[SOH].[All]" dimensionUniqueName="[Range]" displayFolder="" count="2" memberValueDatatype="20" unbalanced="0"/>
    <cacheHierarchy uniqueName="[Range].[CURRENT MOQ]" caption="CURRENT MOQ" attribute="1" defaultMemberUniqueName="[Range].[CURRENT MOQ].[All]" allUniqueName="[Range].[CURRENT MOQ].[All]" dimensionUniqueName="[Range]" displayFolder="" count="2" memberValueDatatype="20" unbalanced="0"/>
    <cacheHierarchy uniqueName="[Range].[RQ]" caption="RQ" attribute="1" defaultMemberUniqueName="[Range].[RQ].[All]" allUniqueName="[Range].[RQ].[All]" dimensionUniqueName="[Range]" displayFolder="" count="2" memberValueDatatype="20" unbalanced="0"/>
    <cacheHierarchy uniqueName="[Range].[PDT]" caption="PDT" attribute="1" defaultMemberUniqueName="[Range].[PDT].[All]" allUniqueName="[Range].[PDT].[All]" dimensionUniqueName="[Range]" displayFolder="" count="2" memberValueDatatype="20" unbalanced="0"/>
    <cacheHierarchy uniqueName="[Range].[PALLET Q]" caption="PALLET Q" attribute="1" defaultMemberUniqueName="[Range].[PALLET Q].[All]" allUniqueName="[Range].[PALLET Q].[All]" dimensionUniqueName="[Range]" displayFolder="" count="2" memberValueDatatype="20" unbalanced="0"/>
    <cacheHierarchy uniqueName="[Range].[WKLY AVG]" caption="WKLY AVG" attribute="1" defaultMemberUniqueName="[Range].[WKLY AVG].[All]" allUniqueName="[Range].[WKLY AVG].[All]" dimensionUniqueName="[Range]" displayFolder="" count="2" memberValueDatatype="5" unbalanced="0"/>
    <cacheHierarchy uniqueName="[Range].[YEAR AV.]" caption="YEAR AV." attribute="1" defaultMemberUniqueName="[Range].[YEAR AV.].[All]" allUniqueName="[Range].[YEAR AV.].[All]" dimensionUniqueName="[Range]" displayFolder="" count="2" memberValueDatatype="5" unbalanced="0"/>
    <cacheHierarchy uniqueName="[Range].[YEARLY EXP]" caption="YEARLY EXP" attribute="1" defaultMemberUniqueName="[Range].[YEARLY EXP].[All]" allUniqueName="[Range].[YEARLY EXP].[All]" dimensionUniqueName="[Range]" displayFolder="" count="2" memberValueDatatype="5" unbalanced="0"/>
    <cacheHierarchy uniqueName="[Range].[SOH Value]" caption="SOH Value" attribute="1" defaultMemberUniqueName="[Range].[SOH Value].[All]" allUniqueName="[Range].[SOH Value].[All]" dimensionUniqueName="[Range]" displayFolder="" count="2" memberValueDatatype="5" unbalanced="0"/>
    <cacheHierarchy uniqueName="[Range].[% YEARLY EXPENDITURE]" caption="% YEARLY EXPENDITURE" attribute="1" defaultMemberUniqueName="[Range].[% YEARLY EXPENDITURE].[All]" allUniqueName="[Range].[% YEARLY EXPENDITURE].[All]" dimensionUniqueName="[Range]" displayFolder="" count="2" memberValueDatatype="5" unbalanced="0"/>
    <cacheHierarchy uniqueName="[Range].[ABC SOH SCORE]" caption="ABC SOH SCORE" attribute="1" defaultMemberUniqueName="[Range].[ABC SOH SCORE].[All]" allUniqueName="[Range].[ABC SOH SCORE].[All]" dimensionUniqueName="[Range]" displayFolder="" count="2" memberValueDatatype="5" unbalanced="0"/>
    <cacheHierarchy uniqueName="[Range].[ABC $ Formula]" caption="ABC $ Formula" attribute="1" defaultMemberUniqueName="[Range].[ABC $ Formula].[All]" allUniqueName="[Range].[ABC $ Formula].[All]" dimensionUniqueName="[Range]" displayFolder="" count="2" memberValueDatatype="130" unbalanced="0"/>
    <cacheHierarchy uniqueName="[Range].[ABC $ Val]" caption="ABC $ Val" attribute="1" defaultMemberUniqueName="[Range].[ABC $ Val].[All]" allUniqueName="[Range].[ABC $ Val].[All]" dimensionUniqueName="[Range]" displayFolder="" count="2" memberValueDatatype="130" unbalanced="0"/>
    <cacheHierarchy uniqueName="[Range].[% QUANTITY OF TOTAL PALS]" caption="% QUANTITY OF TOTAL PALS" attribute="1" defaultMemberUniqueName="[Range].[% QUANTITY OF TOTAL PALS].[All]" allUniqueName="[Range].[% QUANTITY OF TOTAL PALS].[All]" dimensionUniqueName="[Range]" displayFolder="" count="2" memberValueDatatype="5" unbalanced="0"/>
    <cacheHierarchy uniqueName="[Range].[ABC PAL SCORE]" caption="ABC PAL SCORE" attribute="1" defaultMemberUniqueName="[Range].[ABC PAL SCORE].[All]" allUniqueName="[Range].[ABC PAL SCORE].[All]" dimensionUniqueName="[Range]" displayFolder="" count="2" memberValueDatatype="5" unbalanced="0"/>
    <cacheHierarchy uniqueName="[Range].[ABC Pal Formula]" caption="ABC Pal Formula" attribute="1" defaultMemberUniqueName="[Range].[ABC Pal Formula].[All]" allUniqueName="[Range].[ABC Pal Formula].[All]" dimensionUniqueName="[Range]" displayFolder="" count="2" memberValueDatatype="130" unbalanced="0"/>
    <cacheHierarchy uniqueName="[Range].[ABC Pal Val]" caption="ABC Pal Val" attribute="1" defaultMemberUniqueName="[Range].[ABC Pal Val].[All]" allUniqueName="[Range].[ABC Pal Val].[All]" dimensionUniqueName="[Range]" displayFolder="" count="2" memberValueDatatype="130" unbalanced="0"/>
    <cacheHierarchy uniqueName="[Range].[ABC WEEKS]" caption="ABC WEEKS" attribute="1" defaultMemberUniqueName="[Range].[ABC WEEKS].[All]" allUniqueName="[Range].[ABC WEEKS].[All]" dimensionUniqueName="[Range]" displayFolder="" count="2"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2"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2" memberValueDatatype="20" unbalanced="0"/>
    <cacheHierarchy uniqueName="[Range].[CURRENT ROUNDED MOQ]" caption="CURRENT ROUNDED MOQ" attribute="1" defaultMemberUniqueName="[Range].[CURRENT ROUNDED MOQ].[All]" allUniqueName="[Range].[CURRENT ROUNDED MOQ].[All]" dimensionUniqueName="[Range]" displayFolder="" count="2" memberValueDatatype="20" unbalanced="0"/>
    <cacheHierarchy uniqueName="[Range].[TRUE ABC MOQ]" caption="TRUE ABC MOQ" attribute="1" defaultMemberUniqueName="[Range].[TRUE ABC MOQ].[All]" allUniqueName="[Range].[TRUE ABC MOQ].[All]" dimensionUniqueName="[Range]" displayFolder="" count="2" memberValueDatatype="5" unbalanced="0"/>
    <cacheHierarchy uniqueName="[Range].[ABC ADJ MOQ]" caption="ABC ADJ MOQ" attribute="1" defaultMemberUniqueName="[Range].[ABC ADJ MOQ].[All]" allUniqueName="[Range].[ABC ADJ MOQ].[All]" dimensionUniqueName="[Range]" displayFolder="" count="2" memberValueDatatype="20" unbalanced="0"/>
    <cacheHierarchy uniqueName="[Range].[ABC MOQ in WKS USAGE]" caption="ABC MOQ in WKS USAGE" attribute="1" defaultMemberUniqueName="[Range].[ABC MOQ in WKS USAGE].[All]" allUniqueName="[Range].[ABC MOQ in WKS USAGE].[All]" dimensionUniqueName="[Range]" displayFolder="" count="2" memberValueDatatype="20" unbalanced="0"/>
    <cacheHierarchy uniqueName="[Range].[ABCMOQWKS]" caption="ABCMOQWKS" attribute="1" defaultMemberUniqueName="[Range].[ABCMOQWKS].[All]" allUniqueName="[Range].[ABCMOQWKS].[All]" dimensionUniqueName="[Range]" displayFolder="" count="2" memberValueDatatype="20" unbalanced="0"/>
    <cacheHierarchy uniqueName="[Range].[TRUE_SS]" caption="TRUE_SS" attribute="1" defaultMemberUniqueName="[Range].[TRUE_SS].[All]" allUniqueName="[Range].[TRUE_SS].[All]" dimensionUniqueName="[Range]" displayFolder="" count="2" memberValueDatatype="5" unbalanced="0"/>
    <cacheHierarchy uniqueName="[Range].[AVGSOH CURRENTMOQ]" caption="AVGSOH CURRENTMOQ" attribute="1" defaultMemberUniqueName="[Range].[AVGSOH CURRENTMOQ].[All]" allUniqueName="[Range].[AVGSOH CURRENTMOQ].[All]" dimensionUniqueName="[Range]" displayFolder="" count="2" memberValueDatatype="5" unbalanced="0"/>
    <cacheHierarchy uniqueName="[Range].[AVGSOHVAL CURRENTMOQ]" caption="AVGSOHVAL CURRENTMOQ" attribute="1" defaultMemberUniqueName="[Range].[AVGSOHVAL CURRENTMOQ].[All]" allUniqueName="[Range].[AVGSOHVAL CURRENTMOQ].[All]" dimensionUniqueName="[Range]" displayFolder="" count="2" memberValueDatatype="5" unbalanced="0"/>
    <cacheHierarchy uniqueName="[Range].[AVGSOH ABCMOQ]" caption="AVGSOH ABCMOQ" attribute="1" defaultMemberUniqueName="[Range].[AVGSOH ABCMOQ].[All]" allUniqueName="[Range].[AVGSOH ABCMOQ].[All]" dimensionUniqueName="[Range]" displayFolder="" count="2" memberValueDatatype="5" unbalanced="0"/>
    <cacheHierarchy uniqueName="[Range].[AVGSOHVAL ABCMOQ]" caption="AVGSOHVAL ABCMOQ" attribute="1" defaultMemberUniqueName="[Range].[AVGSOHVAL ABCMOQ].[All]" allUniqueName="[Range].[AVGSOHVAL ABCMOQ].[All]" dimensionUniqueName="[Range]" displayFolder="" count="2" memberValueDatatype="5" unbalanced="0"/>
    <cacheHierarchy uniqueName="[Range].[AVG CURRENT SOH PAL]" caption="AVG CURRENT SOH PAL" attribute="1" defaultMemberUniqueName="[Range].[AVG CURRENT SOH PAL].[All]" allUniqueName="[Range].[AVG CURRENT SOH PAL].[All]" dimensionUniqueName="[Range]" displayFolder="" count="2" memberValueDatatype="5" unbalanced="0"/>
    <cacheHierarchy uniqueName="[Range].[AVG ABC SOH PAL]" caption="AVG ABC SOH PAL" attribute="1" defaultMemberUniqueName="[Range].[AVG ABC SOH PAL].[All]" allUniqueName="[Range].[AVG ABC SOH PAL].[All]" dimensionUniqueName="[Range]" displayFolder="" count="2" memberValueDatatype="5" unbalanced="0"/>
    <cacheHierarchy uniqueName="[Range].[AVG CURRENT SOH DAYS]" caption="AVG CURRENT SOH DAYS" attribute="1" defaultMemberUniqueName="[Range].[AVG CURRENT SOH DAYS].[All]" allUniqueName="[Range].[AVG CURRENT SOH DAYS].[All]" dimensionUniqueName="[Range]" displayFolder="" count="2" memberValueDatatype="5" unbalanced="0"/>
    <cacheHierarchy uniqueName="[Range].[AVG ABC SOH DAYS]" caption="AVG ABC SOH DAYS" attribute="1" defaultMemberUniqueName="[Range].[AVG ABC SOH DAYS].[All]" allUniqueName="[Range].[AVG ABC SOH DAYS].[All]" dimensionUniqueName="[Range]" displayFolder="" count="2"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2" memberValueDatatype="20" unbalanced="0"/>
    <cacheHierarchy uniqueName="[Range].[Current Annual Ordering]" caption="Current Annual Ordering" attribute="1" defaultMemberUniqueName="[Range].[Current Annual Ordering].[All]" allUniqueName="[Range].[Current Annual Ordering].[All]" dimensionUniqueName="[Range]" displayFolder="" count="2" memberValueDatatype="20" unbalanced="0"/>
    <cacheHierarchy uniqueName="[Range].[COST PER PAL]" caption="COST PER PAL" attribute="1" defaultMemberUniqueName="[Range].[COST PER PAL].[All]" allUniqueName="[Range].[COST PER PAL].[All]" dimensionUniqueName="[Range]" displayFolder="" count="2" memberValueDatatype="5" unbalanced="0"/>
    <cacheHierarchy uniqueName="[Range].[Annual Pallet Turnover]" caption="Annual Pallet Turnover" attribute="1" defaultMemberUniqueName="[Range].[Annual Pallet Turnover].[All]" allUniqueName="[Range].[Annual Pallet Turnover].[All]" dimensionUniqueName="[Range]" displayFolder="" count="2"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2" memberValueDatatype="5" unbalanced="0"/>
    <cacheHierarchy uniqueName="[Range].[ABC PAL TURNOVER SCORE]" caption="ABC PAL TURNOVER SCORE" attribute="1" defaultMemberUniqueName="[Range].[ABC PAL TURNOVER SCORE].[All]" allUniqueName="[Range].[ABC PAL TURNOVER SCORE].[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hidden="1">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61201851848" backgroundQuery="1" createdVersion="8" refreshedVersion="8" minRefreshableVersion="3" recordCount="0" supportSubquery="1" supportAdvancedDrill="1" xr:uid="{634E04E9-E4B2-4FCA-985D-ED0192F364FC}">
  <cacheSource type="external" connectionId="1"/>
  <cacheFields count="6">
    <cacheField name="[Range].[REAL ABC VALUE FORMULA].[REAL ABC VALUE FORMULA]" caption="REAL ABC VALUE FORMULA" numFmtId="0" hierarchy="27" level="1">
      <sharedItems count="4">
        <s v="A"/>
        <s v="B"/>
        <s v="C"/>
        <s v="D"/>
      </sharedItems>
    </cacheField>
    <cacheField name="[Range].[STKU].[STKU]" caption="STKU" numFmtId="0" hierarchy="4" level="1">
      <sharedItems count="5">
        <s v="CAR"/>
        <s v="EA"/>
        <s v="KG"/>
        <s v="PAA"/>
        <s v="ROL"/>
      </sharedItems>
    </cacheField>
    <cacheField name="[Measures].[Sum of WKLY AVG]" caption="Sum of WKLY AVG" numFmtId="0" hierarchy="59" level="32767"/>
    <cacheField name="[Measures].[Sum of YEAR AV.]" caption="Sum of YEAR AV." numFmtId="0" hierarchy="63" level="32767"/>
    <cacheField name="[Measures].[Sum of CURRENT MOQ]" caption="Sum of CURRENT MOQ" numFmtId="0" hierarchy="74" level="32767"/>
    <cacheField name="[Range].[MATERIAL].[MATERIAL]" caption="MATERIAL" numFmtId="0" level="1">
      <sharedItems containsSemiMixedTypes="0" containsNonDate="0" containsString="0"/>
    </cacheField>
  </cacheFields>
  <cacheHierarchies count="79">
    <cacheHierarchy uniqueName="[Range].[MATERIAL]" caption="MATERIAL" attribute="1" defaultMemberUniqueName="[Range].[MATERIAL].[All]" allUniqueName="[Range].[MATERIAL].[All]" dimensionUniqueName="[Range]" displayFolder="" count="2" memberValueDatatype="20" unbalanced="0">
      <fieldsUsage count="2">
        <fieldUsage x="-1"/>
        <fieldUsage x="5"/>
      </fieldsUsage>
    </cacheHierarchy>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2" memberValueDatatype="130" unbalanced="0">
      <fieldsUsage count="2">
        <fieldUsage x="-1"/>
        <fieldUsage x="1"/>
      </fieldsUsage>
    </cacheHierarchy>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0" memberValueDatatype="130" unbalanced="0"/>
    <cacheHierarchy uniqueName="[Range].[ABC $ Val]" caption="ABC $ Val" attribute="1" defaultMemberUniqueName="[Range].[ABC $ Val].[All]" allUniqueName="[Range].[ABC $ Val].[All]" dimensionUniqueName="[Range]" displayFolder="" count="0" memberValueDatatype="130" unbalanced="0"/>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0"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61202430556" backgroundQuery="1" createdVersion="8" refreshedVersion="8" minRefreshableVersion="3" recordCount="0" supportSubquery="1" supportAdvancedDrill="1" xr:uid="{682E5728-4BBB-4F8A-892C-751EA82B4184}">
  <cacheSource type="external" connectionId="1"/>
  <cacheFields count="3">
    <cacheField name="[Range].[REAL ABC VALUE FORMULA].[REAL ABC VALUE FORMULA]" caption="REAL ABC VALUE FORMULA" numFmtId="0" hierarchy="27" level="1">
      <sharedItems count="4">
        <s v="A"/>
        <s v="B"/>
        <s v="C"/>
        <s v="D"/>
      </sharedItems>
    </cacheField>
    <cacheField name="[Measures].[Sum of WKLY AVG]" caption="Sum of WKLY AVG" numFmtId="0" hierarchy="59" level="32767"/>
    <cacheField name="[Range].[MATERIAL].[MATERIAL]" caption="MATERIAL" numFmtId="0" level="1">
      <sharedItems containsSemiMixedTypes="0" containsNonDate="0" containsString="0"/>
    </cacheField>
  </cacheFields>
  <cacheHierarchies count="79">
    <cacheHierarchy uniqueName="[Range].[MATERIAL]" caption="MATERIAL" attribute="1" defaultMemberUniqueName="[Range].[MATERIAL].[All]" allUniqueName="[Range].[MATERIAL].[All]" dimensionUniqueName="[Range]" displayFolder="" count="2" memberValueDatatype="20" unbalanced="0">
      <fieldsUsage count="2">
        <fieldUsage x="-1"/>
        <fieldUsage x="2"/>
      </fieldsUsage>
    </cacheHierarchy>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0" memberValueDatatype="130" unbalanced="0"/>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0" memberValueDatatype="130" unbalanced="0"/>
    <cacheHierarchy uniqueName="[Range].[ABC $ Val]" caption="ABC $ Val" attribute="1" defaultMemberUniqueName="[Range].[ABC $ Val].[All]" allUniqueName="[Range].[ABC $ Val].[All]" dimensionUniqueName="[Range]" displayFolder="" count="0" memberValueDatatype="130" unbalanced="0"/>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0"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hidden="1">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61202893518" backgroundQuery="1" createdVersion="8" refreshedVersion="8" minRefreshableVersion="3" recordCount="0" supportSubquery="1" supportAdvancedDrill="1" xr:uid="{A601FCDF-9124-49F4-98BC-0E20537ADD11}">
  <cacheSource type="external" connectionId="1"/>
  <cacheFields count="5">
    <cacheField name="[Range].[REAL ABC VALUE FORMULA].[REAL ABC VALUE FORMULA]" caption="REAL ABC VALUE FORMULA" numFmtId="0" hierarchy="27" level="1">
      <sharedItems count="4">
        <s v="A"/>
        <s v="B"/>
        <s v="C"/>
        <s v="D"/>
      </sharedItems>
    </cacheField>
    <cacheField name="[Range].[ABC $ Formula].[ABC $ Formula]" caption="ABC $ Formula" numFmtId="0" hierarchy="20" level="1">
      <sharedItems count="4">
        <s v="A"/>
        <s v="B"/>
        <s v="C"/>
        <s v="D"/>
      </sharedItems>
    </cacheField>
    <cacheField name="[Measures].[Sum of Proposed No. Annual Orders]" caption="Sum of Proposed No. Annual Orders" numFmtId="0" hierarchy="71" level="32767"/>
    <cacheField name="[Measures].[Sum of Current Annual Ordering]" caption="Sum of Current Annual Ordering" numFmtId="0" hierarchy="72" level="32767"/>
    <cacheField name="[Range].[MATERIAL].[MATERIAL]" caption="MATERIAL" numFmtId="0" level="1">
      <sharedItems containsSemiMixedTypes="0" containsNonDate="0" containsString="0"/>
    </cacheField>
  </cacheFields>
  <cacheHierarchies count="79">
    <cacheHierarchy uniqueName="[Range].[MATERIAL]" caption="MATERIAL" attribute="1" defaultMemberUniqueName="[Range].[MATERIAL].[All]" allUniqueName="[Range].[MATERIAL].[All]" dimensionUniqueName="[Range]" displayFolder="" count="2" memberValueDatatype="20" unbalanced="0">
      <fieldsUsage count="2">
        <fieldUsage x="-1"/>
        <fieldUsage x="4"/>
      </fieldsUsage>
    </cacheHierarchy>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0" memberValueDatatype="130" unbalanced="0"/>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2" memberValueDatatype="130" unbalanced="0">
      <fieldsUsage count="2">
        <fieldUsage x="-1"/>
        <fieldUsage x="1"/>
      </fieldsUsage>
    </cacheHierarchy>
    <cacheHierarchy uniqueName="[Range].[ABC $ Val]" caption="ABC $ Val" attribute="1" defaultMemberUniqueName="[Range].[ABC $ Val].[All]" allUniqueName="[Range].[ABC $ Val].[All]" dimensionUniqueName="[Range]" displayFolder="" count="0" memberValueDatatype="130" unbalanced="0"/>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0"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hidden="1">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oneField="1" hidden="1">
      <fieldsUsage count="1">
        <fieldUsage x="3"/>
      </fieldsUsage>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hidden="1">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61203472219" backgroundQuery="1" createdVersion="8" refreshedVersion="8" minRefreshableVersion="3" recordCount="0" supportSubquery="1" supportAdvancedDrill="1" xr:uid="{B4694362-A332-47FE-AAC7-5879B67F81D1}">
  <cacheSource type="external" connectionId="1"/>
  <cacheFields count="4">
    <cacheField name="[Range].[REAL ABC VALUE FORMULA].[REAL ABC VALUE FORMULA]" caption="REAL ABC VALUE FORMULA" numFmtId="0" hierarchy="27" level="1">
      <sharedItems count="4">
        <s v="A"/>
        <s v="B"/>
        <s v="C"/>
        <s v="D"/>
      </sharedItems>
    </cacheField>
    <cacheField name="[Range].[ABC $ Val].[ABC $ Val]" caption="ABC $ Val" numFmtId="0" hierarchy="21" level="1">
      <sharedItems count="4">
        <s v="A"/>
        <s v="B"/>
        <s v="C"/>
        <s v="D"/>
      </sharedItems>
    </cacheField>
    <cacheField name="[Measures].[Sum of % YEARLY EXPENDITURE]" caption="Sum of % YEARLY EXPENDITURE" numFmtId="0" hierarchy="64" level="32767"/>
    <cacheField name="[Range].[MATERIAL].[MATERIAL]" caption="MATERIAL" numFmtId="0" level="1">
      <sharedItems containsSemiMixedTypes="0" containsNonDate="0" containsString="0"/>
    </cacheField>
  </cacheFields>
  <cacheHierarchies count="79">
    <cacheHierarchy uniqueName="[Range].[MATERIAL]" caption="MATERIAL" attribute="1" defaultMemberUniqueName="[Range].[MATERIAL].[All]" allUniqueName="[Range].[MATERIAL].[All]" dimensionUniqueName="[Range]" displayFolder="" count="2" memberValueDatatype="20" unbalanced="0">
      <fieldsUsage count="2">
        <fieldUsage x="-1"/>
        <fieldUsage x="3"/>
      </fieldsUsage>
    </cacheHierarchy>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0" memberValueDatatype="130" unbalanced="0"/>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0" memberValueDatatype="130" unbalanced="0"/>
    <cacheHierarchy uniqueName="[Range].[ABC $ Val]" caption="ABC $ Val" attribute="1" defaultMemberUniqueName="[Range].[ABC $ Val].[All]" allUniqueName="[Range].[ABC $ Val].[All]" dimensionUniqueName="[Range]" displayFolder="" count="2" memberValueDatatype="130" unbalanced="0">
      <fieldsUsage count="2">
        <fieldUsage x="-1"/>
        <fieldUsage x="1"/>
      </fieldsUsage>
    </cacheHierarchy>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0"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hidden="1">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hidden="1">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61204050927" backgroundQuery="1" createdVersion="8" refreshedVersion="8" minRefreshableVersion="3" recordCount="0" supportSubquery="1" supportAdvancedDrill="1" xr:uid="{BC618A89-8E5D-4FDD-AE1D-7B2977EE521D}">
  <cacheSource type="external" connectionId="1"/>
  <cacheFields count="5">
    <cacheField name="[Range].[REAL ABC VALUE FORMULA].[REAL ABC VALUE FORMULA]" caption="REAL ABC VALUE FORMULA" numFmtId="0" hierarchy="27" level="1">
      <sharedItems count="4">
        <s v="A"/>
        <s v="B"/>
        <s v="C"/>
        <s v="D"/>
      </sharedItems>
    </cacheField>
    <cacheField name="[Range].[STKU].[STKU]" caption="STKU" numFmtId="0" hierarchy="4" level="1">
      <sharedItems count="5">
        <s v="CAR"/>
        <s v="EA"/>
        <s v="KG"/>
        <s v="PAA"/>
        <s v="ROL"/>
      </sharedItems>
    </cacheField>
    <cacheField name="[Measures].[Count of MATERIAL]" caption="Count of MATERIAL" numFmtId="0" hierarchy="61" level="32767"/>
    <cacheField name="[Measures].[Sum of CURRENT MOQ]" caption="Sum of CURRENT MOQ" numFmtId="0" hierarchy="74" level="32767"/>
    <cacheField name="[Range].[MATERIAL].[MATERIAL]" caption="MATERIAL" numFmtId="0" level="1">
      <sharedItems containsSemiMixedTypes="0" containsNonDate="0" containsString="0"/>
    </cacheField>
  </cacheFields>
  <cacheHierarchies count="79">
    <cacheHierarchy uniqueName="[Range].[MATERIAL]" caption="MATERIAL" attribute="1" defaultMemberUniqueName="[Range].[MATERIAL].[All]" allUniqueName="[Range].[MATERIAL].[All]" dimensionUniqueName="[Range]" displayFolder="" count="2" memberValueDatatype="20" unbalanced="0">
      <fieldsUsage count="2">
        <fieldUsage x="-1"/>
        <fieldUsage x="4"/>
      </fieldsUsage>
    </cacheHierarchy>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2" memberValueDatatype="130" unbalanced="0">
      <fieldsUsage count="2">
        <fieldUsage x="-1"/>
        <fieldUsage x="1"/>
      </fieldsUsage>
    </cacheHierarchy>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0" memberValueDatatype="130" unbalanced="0"/>
    <cacheHierarchy uniqueName="[Range].[ABC $ Val]" caption="ABC $ Val" attribute="1" defaultMemberUniqueName="[Range].[ABC $ Val].[All]" allUniqueName="[Range].[ABC $ Val].[All]" dimensionUniqueName="[Range]" displayFolder="" count="0" memberValueDatatype="130" unbalanced="0"/>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0"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hidden="1">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61204513889" backgroundQuery="1" createdVersion="8" refreshedVersion="8" minRefreshableVersion="3" recordCount="0" supportSubquery="1" supportAdvancedDrill="1" xr:uid="{980A4306-25B5-48CC-A603-EBCA18946BE0}">
  <cacheSource type="external" connectionId="1"/>
  <cacheFields count="5">
    <cacheField name="[Range].[REAL ABC VALUE FORMULA].[REAL ABC VALUE FORMULA]" caption="REAL ABC VALUE FORMULA" numFmtId="0" hierarchy="27" level="1">
      <sharedItems count="4">
        <s v="A"/>
        <s v="B"/>
        <s v="C"/>
        <s v="D"/>
      </sharedItems>
    </cacheField>
    <cacheField name="[Range].[STKU].[STKU]" caption="STKU" numFmtId="0" hierarchy="4" level="1">
      <sharedItems count="5">
        <s v="CAR"/>
        <s v="EA"/>
        <s v="KG"/>
        <s v="PAA"/>
        <s v="ROL"/>
      </sharedItems>
    </cacheField>
    <cacheField name="[Measures].[Sum of S.S]" caption="Sum of S.S" numFmtId="0" hierarchy="76" level="32767"/>
    <cacheField name="[Measures].[Sum of SOH]" caption="Sum of SOH" numFmtId="0" hierarchy="77" level="32767"/>
    <cacheField name="[Range].[MATERIAL].[MATERIAL]" caption="MATERIAL" numFmtId="0" level="1">
      <sharedItems containsSemiMixedTypes="0" containsNonDate="0" containsString="0"/>
    </cacheField>
  </cacheFields>
  <cacheHierarchies count="79">
    <cacheHierarchy uniqueName="[Range].[MATERIAL]" caption="MATERIAL" attribute="1" defaultMemberUniqueName="[Range].[MATERIAL].[All]" allUniqueName="[Range].[MATERIAL].[All]" dimensionUniqueName="[Range]" displayFolder="" count="2" memberValueDatatype="20" unbalanced="0">
      <fieldsUsage count="2">
        <fieldUsage x="-1"/>
        <fieldUsage x="4"/>
      </fieldsUsage>
    </cacheHierarchy>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2" memberValueDatatype="130" unbalanced="0">
      <fieldsUsage count="2">
        <fieldUsage x="-1"/>
        <fieldUsage x="1"/>
      </fieldsUsage>
    </cacheHierarchy>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0" memberValueDatatype="130" unbalanced="0"/>
    <cacheHierarchy uniqueName="[Range].[ABC $ Val]" caption="ABC $ Val" attribute="1" defaultMemberUniqueName="[Range].[ABC $ Val].[All]" allUniqueName="[Range].[ABC $ Val].[All]" dimensionUniqueName="[Range]" displayFolder="" count="0" memberValueDatatype="130" unbalanced="0"/>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0"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hidden="1">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hidden="1">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hidden="1">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gautam" refreshedDate="45914.761205092589" backgroundQuery="1" createdVersion="8" refreshedVersion="8" minRefreshableVersion="3" recordCount="0" supportSubquery="1" supportAdvancedDrill="1" xr:uid="{79F721FE-278C-44B2-B87E-63C7A7E2288F}">
  <cacheSource type="external" connectionId="1"/>
  <cacheFields count="3">
    <cacheField name="[Range].[REAL ABC VALUE FORMULA].[REAL ABC VALUE FORMULA]" caption="REAL ABC VALUE FORMULA" numFmtId="0" hierarchy="27" level="1">
      <sharedItems count="4">
        <s v="A"/>
        <s v="B"/>
        <s v="C"/>
        <s v="D"/>
      </sharedItems>
    </cacheField>
    <cacheField name="[Measures].[Sum of 6 WEEK USAGE]" caption="Sum of 6 WEEK USAGE" numFmtId="0" hierarchy="52" level="32767"/>
    <cacheField name="[Range].[MATERIAL].[MATERIAL]" caption="MATERIAL" numFmtId="0" level="1">
      <sharedItems containsSemiMixedTypes="0" containsNonDate="0" containsString="0"/>
    </cacheField>
  </cacheFields>
  <cacheHierarchies count="79">
    <cacheHierarchy uniqueName="[Range].[MATERIAL]" caption="MATERIAL" attribute="1" defaultMemberUniqueName="[Range].[MATERIAL].[All]" allUniqueName="[Range].[MATERIAL].[All]" dimensionUniqueName="[Range]" displayFolder="" count="2" memberValueDatatype="20" unbalanced="0">
      <fieldsUsage count="2">
        <fieldUsage x="-1"/>
        <fieldUsage x="2"/>
      </fieldsUsage>
    </cacheHierarchy>
    <cacheHierarchy uniqueName="[Range].[MATERIAL NAME]" caption="MATERIAL NAME" attribute="1" defaultMemberUniqueName="[Range].[MATERIAL NAME].[All]" allUniqueName="[Range].[MATERIAL NAME].[All]" dimensionUniqueName="[Range]" displayFolder="" count="0" memberValueDatatype="130" unbalanced="0"/>
    <cacheHierarchy uniqueName="[Range].[MRP]" caption="MRP" attribute="1" defaultMemberUniqueName="[Range].[MRP].[All]" allUniqueName="[Range].[MRP].[All]" dimensionUniqueName="[Range]" displayFolder="" count="0" memberValueDatatype="130" unbalanced="0"/>
    <cacheHierarchy uniqueName="[Range].[6 WEEK USAGE]" caption="6 WEEK USAGE" attribute="1" defaultMemberUniqueName="[Range].[6 WEEK USAGE].[All]" allUniqueName="[Range].[6 WEEK USAGE].[All]" dimensionUniqueName="[Range]" displayFolder="" count="0" memberValueDatatype="5" unbalanced="0"/>
    <cacheHierarchy uniqueName="[Range].[STKU]" caption="STKU" attribute="1" defaultMemberUniqueName="[Range].[STKU].[All]" allUniqueName="[Range].[STKU].[All]" dimensionUniqueName="[Range]" displayFolder="" count="0" memberValueDatatype="130" unbalanced="0"/>
    <cacheHierarchy uniqueName="[Range].[StandardCost]" caption="StandardCost" attribute="1" defaultMemberUniqueName="[Range].[StandardCost].[All]" allUniqueName="[Range].[StandardCost].[All]" dimensionUniqueName="[Range]" displayFolder="" count="0" memberValueDatatype="5" unbalanced="0"/>
    <cacheHierarchy uniqueName="[Range].[Cost Q]" caption="Cost Q" attribute="1" defaultMemberUniqueName="[Range].[Cost Q].[All]" allUniqueName="[Range].[Cost Q].[All]" dimensionUniqueName="[Range]" displayFolder="" count="0" memberValueDatatype="20" unbalanced="0"/>
    <cacheHierarchy uniqueName="[Range].[Cost UOM]" caption="Cost UOM" attribute="1" defaultMemberUniqueName="[Range].[Cost UOM].[All]" allUniqueName="[Range].[Cost UOM].[All]" dimensionUniqueName="[Range]" displayFolder="" count="0" memberValueDatatype="130" unbalanced="0"/>
    <cacheHierarchy uniqueName="[Range].[S.S]" caption="S.S" attribute="1" defaultMemberUniqueName="[Range].[S.S].[All]" allUniqueName="[Range].[S.S].[All]" dimensionUniqueName="[Range]" displayFolder="" count="0" memberValueDatatype="20" unbalanced="0"/>
    <cacheHierarchy uniqueName="[Range].[SOH]" caption="SOH" attribute="1" defaultMemberUniqueName="[Range].[SOH].[All]" allUniqueName="[Range].[SOH].[All]" dimensionUniqueName="[Range]" displayFolder="" count="0" memberValueDatatype="20" unbalanced="0"/>
    <cacheHierarchy uniqueName="[Range].[CURRENT MOQ]" caption="CURRENT MOQ" attribute="1" defaultMemberUniqueName="[Range].[CURRENT MOQ].[All]" allUniqueName="[Range].[CURRENT MOQ].[All]" dimensionUniqueName="[Range]" displayFolder="" count="0" memberValueDatatype="20" unbalanced="0"/>
    <cacheHierarchy uniqueName="[Range].[RQ]" caption="RQ" attribute="1" defaultMemberUniqueName="[Range].[RQ].[All]" allUniqueName="[Range].[RQ].[All]" dimensionUniqueName="[Range]" displayFolder="" count="0" memberValueDatatype="20" unbalanced="0"/>
    <cacheHierarchy uniqueName="[Range].[PDT]" caption="PDT" attribute="1" defaultMemberUniqueName="[Range].[PDT].[All]" allUniqueName="[Range].[PDT].[All]" dimensionUniqueName="[Range]" displayFolder="" count="0" memberValueDatatype="20" unbalanced="0"/>
    <cacheHierarchy uniqueName="[Range].[PALLET Q]" caption="PALLET Q" attribute="1" defaultMemberUniqueName="[Range].[PALLET Q].[All]" allUniqueName="[Range].[PALLET Q].[All]" dimensionUniqueName="[Range]" displayFolder="" count="0" memberValueDatatype="20" unbalanced="0"/>
    <cacheHierarchy uniqueName="[Range].[WKLY AVG]" caption="WKLY AVG" attribute="1" defaultMemberUniqueName="[Range].[WKLY AVG].[All]" allUniqueName="[Range].[WKLY AVG].[All]" dimensionUniqueName="[Range]" displayFolder="" count="0" memberValueDatatype="5" unbalanced="0"/>
    <cacheHierarchy uniqueName="[Range].[YEAR AV.]" caption="YEAR AV." attribute="1" defaultMemberUniqueName="[Range].[YEAR AV.].[All]" allUniqueName="[Range].[YEAR AV.].[All]" dimensionUniqueName="[Range]" displayFolder="" count="0" memberValueDatatype="5" unbalanced="0"/>
    <cacheHierarchy uniqueName="[Range].[YEARLY EXP]" caption="YEARLY EXP" attribute="1" defaultMemberUniqueName="[Range].[YEARLY EXP].[All]" allUniqueName="[Range].[YEARLY EXP].[All]" dimensionUniqueName="[Range]" displayFolder="" count="0" memberValueDatatype="5" unbalanced="0"/>
    <cacheHierarchy uniqueName="[Range].[SOH Value]" caption="SOH Value" attribute="1" defaultMemberUniqueName="[Range].[SOH Value].[All]" allUniqueName="[Range].[SOH Value].[All]" dimensionUniqueName="[Range]" displayFolder="" count="0" memberValueDatatype="5" unbalanced="0"/>
    <cacheHierarchy uniqueName="[Range].[% YEARLY EXPENDITURE]" caption="% YEARLY EXPENDITURE" attribute="1" defaultMemberUniqueName="[Range].[% YEARLY EXPENDITURE].[All]" allUniqueName="[Range].[% YEARLY EXPENDITURE].[All]" dimensionUniqueName="[Range]" displayFolder="" count="0" memberValueDatatype="5" unbalanced="0"/>
    <cacheHierarchy uniqueName="[Range].[ABC SOH SCORE]" caption="ABC SOH SCORE" attribute="1" defaultMemberUniqueName="[Range].[ABC SOH SCORE].[All]" allUniqueName="[Range].[ABC SOH SCORE].[All]" dimensionUniqueName="[Range]" displayFolder="" count="0" memberValueDatatype="5" unbalanced="0"/>
    <cacheHierarchy uniqueName="[Range].[ABC $ Formula]" caption="ABC $ Formula" attribute="1" defaultMemberUniqueName="[Range].[ABC $ Formula].[All]" allUniqueName="[Range].[ABC $ Formula].[All]" dimensionUniqueName="[Range]" displayFolder="" count="0" memberValueDatatype="130" unbalanced="0"/>
    <cacheHierarchy uniqueName="[Range].[ABC $ Val]" caption="ABC $ Val" attribute="1" defaultMemberUniqueName="[Range].[ABC $ Val].[All]" allUniqueName="[Range].[ABC $ Val].[All]" dimensionUniqueName="[Range]" displayFolder="" count="0" memberValueDatatype="130" unbalanced="0"/>
    <cacheHierarchy uniqueName="[Range].[% QUANTITY OF TOTAL PALS]" caption="% QUANTITY OF TOTAL PALS" attribute="1" defaultMemberUniqueName="[Range].[% QUANTITY OF TOTAL PALS].[All]" allUniqueName="[Range].[% QUANTITY OF TOTAL PALS].[All]" dimensionUniqueName="[Range]" displayFolder="" count="0" memberValueDatatype="5" unbalanced="0"/>
    <cacheHierarchy uniqueName="[Range].[ABC PAL SCORE]" caption="ABC PAL SCORE" attribute="1" defaultMemberUniqueName="[Range].[ABC PAL SCORE].[All]" allUniqueName="[Range].[ABC PAL SCORE].[All]" dimensionUniqueName="[Range]" displayFolder="" count="0" memberValueDatatype="5" unbalanced="0"/>
    <cacheHierarchy uniqueName="[Range].[ABC Pal Formula]" caption="ABC Pal Formula" attribute="1" defaultMemberUniqueName="[Range].[ABC Pal Formula].[All]" allUniqueName="[Range].[ABC Pal Formula].[All]" dimensionUniqueName="[Range]" displayFolder="" count="0" memberValueDatatype="130" unbalanced="0"/>
    <cacheHierarchy uniqueName="[Range].[ABC Pal Val]" caption="ABC Pal Val" attribute="1" defaultMemberUniqueName="[Range].[ABC Pal Val].[All]" allUniqueName="[Range].[ABC Pal Val].[All]" dimensionUniqueName="[Range]" displayFolder="" count="0" memberValueDatatype="130" unbalanced="0"/>
    <cacheHierarchy uniqueName="[Range].[ABC WEEKS]" caption="ABC WEEKS" attribute="1" defaultMemberUniqueName="[Range].[ABC WEEKS].[All]" allUniqueName="[Range].[ABC WEEKS].[All]" dimensionUniqueName="[Range]" displayFolder="" count="0" memberValueDatatype="20" unbalanced="0"/>
    <cacheHierarchy uniqueName="[Range].[REAL ABC VALUE FORMULA]" caption="REAL ABC VALUE FORMULA" attribute="1" defaultMemberUniqueName="[Range].[REAL ABC VALUE FORMULA].[All]" allUniqueName="[Range].[REAL ABC VALUE FORMULA].[All]" dimensionUniqueName="[Range]" displayFolder="" count="2" memberValueDatatype="130" unbalanced="0">
      <fieldsUsage count="2">
        <fieldUsage x="-1"/>
        <fieldUsage x="0"/>
      </fieldsUsage>
    </cacheHierarchy>
    <cacheHierarchy uniqueName="[Range].[ABC REAL VALUE]" caption="ABC REAL VALUE" attribute="1" defaultMemberUniqueName="[Range].[ABC REAL VALUE].[All]" allUniqueName="[Range].[ABC REAL VALUE].[All]" dimensionUniqueName="[Range]" displayFolder="" count="0" memberValueDatatype="130" unbalanced="0"/>
    <cacheHierarchy uniqueName="[Range].[MOQ IN #ROUNDING QUANTITY]" caption="MOQ IN #ROUNDING QUANTITY" attribute="1" defaultMemberUniqueName="[Range].[MOQ IN #ROUNDING QUANTITY].[All]" allUniqueName="[Range].[MOQ IN #ROUNDING QUANTITY].[All]" dimensionUniqueName="[Range]" displayFolder="" count="0" memberValueDatatype="20" unbalanced="0"/>
    <cacheHierarchy uniqueName="[Range].[CURRENT ROUNDED MOQ]" caption="CURRENT ROUNDED MOQ" attribute="1" defaultMemberUniqueName="[Range].[CURRENT ROUNDED MOQ].[All]" allUniqueName="[Range].[CURRENT ROUNDED MOQ].[All]" dimensionUniqueName="[Range]" displayFolder="" count="0" memberValueDatatype="20" unbalanced="0"/>
    <cacheHierarchy uniqueName="[Range].[TRUE ABC MOQ]" caption="TRUE ABC MOQ" attribute="1" defaultMemberUniqueName="[Range].[TRUE ABC MOQ].[All]" allUniqueName="[Range].[TRUE ABC MOQ].[All]" dimensionUniqueName="[Range]" displayFolder="" count="0" memberValueDatatype="5" unbalanced="0"/>
    <cacheHierarchy uniqueName="[Range].[ABC ADJ MOQ]" caption="ABC ADJ MOQ" attribute="1" defaultMemberUniqueName="[Range].[ABC ADJ MOQ].[All]" allUniqueName="[Range].[ABC ADJ MOQ].[All]" dimensionUniqueName="[Range]" displayFolder="" count="0" memberValueDatatype="20" unbalanced="0"/>
    <cacheHierarchy uniqueName="[Range].[ABC MOQ in WKS USAGE]" caption="ABC MOQ in WKS USAGE" attribute="1" defaultMemberUniqueName="[Range].[ABC MOQ in WKS USAGE].[All]" allUniqueName="[Range].[ABC MOQ in WKS USAGE].[All]" dimensionUniqueName="[Range]" displayFolder="" count="0" memberValueDatatype="20" unbalanced="0"/>
    <cacheHierarchy uniqueName="[Range].[ABCMOQWKS]" caption="ABCMOQWKS" attribute="1" defaultMemberUniqueName="[Range].[ABCMOQWKS].[All]" allUniqueName="[Range].[ABCMOQWKS].[All]" dimensionUniqueName="[Range]" displayFolder="" count="0" memberValueDatatype="20" unbalanced="0"/>
    <cacheHierarchy uniqueName="[Range].[TRUE_SS]" caption="TRUE_SS" attribute="1" defaultMemberUniqueName="[Range].[TRUE_SS].[All]" allUniqueName="[Range].[TRUE_SS].[All]" dimensionUniqueName="[Range]" displayFolder="" count="0" memberValueDatatype="5" unbalanced="0"/>
    <cacheHierarchy uniqueName="[Range].[AVGSOH CURRENTMOQ]" caption="AVGSOH CURRENTMOQ" attribute="1" defaultMemberUniqueName="[Range].[AVGSOH CURRENTMOQ].[All]" allUniqueName="[Range].[AVGSOH CURRENTMOQ].[All]" dimensionUniqueName="[Range]" displayFolder="" count="0" memberValueDatatype="5" unbalanced="0"/>
    <cacheHierarchy uniqueName="[Range].[AVGSOHVAL CURRENTMOQ]" caption="AVGSOHVAL CURRENTMOQ" attribute="1" defaultMemberUniqueName="[Range].[AVGSOHVAL CURRENTMOQ].[All]" allUniqueName="[Range].[AVGSOHVAL CURRENTMOQ].[All]" dimensionUniqueName="[Range]" displayFolder="" count="0" memberValueDatatype="5" unbalanced="0"/>
    <cacheHierarchy uniqueName="[Range].[AVGSOH ABCMOQ]" caption="AVGSOH ABCMOQ" attribute="1" defaultMemberUniqueName="[Range].[AVGSOH ABCMOQ].[All]" allUniqueName="[Range].[AVGSOH ABCMOQ].[All]" dimensionUniqueName="[Range]" displayFolder="" count="0" memberValueDatatype="5" unbalanced="0"/>
    <cacheHierarchy uniqueName="[Range].[AVGSOHVAL ABCMOQ]" caption="AVGSOHVAL ABCMOQ" attribute="1" defaultMemberUniqueName="[Range].[AVGSOHVAL ABCMOQ].[All]" allUniqueName="[Range].[AVGSOHVAL ABCMOQ].[All]" dimensionUniqueName="[Range]" displayFolder="" count="0" memberValueDatatype="5" unbalanced="0"/>
    <cacheHierarchy uniqueName="[Range].[AVG CURRENT SOH PAL]" caption="AVG CURRENT SOH PAL" attribute="1" defaultMemberUniqueName="[Range].[AVG CURRENT SOH PAL].[All]" allUniqueName="[Range].[AVG CURRENT SOH PAL].[All]" dimensionUniqueName="[Range]" displayFolder="" count="0" memberValueDatatype="5" unbalanced="0"/>
    <cacheHierarchy uniqueName="[Range].[AVG ABC SOH PAL]" caption="AVG ABC SOH PAL" attribute="1" defaultMemberUniqueName="[Range].[AVG ABC SOH PAL].[All]" allUniqueName="[Range].[AVG ABC SOH PAL].[All]" dimensionUniqueName="[Range]" displayFolder="" count="0" memberValueDatatype="5" unbalanced="0"/>
    <cacheHierarchy uniqueName="[Range].[AVG CURRENT SOH DAYS]" caption="AVG CURRENT SOH DAYS" attribute="1" defaultMemberUniqueName="[Range].[AVG CURRENT SOH DAYS].[All]" allUniqueName="[Range].[AVG CURRENT SOH DAYS].[All]" dimensionUniqueName="[Range]" displayFolder="" count="0" memberValueDatatype="5" unbalanced="0"/>
    <cacheHierarchy uniqueName="[Range].[AVG ABC SOH DAYS]" caption="AVG ABC SOH DAYS" attribute="1" defaultMemberUniqueName="[Range].[AVG ABC SOH DAYS].[All]" allUniqueName="[Range].[AVG ABC SOH DAYS].[All]" dimensionUniqueName="[Range]" displayFolder="" count="0" memberValueDatatype="5" unbalanced="0"/>
    <cacheHierarchy uniqueName="[Range].[Proposed No. Annual Orders]" caption="Proposed No. Annual Orders" attribute="1" defaultMemberUniqueName="[Range].[Proposed No. Annual Orders].[All]" allUniqueName="[Range].[Proposed No. Annual Orders].[All]" dimensionUniqueName="[Range]" displayFolder="" count="0" memberValueDatatype="20" unbalanced="0"/>
    <cacheHierarchy uniqueName="[Range].[Current Annual Ordering]" caption="Current Annual Ordering" attribute="1" defaultMemberUniqueName="[Range].[Current Annual Ordering].[All]" allUniqueName="[Range].[Current Annual Ordering].[All]" dimensionUniqueName="[Range]" displayFolder="" count="0" memberValueDatatype="20" unbalanced="0"/>
    <cacheHierarchy uniqueName="[Range].[COST PER PAL]" caption="COST PER PAL" attribute="1" defaultMemberUniqueName="[Range].[COST PER PAL].[All]" allUniqueName="[Range].[COST PER PAL].[All]" dimensionUniqueName="[Range]" displayFolder="" count="0" memberValueDatatype="5" unbalanced="0"/>
    <cacheHierarchy uniqueName="[Range].[Annual Pallet Turnover]" caption="Annual Pallet Turnover" attribute="1" defaultMemberUniqueName="[Range].[Annual Pallet Turnover].[All]" allUniqueName="[Range].[Annual Pallet Turnover].[All]" dimensionUniqueName="[Range]" displayFolder="" count="0" memberValueDatatype="20" unbalanced="0"/>
    <cacheHierarchy uniqueName="[Range].[% QUANTITY OF ANNUAL PAL TURNOVER]" caption="% QUANTITY OF ANNUAL PAL TURNOVER" attribute="1" defaultMemberUniqueName="[Range].[% QUANTITY OF ANNUAL PAL TURNOVER].[All]" allUniqueName="[Range].[% QUANTITY OF ANNUAL PAL TURNOVER].[All]" dimensionUniqueName="[Range]" displayFolder="" count="0" memberValueDatatype="5" unbalanced="0"/>
    <cacheHierarchy uniqueName="[Range].[ABC PAL TURNOVER SCORE]" caption="ABC PAL TURNOVER SCORE" attribute="1" defaultMemberUniqueName="[Range].[ABC PAL TURNOVER SCORE].[All]" allUniqueName="[Range].[ABC PAL TURNOVER SCOR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6 WEEK USAGE]" caption="Sum of 6 WEEK USAG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BC SOH SCORE]" caption="Sum of ABC SOH SCORE" measure="1" displayFolder="" measureGroup="Range" count="0" hidden="1">
      <extLst>
        <ext xmlns:x15="http://schemas.microsoft.com/office/spreadsheetml/2010/11/main" uri="{B97F6D7D-B522-45F9-BDA1-12C45D357490}">
          <x15:cacheHierarchy aggregatedColumn="19"/>
        </ext>
      </extLst>
    </cacheHierarchy>
    <cacheHierarchy uniqueName="[Measures].[Count of ABC $ Formula]" caption="Count of ABC $ Formula" measure="1" displayFolder="" measureGroup="Range" count="0" hidden="1">
      <extLst>
        <ext xmlns:x15="http://schemas.microsoft.com/office/spreadsheetml/2010/11/main" uri="{B97F6D7D-B522-45F9-BDA1-12C45D357490}">
          <x15:cacheHierarchy aggregatedColumn="20"/>
        </ext>
      </extLst>
    </cacheHierarchy>
    <cacheHierarchy uniqueName="[Measures].[Count of ABC $ Val]" caption="Count of ABC $ Val" measure="1" displayFolder="" measureGroup="Range" count="0" hidden="1">
      <extLst>
        <ext xmlns:x15="http://schemas.microsoft.com/office/spreadsheetml/2010/11/main" uri="{B97F6D7D-B522-45F9-BDA1-12C45D357490}">
          <x15:cacheHierarchy aggregatedColumn="21"/>
        </ext>
      </extLst>
    </cacheHierarchy>
    <cacheHierarchy uniqueName="[Measures].[Count of ABC REAL VALUE]" caption="Count of ABC REAL VALUE" measure="1" displayFolder="" measureGroup="Range" count="0" hidden="1">
      <extLst>
        <ext xmlns:x15="http://schemas.microsoft.com/office/spreadsheetml/2010/11/main" uri="{B97F6D7D-B522-45F9-BDA1-12C45D357490}">
          <x15:cacheHierarchy aggregatedColumn="28"/>
        </ext>
      </extLst>
    </cacheHierarchy>
    <cacheHierarchy uniqueName="[Measures].[Sum of ABC WEEKS]" caption="Sum of ABC WEEKS" measure="1" displayFolder="" measureGroup="Range" count="0" hidden="1">
      <extLst>
        <ext xmlns:x15="http://schemas.microsoft.com/office/spreadsheetml/2010/11/main" uri="{B97F6D7D-B522-45F9-BDA1-12C45D357490}">
          <x15:cacheHierarchy aggregatedColumn="26"/>
        </ext>
      </extLst>
    </cacheHierarchy>
    <cacheHierarchy uniqueName="[Measures].[Count of REAL ABC VALUE FORMULA]" caption="Count of REAL ABC VALUE FORMULA" measure="1" displayFolder="" measureGroup="Range" count="0" hidden="1">
      <extLst>
        <ext xmlns:x15="http://schemas.microsoft.com/office/spreadsheetml/2010/11/main" uri="{B97F6D7D-B522-45F9-BDA1-12C45D357490}">
          <x15:cacheHierarchy aggregatedColumn="27"/>
        </ext>
      </extLst>
    </cacheHierarchy>
    <cacheHierarchy uniqueName="[Measures].[Sum of WKLY AVG]" caption="Sum of WKLY AVG" measure="1" displayFolder="" measureGroup="Range" count="0" hidden="1">
      <extLst>
        <ext xmlns:x15="http://schemas.microsoft.com/office/spreadsheetml/2010/11/main" uri="{B97F6D7D-B522-45F9-BDA1-12C45D357490}">
          <x15:cacheHierarchy aggregatedColumn="14"/>
        </ext>
      </extLst>
    </cacheHierarchy>
    <cacheHierarchy uniqueName="[Measures].[Sum of MATERIAL]" caption="Sum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MATERIAL]" caption="Count of MATERIAL" measure="1" displayFolder="" measureGroup="Range" count="0" hidden="1">
      <extLst>
        <ext xmlns:x15="http://schemas.microsoft.com/office/spreadsheetml/2010/11/main" uri="{B97F6D7D-B522-45F9-BDA1-12C45D357490}">
          <x15:cacheHierarchy aggregatedColumn="0"/>
        </ext>
      </extLst>
    </cacheHierarchy>
    <cacheHierarchy uniqueName="[Measures].[Count of STKU]" caption="Count of STKU" measure="1" displayFolder="" measureGroup="Range" count="0" hidden="1">
      <extLst>
        <ext xmlns:x15="http://schemas.microsoft.com/office/spreadsheetml/2010/11/main" uri="{B97F6D7D-B522-45F9-BDA1-12C45D357490}">
          <x15:cacheHierarchy aggregatedColumn="4"/>
        </ext>
      </extLst>
    </cacheHierarchy>
    <cacheHierarchy uniqueName="[Measures].[Sum of YEAR AV.]" caption="Sum of YEAR AV." measure="1" displayFolder="" measureGroup="Range" count="0" hidden="1">
      <extLst>
        <ext xmlns:x15="http://schemas.microsoft.com/office/spreadsheetml/2010/11/main" uri="{B97F6D7D-B522-45F9-BDA1-12C45D357490}">
          <x15:cacheHierarchy aggregatedColumn="15"/>
        </ext>
      </extLst>
    </cacheHierarchy>
    <cacheHierarchy uniqueName="[Measures].[Sum of % YEARLY EXPENDITURE]" caption="Sum of % YEARLY EXPENDITURE" measure="1" displayFolder="" measureGroup="Range" count="0" hidden="1">
      <extLst>
        <ext xmlns:x15="http://schemas.microsoft.com/office/spreadsheetml/2010/11/main" uri="{B97F6D7D-B522-45F9-BDA1-12C45D357490}">
          <x15:cacheHierarchy aggregatedColumn="18"/>
        </ext>
      </extLst>
    </cacheHierarchy>
    <cacheHierarchy uniqueName="[Measures].[Sum of Cost Q]" caption="Sum of Cost Q" measure="1" displayFolder="" measureGroup="Range" count="0" hidden="1">
      <extLst>
        <ext xmlns:x15="http://schemas.microsoft.com/office/spreadsheetml/2010/11/main" uri="{B97F6D7D-B522-45F9-BDA1-12C45D357490}">
          <x15:cacheHierarchy aggregatedColumn="6"/>
        </ext>
      </extLst>
    </cacheHierarchy>
    <cacheHierarchy uniqueName="[Measures].[Count of Cost UOM]" caption="Count of Cost UOM" measure="1" displayFolder="" measureGroup="Range" count="0" hidden="1">
      <extLst>
        <ext xmlns:x15="http://schemas.microsoft.com/office/spreadsheetml/2010/11/main" uri="{B97F6D7D-B522-45F9-BDA1-12C45D357490}">
          <x15:cacheHierarchy aggregatedColumn="7"/>
        </ext>
      </extLst>
    </cacheHierarchy>
    <cacheHierarchy uniqueName="[Measures].[Sum of % QUANTITY OF ANNUAL PAL TURNOVER]" caption="Sum of % QUANTITY OF ANNUAL PAL TURNOVER" measure="1" displayFolder="" measureGroup="Range" count="0" hidden="1">
      <extLst>
        <ext xmlns:x15="http://schemas.microsoft.com/office/spreadsheetml/2010/11/main" uri="{B97F6D7D-B522-45F9-BDA1-12C45D357490}">
          <x15:cacheHierarchy aggregatedColumn="48"/>
        </ext>
      </extLst>
    </cacheHierarchy>
    <cacheHierarchy uniqueName="[Measures].[Sum of Annual Pallet Turnover]" caption="Sum of Annual Pallet Turnover" measure="1" displayFolder="" measureGroup="Range" count="0" hidden="1">
      <extLst>
        <ext xmlns:x15="http://schemas.microsoft.com/office/spreadsheetml/2010/11/main" uri="{B97F6D7D-B522-45F9-BDA1-12C45D357490}">
          <x15:cacheHierarchy aggregatedColumn="47"/>
        </ext>
      </extLst>
    </cacheHierarchy>
    <cacheHierarchy uniqueName="[Measures].[Sum of ABC PAL TURNOVER SCORE]" caption="Sum of ABC PAL TURNOVER SCORE" measure="1" displayFolder="" measureGroup="Range" count="0" hidden="1">
      <extLst>
        <ext xmlns:x15="http://schemas.microsoft.com/office/spreadsheetml/2010/11/main" uri="{B97F6D7D-B522-45F9-BDA1-12C45D357490}">
          <x15:cacheHierarchy aggregatedColumn="49"/>
        </ext>
      </extLst>
    </cacheHierarchy>
    <cacheHierarchy uniqueName="[Measures].[Sum of COST PER PAL]" caption="Sum of COST PER PAL" measure="1" displayFolder="" measureGroup="Range" count="0" hidden="1">
      <extLst>
        <ext xmlns:x15="http://schemas.microsoft.com/office/spreadsheetml/2010/11/main" uri="{B97F6D7D-B522-45F9-BDA1-12C45D357490}">
          <x15:cacheHierarchy aggregatedColumn="46"/>
        </ext>
      </extLst>
    </cacheHierarchy>
    <cacheHierarchy uniqueName="[Measures].[Sum of Proposed No. Annual Orders]" caption="Sum of Proposed No. Annual Orders" measure="1" displayFolder="" measureGroup="Range" count="0" hidden="1">
      <extLst>
        <ext xmlns:x15="http://schemas.microsoft.com/office/spreadsheetml/2010/11/main" uri="{B97F6D7D-B522-45F9-BDA1-12C45D357490}">
          <x15:cacheHierarchy aggregatedColumn="44"/>
        </ext>
      </extLst>
    </cacheHierarchy>
    <cacheHierarchy uniqueName="[Measures].[Sum of Current Annual Ordering]" caption="Sum of Current Annual Ordering" measure="1" displayFolder="" measureGroup="Range" count="0" hidden="1">
      <extLst>
        <ext xmlns:x15="http://schemas.microsoft.com/office/spreadsheetml/2010/11/main" uri="{B97F6D7D-B522-45F9-BDA1-12C45D357490}">
          <x15:cacheHierarchy aggregatedColumn="45"/>
        </ext>
      </extLst>
    </cacheHierarchy>
    <cacheHierarchy uniqueName="[Measures].[Sum of StandardCost]" caption="Sum of StandardCost" measure="1" displayFolder="" measureGroup="Range" count="0" hidden="1">
      <extLst>
        <ext xmlns:x15="http://schemas.microsoft.com/office/spreadsheetml/2010/11/main" uri="{B97F6D7D-B522-45F9-BDA1-12C45D357490}">
          <x15:cacheHierarchy aggregatedColumn="5"/>
        </ext>
      </extLst>
    </cacheHierarchy>
    <cacheHierarchy uniqueName="[Measures].[Sum of CURRENT MOQ]" caption="Sum of CURRENT MOQ" measure="1" displayFolder="" measureGroup="Range" count="0" hidden="1">
      <extLst>
        <ext xmlns:x15="http://schemas.microsoft.com/office/spreadsheetml/2010/11/main" uri="{B97F6D7D-B522-45F9-BDA1-12C45D357490}">
          <x15:cacheHierarchy aggregatedColumn="10"/>
        </ext>
      </extLst>
    </cacheHierarchy>
    <cacheHierarchy uniqueName="[Measures].[Sum of RQ]" caption="Sum of RQ" measure="1" displayFolder="" measureGroup="Range" count="0" hidden="1">
      <extLst>
        <ext xmlns:x15="http://schemas.microsoft.com/office/spreadsheetml/2010/11/main" uri="{B97F6D7D-B522-45F9-BDA1-12C45D357490}">
          <x15:cacheHierarchy aggregatedColumn="11"/>
        </ext>
      </extLst>
    </cacheHierarchy>
    <cacheHierarchy uniqueName="[Measures].[Sum of S.S]" caption="Sum of S.S" measure="1" displayFolder="" measureGroup="Range" count="0" hidden="1">
      <extLst>
        <ext xmlns:x15="http://schemas.microsoft.com/office/spreadsheetml/2010/11/main" uri="{B97F6D7D-B522-45F9-BDA1-12C45D357490}">
          <x15:cacheHierarchy aggregatedColumn="8"/>
        </ext>
      </extLst>
    </cacheHierarchy>
    <cacheHierarchy uniqueName="[Measures].[Sum of SOH]" caption="Sum of SOH" measure="1" displayFolder="" measureGroup="Range" count="0" hidden="1">
      <extLst>
        <ext xmlns:x15="http://schemas.microsoft.com/office/spreadsheetml/2010/11/main" uri="{B97F6D7D-B522-45F9-BDA1-12C45D357490}">
          <x15:cacheHierarchy aggregatedColumn="9"/>
        </ext>
      </extLst>
    </cacheHierarchy>
    <cacheHierarchy uniqueName="[Measures].[Sum of SOH Value]" caption="Sum of SOH Valu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BEE88E-A1C8-46EF-B19B-1A95AB2A3132}" name="PivotTable2" cacheId="8" applyNumberFormats="0" applyBorderFormats="0" applyFontFormats="0" applyPatternFormats="0" applyAlignmentFormats="0" applyWidthHeightFormats="1" dataCaption="Values" tag="5b3f87fd-7b54-4f60-bc3f-915171e27c69" updatedVersion="8" minRefreshableVersion="3" useAutoFormatting="1" rowGrandTotals="0" colGrandTotals="0" itemPrintTitles="1" createdVersion="8" indent="0" compact="0" compactData="0" multipleFieldFilters="0" chartFormat="37">
  <location ref="A14:B18" firstHeaderRow="1" firstDataRow="1" firstDataCol="1"/>
  <pivotFields count="3">
    <pivotField name="REAL ABC VALUE Classification" axis="axisRow" compact="0" allDrilled="1" outline="0" subtotalTop="0" showAll="0" defaultSubtotal="0" defaultAttributeDrillState="1">
      <items count="4">
        <item x="2"/>
        <item x="3"/>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name="Sum of 6 WEEK USAGE" fld="1" baseField="0" baseItem="0"/>
  </dataFields>
  <chartFormats count="1">
    <chartFormat chart="29" format="2" series="1">
      <pivotArea type="data" outline="0" fieldPosition="0">
        <references count="1">
          <reference field="4294967294" count="1" selected="0">
            <x v="0"/>
          </reference>
        </references>
      </pivotArea>
    </chartFormat>
  </chartFormats>
  <pivotHierarchies count="7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7D576F-27DA-4CE3-8963-54B951566EB5}" name="PivotTable3" cacheId="0" applyNumberFormats="0" applyBorderFormats="0" applyFontFormats="0" applyPatternFormats="0" applyAlignmentFormats="0" applyWidthHeightFormats="1" dataCaption="Values" tag="8f596b39-5efc-4d7b-b817-864bd7f33d85" updatedVersion="8" minRefreshableVersion="3" useAutoFormatting="1" rowGrandTotals="0" colGrandTotals="0" itemPrintTitles="1" createdVersion="8" indent="0" compact="0" compactData="0" multipleFieldFilters="0" chartFormat="32">
  <location ref="A22:B26" firstHeaderRow="1" firstDataRow="1" firstDataCol="1"/>
  <pivotFields count="2">
    <pivotField name="REAL ABC VALUE Classification" axis="axisRow" compact="0" allDrilled="1" outline="0" subtotalTop="0" showAll="0" defaultSubtotal="0" defaultAttributeDrillState="1">
      <items count="4">
        <item x="0"/>
        <item x="1"/>
        <item x="2"/>
        <item x="3"/>
      </items>
    </pivotField>
    <pivotField dataField="1" compact="0" outline="0" subtotalTop="0" showAll="0" defaultSubtotal="0"/>
  </pivotFields>
  <rowFields count="1">
    <field x="0"/>
  </rowFields>
  <rowItems count="4">
    <i>
      <x/>
    </i>
    <i>
      <x v="1"/>
    </i>
    <i>
      <x v="2"/>
    </i>
    <i>
      <x v="3"/>
    </i>
  </rowItems>
  <colItems count="1">
    <i/>
  </colItems>
  <dataFields count="1">
    <dataField name="Count of MATERIAL" fld="1" subtotal="count" baseField="0" baseItem="0"/>
  </dataFields>
  <chartFormats count="1">
    <chartFormat chart="31" format="1"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AL ABC VALUE Classifi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A47E99-827A-4048-94DB-A61ED4F29B1B}" name="PivotTable7" cacheId="6" applyNumberFormats="0" applyBorderFormats="0" applyFontFormats="0" applyPatternFormats="0" applyAlignmentFormats="0" applyWidthHeightFormats="1" dataCaption="Values" tag="5b3f87fd-7b54-4f60-bc3f-915171e27c69" updatedVersion="8" minRefreshableVersion="3" useAutoFormatting="1" rowGrandTotals="0" colGrandTotals="0" itemPrintTitles="1" createdVersion="8" indent="0" compact="0" compactData="0" multipleFieldFilters="0" chartFormat="38">
  <location ref="A135:C140" firstHeaderRow="0" firstDataRow="1" firstDataCol="1"/>
  <pivotFields count="5">
    <pivotField name="REAL ABC VALUE Classification" compact="0" allDrilled="1" outline="0" subtotalTop="0" showAll="0" defaultSubtotal="0" defaultAttributeDrillState="1">
      <items count="4">
        <item x="0"/>
        <item x="1"/>
        <item x="2"/>
        <item x="3"/>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5">
    <i>
      <x/>
    </i>
    <i>
      <x v="1"/>
    </i>
    <i>
      <x v="2"/>
    </i>
    <i>
      <x v="3"/>
    </i>
    <i>
      <x v="4"/>
    </i>
  </rowItems>
  <colFields count="1">
    <field x="-2"/>
  </colFields>
  <colItems count="2">
    <i>
      <x/>
    </i>
    <i i="1">
      <x v="1"/>
    </i>
  </colItems>
  <dataFields count="2">
    <dataField name=" MATERIAL Quantity" fld="2" subtotal="count" baseField="1" baseItem="0"/>
    <dataField name="CURRENT MOQ" fld="3" baseField="0" baseItem="0"/>
  </dataFields>
  <chartFormats count="2">
    <chartFormat chart="33" format="6"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1"/>
          </reference>
        </references>
      </pivotArea>
    </chartFormat>
  </chartFormats>
  <pivotHierarchies count="7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MATERIAL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caption=" Proposed No. Annual Orders"/>
    <pivotHierarchy dragToData="1" caption=" Current Annual Ordering"/>
    <pivotHierarchy dragToData="1"/>
    <pivotHierarchy dragToData="1" caption="CURRENT MOQ"/>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00F638-D02D-4472-9AD8-F8FD78D76872}" name="PivotTable1" cacheId="3" applyNumberFormats="0" applyBorderFormats="0" applyFontFormats="0" applyPatternFormats="0" applyAlignmentFormats="0" applyWidthHeightFormats="1" dataCaption="Values" tag="68d39170-f81d-4ea0-b071-be57a1c923e8" updatedVersion="8" minRefreshableVersion="3" useAutoFormatting="1" rowGrandTotals="0" colGrandTotals="0" itemPrintTitles="1" createdVersion="8" indent="0" compact="0" compactData="0" multipleFieldFilters="0" chartFormat="25">
  <location ref="A1:B5" firstHeaderRow="1" firstDataRow="1" firstDataCol="1"/>
  <pivotFields count="3">
    <pivotField axis="axisRow" compact="0" allDrilled="1" outline="0" subtotalTop="0" showAll="0" sortType="ascending"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name="Sum of WKLY AVG" fld="1" baseField="0" baseItem="0"/>
  </dataFields>
  <chartFormats count="2">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7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A79512-3497-4198-9817-20B340C09C9D}" name="PivotTable6" cacheId="4" applyNumberFormats="0" applyBorderFormats="0" applyFontFormats="0" applyPatternFormats="0" applyAlignmentFormats="0" applyWidthHeightFormats="1" dataCaption="Values" tag="5b3f87fd-7b54-4f60-bc3f-915171e27c69" updatedVersion="8" minRefreshableVersion="3" useAutoFormatting="1" rowGrandTotals="0" colGrandTotals="0" itemPrintTitles="1" createdVersion="8" indent="0" compact="0" compactData="0" multipleFieldFilters="0" chartFormat="35">
  <location ref="A128:C132" firstHeaderRow="0" firstDataRow="1" firstDataCol="1"/>
  <pivotFields count="5">
    <pivotField name="REAL ABC VALUE Classification" compact="0" allDrilled="1" outline="0" subtotalTop="0" showAll="0" defaultSubtotal="0" defaultAttributeDrillState="1">
      <items count="4">
        <item x="0"/>
        <item x="1"/>
        <item x="2"/>
        <item x="3"/>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name=" Proposed No. Annual Orders" fld="2" baseField="0" baseItem="0"/>
    <dataField name=" Current Annual Ordering" fld="3" baseField="0" baseItem="0"/>
  </dataFields>
  <chartFormats count="2">
    <chartFormat chart="31" format="5"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1"/>
          </reference>
        </references>
      </pivotArea>
    </chartFormat>
  </chartFormats>
  <pivotHierarchies count="7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Proposed No. Annual Orders"/>
    <pivotHierarchy dragToData="1" caption=" Current Annual Order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380C98-DBE8-458A-BE28-326A4C3D467C}" name="PivotTable5" cacheId="9" applyNumberFormats="0" applyBorderFormats="0" applyFontFormats="0" applyPatternFormats="0" applyAlignmentFormats="0" applyWidthHeightFormats="1" dataCaption="Values" tag="1c197931-d8ec-4ec9-a0c6-93c4b8cd59be" updatedVersion="8" minRefreshableVersion="3" useAutoFormatting="1" rowGrandTotals="0" colGrandTotals="0" itemPrintTitles="1" createdVersion="8" indent="0" compact="0" compactData="0" multipleFieldFilters="0" chartFormat="57">
  <location ref="A35:C125" firstHeaderRow="1" firstDataRow="1" firstDataCol="2"/>
  <pivotFields count="4">
    <pivotField name="REAL ABC VALUE Classification" compact="0" allDrilled="1" outline="0" subtotalTop="0" showAll="0" defaultSubtotal="0" defaultAttributeDrillState="1">
      <items count="4">
        <item x="0"/>
        <item x="1"/>
        <item x="2"/>
        <item x="3"/>
      </items>
    </pivotField>
    <pivotField axis="axisRow" compact="0" allDrilled="1" outline="0"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axis="axisRow" compact="0" allDrilled="1" outline="0"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dataField="1" compact="0" outline="0" subtotalTop="0" showAll="0" defaultSubtotal="0"/>
  </pivotFields>
  <rowFields count="2">
    <field x="1"/>
    <field x="2"/>
  </rowFields>
  <rowItems count="90">
    <i>
      <x/>
      <x/>
    </i>
    <i>
      <x v="1"/>
      <x/>
    </i>
    <i>
      <x v="2"/>
      <x v="1"/>
    </i>
    <i>
      <x v="3"/>
      <x v="2"/>
    </i>
    <i>
      <x v="4"/>
      <x v="3"/>
    </i>
    <i>
      <x v="5"/>
      <x v="4"/>
    </i>
    <i>
      <x v="6"/>
      <x/>
    </i>
    <i>
      <x v="7"/>
      <x v="5"/>
    </i>
    <i>
      <x v="8"/>
      <x v="6"/>
    </i>
    <i>
      <x v="9"/>
      <x v="7"/>
    </i>
    <i>
      <x v="10"/>
      <x v="8"/>
    </i>
    <i>
      <x v="11"/>
      <x v="9"/>
    </i>
    <i>
      <x v="12"/>
      <x v="10"/>
    </i>
    <i>
      <x v="13"/>
      <x v="11"/>
    </i>
    <i>
      <x v="14"/>
      <x v="12"/>
    </i>
    <i>
      <x v="15"/>
      <x v="13"/>
    </i>
    <i>
      <x v="16"/>
      <x v="12"/>
    </i>
    <i>
      <x v="17"/>
      <x v="14"/>
    </i>
    <i>
      <x v="18"/>
      <x v="6"/>
    </i>
    <i>
      <x v="19"/>
      <x v="6"/>
    </i>
    <i>
      <x v="20"/>
      <x v="6"/>
    </i>
    <i>
      <x v="21"/>
      <x v="15"/>
    </i>
    <i>
      <x v="22"/>
      <x v="16"/>
    </i>
    <i>
      <x v="23"/>
      <x v="10"/>
    </i>
    <i>
      <x v="24"/>
      <x v="8"/>
    </i>
    <i>
      <x v="25"/>
      <x v="8"/>
    </i>
    <i>
      <x v="26"/>
      <x v="6"/>
    </i>
    <i>
      <x v="27"/>
      <x v="10"/>
    </i>
    <i>
      <x v="28"/>
      <x v="17"/>
    </i>
    <i>
      <x v="29"/>
      <x/>
    </i>
    <i>
      <x v="30"/>
      <x v="18"/>
    </i>
    <i>
      <x v="31"/>
      <x/>
    </i>
    <i>
      <x v="32"/>
      <x v="6"/>
    </i>
    <i>
      <x v="33"/>
      <x v="6"/>
    </i>
    <i>
      <x v="34"/>
      <x v="19"/>
    </i>
    <i>
      <x v="35"/>
      <x v="6"/>
    </i>
    <i>
      <x v="36"/>
      <x v="8"/>
    </i>
    <i>
      <x v="37"/>
      <x v="20"/>
    </i>
    <i>
      <x v="38"/>
      <x/>
    </i>
    <i>
      <x v="39"/>
      <x v="10"/>
    </i>
    <i>
      <x v="40"/>
      <x v="10"/>
    </i>
    <i>
      <x v="41"/>
      <x/>
    </i>
    <i>
      <x v="42"/>
      <x v="6"/>
    </i>
    <i>
      <x v="43"/>
      <x v="21"/>
    </i>
    <i>
      <x v="44"/>
      <x v="8"/>
    </i>
    <i>
      <x v="45"/>
      <x v="22"/>
    </i>
    <i>
      <x v="46"/>
      <x v="6"/>
    </i>
    <i>
      <x v="47"/>
      <x v="6"/>
    </i>
    <i>
      <x v="48"/>
      <x/>
    </i>
    <i>
      <x v="49"/>
      <x v="19"/>
    </i>
    <i>
      <x v="50"/>
      <x v="23"/>
    </i>
    <i>
      <x v="51"/>
      <x v="8"/>
    </i>
    <i>
      <x v="52"/>
      <x v="24"/>
    </i>
    <i>
      <x v="53"/>
      <x v="6"/>
    </i>
    <i>
      <x v="54"/>
      <x v="25"/>
    </i>
    <i>
      <x v="55"/>
      <x v="6"/>
    </i>
    <i>
      <x v="56"/>
      <x v="10"/>
    </i>
    <i>
      <x v="57"/>
      <x v="26"/>
    </i>
    <i>
      <x v="58"/>
      <x v="27"/>
    </i>
    <i>
      <x v="59"/>
      <x v="8"/>
    </i>
    <i>
      <x v="60"/>
      <x v="28"/>
    </i>
    <i>
      <x v="61"/>
      <x v="7"/>
    </i>
    <i>
      <x v="62"/>
      <x v="19"/>
    </i>
    <i>
      <x v="63"/>
      <x/>
    </i>
    <i>
      <x v="64"/>
      <x/>
    </i>
    <i>
      <x v="65"/>
      <x v="29"/>
    </i>
    <i>
      <x v="66"/>
      <x/>
    </i>
    <i>
      <x v="67"/>
      <x v="30"/>
    </i>
    <i>
      <x v="68"/>
      <x/>
    </i>
    <i>
      <x v="69"/>
      <x/>
    </i>
    <i>
      <x v="70"/>
      <x v="7"/>
    </i>
    <i>
      <x v="71"/>
      <x/>
    </i>
    <i>
      <x v="72"/>
      <x v="24"/>
    </i>
    <i>
      <x v="73"/>
      <x v="4"/>
    </i>
    <i>
      <x v="74"/>
      <x v="31"/>
    </i>
    <i>
      <x v="75"/>
      <x v="8"/>
    </i>
    <i>
      <x v="76"/>
      <x v="6"/>
    </i>
    <i>
      <x v="77"/>
      <x v="8"/>
    </i>
    <i>
      <x v="78"/>
      <x v="15"/>
    </i>
    <i>
      <x v="79"/>
      <x v="24"/>
    </i>
    <i>
      <x v="80"/>
      <x v="8"/>
    </i>
    <i>
      <x v="81"/>
      <x v="8"/>
    </i>
    <i>
      <x v="82"/>
      <x v="32"/>
    </i>
    <i>
      <x v="83"/>
      <x v="15"/>
    </i>
    <i>
      <x v="84"/>
      <x v="33"/>
    </i>
    <i>
      <x v="85"/>
      <x v="6"/>
    </i>
    <i>
      <x v="86"/>
      <x v="23"/>
    </i>
    <i>
      <x v="87"/>
      <x v="6"/>
    </i>
    <i>
      <x v="88"/>
      <x v="18"/>
    </i>
    <i>
      <x v="89"/>
      <x v="5"/>
    </i>
  </rowItems>
  <colItems count="1">
    <i/>
  </colItems>
  <dataFields count="1">
    <dataField name="Sum of ABC PAL TURNOVER SCORE" fld="3" baseField="0" baseItem="0"/>
  </dataFields>
  <formats count="2">
    <format dxfId="8">
      <pivotArea outline="0" collapsedLevelsAreSubtotals="1" fieldPosition="0"/>
    </format>
    <format dxfId="7">
      <pivotArea dataOnly="0" labelOnly="1" outline="0" axis="axisValues" fieldPosition="0"/>
    </format>
  </formats>
  <chartFormats count="1">
    <chartFormat chart="49" format="3" series="1">
      <pivotArea type="data" outline="0" fieldPosition="0">
        <references count="1">
          <reference field="4294967294" count="1" selected="0">
            <x v="0"/>
          </reference>
        </references>
      </pivotArea>
    </chartFormat>
  </chartFormats>
  <pivotHierarchies count="7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AL ABC VALUE Classifi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8F7CEA-F0BA-4E54-A013-A9976FFD1C1D}" name="PivotTable10" cacheId="1" applyNumberFormats="0" applyBorderFormats="0" applyFontFormats="0" applyPatternFormats="0" applyAlignmentFormats="0" applyWidthHeightFormats="1" dataCaption="Values" tag="5b3f87fd-7b54-4f60-bc3f-915171e27c69" updatedVersion="8" minRefreshableVersion="3" useAutoFormatting="1" rowGrandTotals="0" colGrandTotals="0" itemPrintTitles="1" createdVersion="8" indent="0" compact="0" compactData="0" multipleFieldFilters="0" chartFormat="45">
  <location ref="A161:C162" firstHeaderRow="0" firstDataRow="1" firstDataCol="0"/>
  <pivotFields count="5">
    <pivotField name="REAL ABC VALUE Classification" compact="0" allDrilled="1" outline="0" subtotalTop="0" showAll="0" defaultSubtotal="0" defaultAttributeDrillState="1">
      <items count="4">
        <item x="0"/>
        <item x="1"/>
        <item x="2"/>
        <item x="3"/>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name="Count of MATERIAL" fld="1" subtotal="count" baseField="0" baseItem="0"/>
    <dataField name="Sum of StandardCost" fld="2" baseField="0" baseItem="0"/>
    <dataField name="Sum of CURRENT MOQ" fld="3" baseField="0" baseItem="0"/>
  </dataFields>
  <pivotHierarchies count="7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WKLY AVG"/>
    <pivotHierarchy dragToData="1"/>
    <pivotHierarchy dragToData="1" caption=" MATERIAL Quantity"/>
    <pivotHierarchy dragToData="1"/>
    <pivotHierarchy dragToData="1" caption="YEAR AV."/>
    <pivotHierarchy dragToData="1"/>
    <pivotHierarchy dragToData="1"/>
    <pivotHierarchy dragToData="1"/>
    <pivotHierarchy dragToData="1"/>
    <pivotHierarchy dragToData="1"/>
    <pivotHierarchy dragToData="1"/>
    <pivotHierarchy dragToData="1"/>
    <pivotHierarchy dragToData="1" caption=" Proposed No. Annual Orders"/>
    <pivotHierarchy dragToData="1" caption=" Current Annual Ordering"/>
    <pivotHierarchy dragToData="1"/>
    <pivotHierarchy dragToData="1" caption="CURRENT MOQ"/>
    <pivotHierarchy dragToData="1"/>
    <pivotHierarchy dragToData="1" caption="Safety Stock"/>
    <pivotHierarchy dragToData="1" caption="Stock in Han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9B4F00-6CE1-470A-9386-4673C30BA554}" name="PivotTable9" cacheId="2" applyNumberFormats="0" applyBorderFormats="0" applyFontFormats="0" applyPatternFormats="0" applyAlignmentFormats="0" applyWidthHeightFormats="1" dataCaption="Values" tag="5b3f87fd-7b54-4f60-bc3f-915171e27c69" updatedVersion="8" minRefreshableVersion="3" useAutoFormatting="1" rowGrandTotals="0" colGrandTotals="0" itemPrintTitles="1" createdVersion="8" indent="0" compact="0" compactData="0" multipleFieldFilters="0" chartFormat="49">
  <location ref="A150:D155" firstHeaderRow="0" firstDataRow="1" firstDataCol="1"/>
  <pivotFields count="6">
    <pivotField name="REAL ABC VALUE Classification" compact="0" allDrilled="1" outline="0" subtotalTop="0" showAll="0" defaultSubtotal="0" defaultAttributeDrillState="1">
      <items count="4">
        <item x="0"/>
        <item x="1"/>
        <item x="2"/>
        <item x="3"/>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5">
    <i>
      <x/>
    </i>
    <i>
      <x v="1"/>
    </i>
    <i>
      <x v="2"/>
    </i>
    <i>
      <x v="3"/>
    </i>
    <i>
      <x v="4"/>
    </i>
  </rowItems>
  <colFields count="1">
    <field x="-2"/>
  </colFields>
  <colItems count="3">
    <i>
      <x/>
    </i>
    <i i="1">
      <x v="1"/>
    </i>
    <i i="2">
      <x v="2"/>
    </i>
  </colItems>
  <dataFields count="3">
    <dataField name="CURRENT MOQ" fld="4" baseField="0" baseItem="0"/>
    <dataField name="WKLY AVG" fld="2" baseField="0" baseItem="0"/>
    <dataField name="YEAR AV." fld="3" baseField="0" baseItem="0"/>
  </dataFields>
  <chartFormats count="3">
    <chartFormat chart="46" format="6" series="1">
      <pivotArea type="data" outline="0" fieldPosition="0">
        <references count="1">
          <reference field="4294967294" count="1" selected="0">
            <x v="0"/>
          </reference>
        </references>
      </pivotArea>
    </chartFormat>
    <chartFormat chart="46" format="7" series="1">
      <pivotArea type="data" outline="0" fieldPosition="0">
        <references count="1">
          <reference field="4294967294" count="1" selected="0">
            <x v="1"/>
          </reference>
        </references>
      </pivotArea>
    </chartFormat>
    <chartFormat chart="46" format="8" series="1">
      <pivotArea type="data" outline="0" fieldPosition="0">
        <references count="1">
          <reference field="4294967294" count="1" selected="0">
            <x v="2"/>
          </reference>
        </references>
      </pivotArea>
    </chartFormat>
  </chartFormats>
  <pivotHierarchies count="7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WKLY AVG"/>
    <pivotHierarchy dragToData="1"/>
    <pivotHierarchy dragToData="1" caption=" MATERIAL Quantity"/>
    <pivotHierarchy dragToData="1"/>
    <pivotHierarchy dragToData="1" caption="YEAR AV."/>
    <pivotHierarchy dragToData="1"/>
    <pivotHierarchy dragToData="1"/>
    <pivotHierarchy dragToData="1"/>
    <pivotHierarchy dragToData="1"/>
    <pivotHierarchy dragToData="1"/>
    <pivotHierarchy dragToData="1"/>
    <pivotHierarchy dragToData="1"/>
    <pivotHierarchy dragToData="1" caption=" Proposed No. Annual Orders"/>
    <pivotHierarchy dragToData="1" caption=" Current Annual Ordering"/>
    <pivotHierarchy dragToData="1"/>
    <pivotHierarchy dragToData="1" caption="CURRENT MOQ"/>
    <pivotHierarchy dragToData="1"/>
    <pivotHierarchy dragToData="1" caption="Safety Stock"/>
    <pivotHierarchy dragToData="1" caption="Stock in Hand"/>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DCB15A-6F67-415D-9DDE-711991AA3E6C}" name="PivotTable4" cacheId="5" applyNumberFormats="0" applyBorderFormats="0" applyFontFormats="0" applyPatternFormats="0" applyAlignmentFormats="0" applyWidthHeightFormats="1" dataCaption="Values" tag="1c197931-d8ec-4ec9-a0c6-93c4b8cd59be" updatedVersion="8" minRefreshableVersion="3" useAutoFormatting="1" rowGrandTotals="0" colGrandTotals="0" itemPrintTitles="1" createdVersion="8" indent="0" compact="0" compactData="0" multipleFieldFilters="0" chartFormat="41">
  <location ref="A28:B32" firstHeaderRow="1" firstDataRow="1" firstDataCol="1"/>
  <pivotFields count="4">
    <pivotField name="REAL ABC VALUE Classification" compact="0" allDrilled="1" outline="0" subtotalTop="0" showAll="0" defaultSubtotal="0" defaultAttributeDrillState="1">
      <items count="4">
        <item x="0"/>
        <item x="1"/>
        <item x="2"/>
        <item x="3"/>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4">
    <i>
      <x/>
    </i>
    <i>
      <x v="1"/>
    </i>
    <i>
      <x v="2"/>
    </i>
    <i>
      <x v="3"/>
    </i>
  </rowItems>
  <colItems count="1">
    <i/>
  </colItems>
  <dataFields count="1">
    <dataField name="Sum of % YEARLY EXPENDITURE" fld="2" baseField="0" baseItem="0" numFmtId="9"/>
  </dataFields>
  <formats count="2">
    <format dxfId="10">
      <pivotArea outline="0" collapsedLevelsAreSubtotals="1" fieldPosition="0"/>
    </format>
    <format dxfId="9">
      <pivotArea dataOnly="0" labelOnly="1" outline="0" axis="axisValues" fieldPosition="0"/>
    </format>
  </formats>
  <chartFormats count="5">
    <chartFormat chart="37" format="10" series="1">
      <pivotArea type="data" outline="0" fieldPosition="0">
        <references count="1">
          <reference field="4294967294" count="1" selected="0">
            <x v="0"/>
          </reference>
        </references>
      </pivotArea>
    </chartFormat>
    <chartFormat chart="37" format="11">
      <pivotArea type="data" outline="0" fieldPosition="0">
        <references count="2">
          <reference field="4294967294" count="1" selected="0">
            <x v="0"/>
          </reference>
          <reference field="1" count="1" selected="0">
            <x v="0"/>
          </reference>
        </references>
      </pivotArea>
    </chartFormat>
    <chartFormat chart="37" format="12">
      <pivotArea type="data" outline="0" fieldPosition="0">
        <references count="2">
          <reference field="4294967294" count="1" selected="0">
            <x v="0"/>
          </reference>
          <reference field="1" count="1" selected="0">
            <x v="1"/>
          </reference>
        </references>
      </pivotArea>
    </chartFormat>
    <chartFormat chart="37" format="13">
      <pivotArea type="data" outline="0" fieldPosition="0">
        <references count="2">
          <reference field="4294967294" count="1" selected="0">
            <x v="0"/>
          </reference>
          <reference field="1" count="1" selected="0">
            <x v="2"/>
          </reference>
        </references>
      </pivotArea>
    </chartFormat>
    <chartFormat chart="37" format="14">
      <pivotArea type="data" outline="0" fieldPosition="0">
        <references count="2">
          <reference field="4294967294" count="1" selected="0">
            <x v="0"/>
          </reference>
          <reference field="1" count="1" selected="0">
            <x v="3"/>
          </reference>
        </references>
      </pivotArea>
    </chartFormat>
  </chartFormats>
  <pivotHierarchies count="7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AL ABC VALUE Classific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384D5A-6618-44A6-9C3A-10420CA63F72}" name="PivotTable8" cacheId="7" applyNumberFormats="0" applyBorderFormats="0" applyFontFormats="0" applyPatternFormats="0" applyAlignmentFormats="0" applyWidthHeightFormats="1" dataCaption="Values" tag="5b3f87fd-7b54-4f60-bc3f-915171e27c69" updatedVersion="8" minRefreshableVersion="3" useAutoFormatting="1" rowGrandTotals="0" colGrandTotals="0" itemPrintTitles="1" createdVersion="8" indent="0" compact="0" compactData="0" multipleFieldFilters="0" chartFormat="40">
  <location ref="A142:C147" firstHeaderRow="0" firstDataRow="1" firstDataCol="1"/>
  <pivotFields count="5">
    <pivotField name="REAL ABC VALUE Classification" compact="0" allDrilled="1" outline="0" subtotalTop="0" showAll="0" defaultSubtotal="0" defaultAttributeDrillState="1">
      <items count="4">
        <item x="0"/>
        <item x="1"/>
        <item x="2"/>
        <item x="3"/>
      </items>
    </pivotField>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5">
    <i>
      <x/>
    </i>
    <i>
      <x v="1"/>
    </i>
    <i>
      <x v="2"/>
    </i>
    <i>
      <x v="3"/>
    </i>
    <i>
      <x v="4"/>
    </i>
  </rowItems>
  <colFields count="1">
    <field x="-2"/>
  </colFields>
  <colItems count="2">
    <i>
      <x/>
    </i>
    <i i="1">
      <x v="1"/>
    </i>
  </colItems>
  <dataFields count="2">
    <dataField name="Safety Stock" fld="2" baseField="0" baseItem="0"/>
    <dataField name="Stock in Hand" fld="3" baseField="0" baseItem="0"/>
  </dataFields>
  <chartFormats count="2">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s>
  <pivotHierarchies count="7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MATERIAL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caption=" Proposed No. Annual Orders"/>
    <pivotHierarchy dragToData="1" caption=" Current Annual Ordering"/>
    <pivotHierarchy dragToData="1"/>
    <pivotHierarchy dragToData="1" caption="CURRENT MOQ"/>
    <pivotHierarchy dragToData="1"/>
    <pivotHierarchy dragToData="1" caption="Safety Stock"/>
    <pivotHierarchy dragToData="1" caption="Stock in Hand"/>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yson ABC!$A$1:$AX$9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 xr10:uid="{897B640E-0BE8-476B-B300-60B5A6D34EAB}" sourceName="[Range].[MATERIAL]">
  <pivotTables>
    <pivotTable tabId="37" name="PivotTable10"/>
    <pivotTable tabId="37" name="PivotTable9"/>
    <pivotTable tabId="37" name="PivotTable1"/>
    <pivotTable tabId="37" name="PivotTable6"/>
    <pivotTable tabId="37" name="PivotTable4"/>
    <pivotTable tabId="37" name="PivotTable7"/>
    <pivotTable tabId="37" name="PivotTable8"/>
    <pivotTable tabId="37" name="PivotTable2"/>
    <pivotTable tabId="37" name="PivotTable5"/>
  </pivotTables>
  <data>
    <olap pivotCacheId="810535926">
      <levels count="2">
        <level uniqueName="[Range].[MATERIAL].[(All)]" sourceCaption="(All)" count="0"/>
        <level uniqueName="[Range].[MATERIAL].[MATERIAL]" sourceCaption="MATERIAL" count="90">
          <ranges>
            <range startItem="0">
              <i n="[Range].[MATERIAL].&amp;[8000053]" c="8000053"/>
              <i n="[Range].[MATERIAL].&amp;[8000082]" c="8000082"/>
              <i n="[Range].[MATERIAL].&amp;[8000089]" c="8000089"/>
              <i n="[Range].[MATERIAL].&amp;[8000090]" c="8000090"/>
              <i n="[Range].[MATERIAL].&amp;[8000095]" c="8000095"/>
              <i n="[Range].[MATERIAL].&amp;[8000107]" c="8000107"/>
              <i n="[Range].[MATERIAL].&amp;[8000109]" c="8000109"/>
              <i n="[Range].[MATERIAL].&amp;[8000121]" c="8000121"/>
              <i n="[Range].[MATERIAL].&amp;[8000123]" c="8000123"/>
              <i n="[Range].[MATERIAL].&amp;[8000132]" c="8000132"/>
              <i n="[Range].[MATERIAL].&amp;[8000137]" c="8000137"/>
              <i n="[Range].[MATERIAL].&amp;[8000139]" c="8000139"/>
              <i n="[Range].[MATERIAL].&amp;[8000142]" c="8000142"/>
              <i n="[Range].[MATERIAL].&amp;[8000145]" c="8000145"/>
              <i n="[Range].[MATERIAL].&amp;[8000147]" c="8000147"/>
              <i n="[Range].[MATERIAL].&amp;[8000156]" c="8000156"/>
              <i n="[Range].[MATERIAL].&amp;[8000157]" c="8000157"/>
              <i n="[Range].[MATERIAL].&amp;[8000163]" c="8000163"/>
              <i n="[Range].[MATERIAL].&amp;[8000259]" c="8000259"/>
              <i n="[Range].[MATERIAL].&amp;[8000260]" c="8000260"/>
              <i n="[Range].[MATERIAL].&amp;[8000261]" c="8000261"/>
              <i n="[Range].[MATERIAL].&amp;[8000263]" c="8000263"/>
              <i n="[Range].[MATERIAL].&amp;[8000265]" c="8000265"/>
              <i n="[Range].[MATERIAL].&amp;[8000266]" c="8000266"/>
              <i n="[Range].[MATERIAL].&amp;[8000289]" c="8000289"/>
              <i n="[Range].[MATERIAL].&amp;[8000583]" c="8000583"/>
              <i n="[Range].[MATERIAL].&amp;[8000649]" c="8000649"/>
              <i n="[Range].[MATERIAL].&amp;[8000858]" c="8000858"/>
              <i n="[Range].[MATERIAL].&amp;[8000860]" c="8000860"/>
              <i n="[Range].[MATERIAL].&amp;[8000877]" c="8000877"/>
              <i n="[Range].[MATERIAL].&amp;[8000878]" c="8000878"/>
              <i n="[Range].[MATERIAL].&amp;[8000879]" c="8000879"/>
              <i n="[Range].[MATERIAL].&amp;[8000881]" c="8000881"/>
              <i n="[Range].[MATERIAL].&amp;[8000882]" c="8000882"/>
              <i n="[Range].[MATERIAL].&amp;[8000923]" c="8000923"/>
              <i n="[Range].[MATERIAL].&amp;[8000952]" c="8000952"/>
              <i n="[Range].[MATERIAL].&amp;[8000953]" c="8000953"/>
              <i n="[Range].[MATERIAL].&amp;[8000977]" c="8000977"/>
              <i n="[Range].[MATERIAL].&amp;[8000982]" c="8000982"/>
              <i n="[Range].[MATERIAL].&amp;[8000985]" c="8000985"/>
              <i n="[Range].[MATERIAL].&amp;[8000992]" c="8000992"/>
              <i n="[Range].[MATERIAL].&amp;[8000994]" c="8000994"/>
              <i n="[Range].[MATERIAL].&amp;[8001010]" c="8001010"/>
              <i n="[Range].[MATERIAL].&amp;[8001055]" c="8001055"/>
              <i n="[Range].[MATERIAL].&amp;[8001091]" c="8001091"/>
              <i n="[Range].[MATERIAL].&amp;[8001100]" c="8001100"/>
              <i n="[Range].[MATERIAL].&amp;[8001121]" c="8001121"/>
              <i n="[Range].[MATERIAL].&amp;[8001231]" c="8001231"/>
              <i n="[Range].[MATERIAL].&amp;[8001304]" c="8001304"/>
              <i n="[Range].[MATERIAL].&amp;[8001336]" c="8001336"/>
              <i n="[Range].[MATERIAL].&amp;[8001353]" c="8001353"/>
              <i n="[Range].[MATERIAL].&amp;[8001375]" c="8001375"/>
              <i n="[Range].[MATERIAL].&amp;[8001376]" c="8001376"/>
              <i n="[Range].[MATERIAL].&amp;[8001397]" c="8001397"/>
              <i n="[Range].[MATERIAL].&amp;[8001440]" c="8001440"/>
              <i n="[Range].[MATERIAL].&amp;[8001446]" c="8001446"/>
              <i n="[Range].[MATERIAL].&amp;[8001475]" c="8001475"/>
              <i n="[Range].[MATERIAL].&amp;[8001491]" c="8001491"/>
              <i n="[Range].[MATERIAL].&amp;[8001492]" c="8001492"/>
              <i n="[Range].[MATERIAL].&amp;[8001500]" c="8001500"/>
              <i n="[Range].[MATERIAL].&amp;[8001552]" c="8001552"/>
              <i n="[Range].[MATERIAL].&amp;[8001603]" c="8001603"/>
              <i n="[Range].[MATERIAL].&amp;[8001606]" c="8001606"/>
              <i n="[Range].[MATERIAL].&amp;[8001740]" c="8001740"/>
              <i n="[Range].[MATERIAL].&amp;[8001741]" c="8001741"/>
              <i n="[Range].[MATERIAL].&amp;[8001753]" c="8001753"/>
              <i n="[Range].[MATERIAL].&amp;[8001773]" c="8001773"/>
              <i n="[Range].[MATERIAL].&amp;[8001791]" c="8001791"/>
              <i n="[Range].[MATERIAL].&amp;[8001850]" c="8001850"/>
              <i n="[Range].[MATERIAL].&amp;[8001852]" c="8001852"/>
              <i n="[Range].[MATERIAL].&amp;[8001926]" c="8001926"/>
              <i n="[Range].[MATERIAL].&amp;[8001947]" c="8001947"/>
              <i n="[Range].[MATERIAL].&amp;[8001948]" c="8001948"/>
              <i n="[Range].[MATERIAL].&amp;[8001951]" c="8001951"/>
              <i n="[Range].[MATERIAL].&amp;[8001952]" c="8001952"/>
              <i n="[Range].[MATERIAL].&amp;[8001953]" c="8001953"/>
              <i n="[Range].[MATERIAL].&amp;[8001954]" c="8001954"/>
              <i n="[Range].[MATERIAL].&amp;[8001955]" c="8001955"/>
              <i n="[Range].[MATERIAL].&amp;[8001956]" c="8001956"/>
              <i n="[Range].[MATERIAL].&amp;[8001957]" c="8001957"/>
              <i n="[Range].[MATERIAL].&amp;[8001958]" c="8001958"/>
              <i n="[Range].[MATERIAL].&amp;[8001959]" c="8001959"/>
              <i n="[Range].[MATERIAL].&amp;[8001961]" c="8001961"/>
              <i n="[Range].[MATERIAL].&amp;[8001962]" c="8001962"/>
              <i n="[Range].[MATERIAL].&amp;[8001966]" c="8001966"/>
              <i n="[Range].[MATERIAL].&amp;[8001969]" c="8001969"/>
              <i n="[Range].[MATERIAL].&amp;[8001970]" c="8001970"/>
              <i n="[Range].[MATERIAL].&amp;[8002000]" c="8002000"/>
              <i n="[Range].[MATERIAL].&amp;[8002016]" c="8002016"/>
              <i n="[Range].[MATERIAL].&amp;[8002062]" c="8002062"/>
            </range>
          </ranges>
        </level>
      </levels>
      <selections count="1">
        <selection n="[Range].[MATERI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xr10:uid="{89808F1C-C052-4EA3-9031-5788E0260AA2}" cache="Slicer_MATERIAL" caption="MATERIAL" level="1" style="SlicerStyleDark3" rowHeight="225425"/>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401"/>
  <sheetViews>
    <sheetView zoomScale="75" zoomScaleNormal="75" workbookViewId="0">
      <pane xSplit="2" ySplit="1" topLeftCell="O3" activePane="bottomRight" state="frozen"/>
      <selection pane="topRight" activeCell="C1" sqref="C1"/>
      <selection pane="bottomLeft" activeCell="A2" sqref="A2"/>
      <selection pane="bottomRight" activeCell="G1" sqref="G1"/>
    </sheetView>
  </sheetViews>
  <sheetFormatPr defaultColWidth="14.85546875" defaultRowHeight="12.75" outlineLevelCol="1" x14ac:dyDescent="0.2"/>
  <cols>
    <col min="1" max="1" width="13.7109375" style="67" customWidth="1"/>
    <col min="2" max="2" width="43.28515625" style="67" customWidth="1"/>
    <col min="3" max="3" width="8.7109375" style="67" bestFit="1" customWidth="1"/>
    <col min="4" max="4" width="23.28515625" style="67" bestFit="1" customWidth="1"/>
    <col min="5" max="5" width="7" style="67" customWidth="1"/>
    <col min="6" max="6" width="21.140625" style="87" bestFit="1" customWidth="1"/>
    <col min="7" max="7" width="8" style="67" customWidth="1"/>
    <col min="8" max="8" width="10.7109375" style="67" customWidth="1"/>
    <col min="9" max="9" width="8.5703125" style="67" bestFit="1" customWidth="1"/>
    <col min="10" max="10" width="10.140625" style="67" bestFit="1" customWidth="1"/>
    <col min="11" max="11" width="10.5703125" style="88" customWidth="1"/>
    <col min="12" max="12" width="7.85546875" style="88" customWidth="1"/>
    <col min="13" max="13" width="5.85546875" style="67" customWidth="1"/>
    <col min="14" max="14" width="12" style="67" customWidth="1"/>
    <col min="15" max="15" width="14.140625" style="80" bestFit="1" customWidth="1"/>
    <col min="16" max="16" width="14.28515625" style="80" bestFit="1" customWidth="1"/>
    <col min="17" max="17" width="16.140625" style="80" bestFit="1" customWidth="1"/>
    <col min="18" max="18" width="14.85546875" style="80" customWidth="1"/>
    <col min="19" max="19" width="18.28515625" style="112" customWidth="1"/>
    <col min="20" max="20" width="12.7109375" style="80" bestFit="1" customWidth="1"/>
    <col min="21" max="21" width="15" style="80" customWidth="1" outlineLevel="1"/>
    <col min="22" max="22" width="15" style="90" customWidth="1"/>
    <col min="23" max="23" width="14.42578125" style="91" bestFit="1" customWidth="1"/>
    <col min="24" max="24" width="10.42578125" style="80" bestFit="1" customWidth="1"/>
    <col min="25" max="25" width="27.42578125" style="80" customWidth="1" outlineLevel="1"/>
    <col min="26" max="26" width="11.5703125" style="37" customWidth="1"/>
    <col min="27" max="27" width="19.42578125" style="80" bestFit="1" customWidth="1"/>
    <col min="28" max="28" width="18" style="89" customWidth="1" outlineLevel="1"/>
    <col min="29" max="29" width="18" style="80" customWidth="1"/>
    <col min="30" max="30" width="45.140625" style="73" bestFit="1" customWidth="1"/>
    <col min="31" max="31" width="30.42578125" style="74" bestFit="1" customWidth="1"/>
    <col min="32" max="32" width="20.7109375" style="74" customWidth="1"/>
    <col min="33" max="33" width="15" style="74" bestFit="1" customWidth="1"/>
    <col min="34" max="34" width="20.7109375" style="75" bestFit="1" customWidth="1"/>
    <col min="35" max="35" width="17.140625" style="73" bestFit="1" customWidth="1"/>
    <col min="36" max="36" width="12.5703125" style="75" bestFit="1" customWidth="1"/>
    <col min="37" max="37" width="29.7109375" style="80" bestFit="1" customWidth="1"/>
    <col min="38" max="38" width="29.140625" style="80" bestFit="1" customWidth="1"/>
    <col min="39" max="39" width="28.28515625" style="80" bestFit="1" customWidth="1"/>
    <col min="40" max="40" width="29.7109375" style="80" bestFit="1" customWidth="1"/>
    <col min="41" max="41" width="30" style="80" bestFit="1" customWidth="1"/>
    <col min="42" max="42" width="21.7109375" style="80" bestFit="1" customWidth="1"/>
    <col min="43" max="43" width="28.7109375" style="80" bestFit="1" customWidth="1"/>
    <col min="44" max="44" width="23.42578125" style="80" bestFit="1" customWidth="1"/>
    <col min="45" max="45" width="26.5703125" style="80" customWidth="1"/>
    <col min="46" max="46" width="25" style="80" customWidth="1"/>
    <col min="47" max="47" width="17.85546875" style="69" bestFit="1" customWidth="1"/>
    <col min="48" max="48" width="24.5703125" style="80" bestFit="1" customWidth="1"/>
    <col min="49" max="49" width="54" style="80" bestFit="1" customWidth="1"/>
    <col min="50" max="50" width="38.7109375" style="80" bestFit="1" customWidth="1"/>
    <col min="51" max="51" width="13.42578125" style="80" customWidth="1"/>
    <col min="52" max="52" width="3.140625" style="80" bestFit="1" customWidth="1"/>
    <col min="53" max="53" width="27.5703125" style="80" bestFit="1" customWidth="1"/>
    <col min="54" max="54" width="14.85546875" style="80" customWidth="1"/>
    <col min="55" max="55" width="23" style="80" bestFit="1" customWidth="1"/>
    <col min="56" max="56" width="14.85546875" style="80" customWidth="1"/>
    <col min="57" max="57" width="24" style="80" bestFit="1" customWidth="1"/>
    <col min="58" max="58" width="15.7109375" style="80" bestFit="1" customWidth="1"/>
    <col min="59" max="59" width="20.28515625" style="80" bestFit="1" customWidth="1"/>
    <col min="60" max="16384" width="14.85546875" style="80"/>
  </cols>
  <sheetData>
    <row r="1" spans="1:54" s="63" customFormat="1" ht="13.5" thickBot="1" x14ac:dyDescent="0.25">
      <c r="A1" s="101" t="s">
        <v>22</v>
      </c>
      <c r="B1" s="101" t="s">
        <v>118</v>
      </c>
      <c r="C1" s="101" t="s">
        <v>157</v>
      </c>
      <c r="D1" s="101" t="s">
        <v>158</v>
      </c>
      <c r="E1" s="102" t="s">
        <v>27</v>
      </c>
      <c r="F1" s="103" t="s">
        <v>28</v>
      </c>
      <c r="G1" s="102" t="s">
        <v>31</v>
      </c>
      <c r="H1" s="102" t="s">
        <v>32</v>
      </c>
      <c r="I1" s="102" t="s">
        <v>205</v>
      </c>
      <c r="J1" s="102" t="s">
        <v>29</v>
      </c>
      <c r="K1" s="104" t="s">
        <v>113</v>
      </c>
      <c r="L1" s="104" t="s">
        <v>108</v>
      </c>
      <c r="M1" s="102" t="s">
        <v>159</v>
      </c>
      <c r="N1" s="102" t="s">
        <v>119</v>
      </c>
      <c r="O1" s="65" t="s">
        <v>23</v>
      </c>
      <c r="P1" s="63" t="s">
        <v>24</v>
      </c>
      <c r="Q1" s="63" t="s">
        <v>84</v>
      </c>
      <c r="R1" s="63" t="s">
        <v>30</v>
      </c>
      <c r="S1" s="63" t="s">
        <v>83</v>
      </c>
      <c r="T1" s="63" t="s">
        <v>80</v>
      </c>
      <c r="U1" s="63" t="s">
        <v>66</v>
      </c>
      <c r="V1" s="63" t="s">
        <v>67</v>
      </c>
      <c r="W1" s="63" t="s">
        <v>85</v>
      </c>
      <c r="X1" s="63" t="s">
        <v>81</v>
      </c>
      <c r="Y1" s="63" t="s">
        <v>68</v>
      </c>
      <c r="Z1" s="63" t="s">
        <v>69</v>
      </c>
      <c r="AA1" s="63" t="s">
        <v>77</v>
      </c>
      <c r="AB1" s="63" t="s">
        <v>179</v>
      </c>
      <c r="AC1" s="63" t="s">
        <v>178</v>
      </c>
      <c r="AD1" s="66" t="s">
        <v>196</v>
      </c>
      <c r="AE1" s="64" t="s">
        <v>88</v>
      </c>
      <c r="AF1" s="64" t="s">
        <v>90</v>
      </c>
      <c r="AG1" s="64" t="s">
        <v>91</v>
      </c>
      <c r="AH1" s="64" t="s">
        <v>89</v>
      </c>
      <c r="AI1" s="66" t="s">
        <v>78</v>
      </c>
      <c r="AJ1" s="64" t="s">
        <v>21</v>
      </c>
      <c r="AK1" s="63" t="s">
        <v>110</v>
      </c>
      <c r="AL1" s="63" t="s">
        <v>111</v>
      </c>
      <c r="AM1" s="63" t="s">
        <v>114</v>
      </c>
      <c r="AN1" s="63" t="s">
        <v>115</v>
      </c>
      <c r="AO1" s="63" t="s">
        <v>116</v>
      </c>
      <c r="AP1" s="63" t="s">
        <v>117</v>
      </c>
      <c r="AQ1" s="63" t="s">
        <v>180</v>
      </c>
      <c r="AR1" s="63" t="s">
        <v>181</v>
      </c>
      <c r="AS1" s="63" t="s">
        <v>186</v>
      </c>
      <c r="AT1" s="63" t="s">
        <v>59</v>
      </c>
      <c r="AU1" s="63" t="s">
        <v>82</v>
      </c>
      <c r="AV1" s="63" t="s">
        <v>64</v>
      </c>
      <c r="AW1" s="63" t="s">
        <v>184</v>
      </c>
      <c r="AX1" s="63" t="s">
        <v>185</v>
      </c>
    </row>
    <row r="2" spans="1:54" x14ac:dyDescent="0.2">
      <c r="A2" s="116">
        <v>8001492</v>
      </c>
      <c r="B2" s="116" t="s">
        <v>131</v>
      </c>
      <c r="C2" s="116" t="s">
        <v>268</v>
      </c>
      <c r="D2" s="105">
        <v>93539.999999999374</v>
      </c>
      <c r="E2" s="116" t="s">
        <v>160</v>
      </c>
      <c r="F2" s="119">
        <v>750</v>
      </c>
      <c r="G2" s="118">
        <v>1000</v>
      </c>
      <c r="H2" s="116" t="s">
        <v>160</v>
      </c>
      <c r="I2" s="116">
        <f>INDEX(Sheet4!G:G,MATCH('Tyson ABC'!A2,Sheet4!A:A,0))</f>
        <v>20000</v>
      </c>
      <c r="J2" s="117">
        <v>18100</v>
      </c>
      <c r="K2" s="118">
        <v>10400</v>
      </c>
      <c r="L2" s="118">
        <v>800</v>
      </c>
      <c r="M2" s="118">
        <v>5</v>
      </c>
      <c r="N2" s="116">
        <v>800</v>
      </c>
      <c r="O2" s="68">
        <f t="shared" ref="O2:O65" si="0">D2/6</f>
        <v>15589.999999999896</v>
      </c>
      <c r="P2" s="68">
        <f t="shared" ref="P2:P33" si="1">O2*52</f>
        <v>810679.99999999464</v>
      </c>
      <c r="Q2" s="69">
        <f t="shared" ref="Q2:Q33" si="2">P2/G2*F2</f>
        <v>608009.99999999593</v>
      </c>
      <c r="R2" s="69">
        <f t="shared" ref="R2:R33" si="3">IF(ISERROR(J2/G2*F2),0,J2/G2*F2)</f>
        <v>13575.000000000002</v>
      </c>
      <c r="S2" s="111">
        <f t="shared" ref="S2:S33" si="4">(Q2/$BB$9)</f>
        <v>0.15784043834230882</v>
      </c>
      <c r="T2" s="70">
        <f>1-SUM(S2:$S$369)</f>
        <v>0</v>
      </c>
      <c r="U2" s="80" t="str">
        <f>INDEX('Summary Sheet'!$C$5:$C$9,MATCH(T2,'Summary Sheet'!$B$5:$B$9,1))</f>
        <v>A</v>
      </c>
      <c r="V2" s="37" t="s">
        <v>34</v>
      </c>
      <c r="W2" s="71">
        <f t="shared" ref="W2:W33" si="5">(AO2/$BB$32)</f>
        <v>0.11541392836698422</v>
      </c>
      <c r="X2" s="81">
        <f>1-SUM(W2:$W$369)</f>
        <v>0</v>
      </c>
      <c r="Y2" s="68" t="str">
        <f>INDEX('Summary Sheet'!$C$5:$C$9,MATCH(X2,'Summary Sheet'!$B$5:$B$9,1))</f>
        <v>A</v>
      </c>
      <c r="Z2" s="114" t="s">
        <v>34</v>
      </c>
      <c r="AA2" s="68">
        <f>INDEX('Summary Sheet'!$N$3:$R$7,MATCH('Tyson ABC'!$V2,'Summary Sheet'!$M$3:$M$7,0),MATCH('Tyson ABC'!$Z2,'Summary Sheet'!$N$2:$R$2,0))</f>
        <v>1</v>
      </c>
      <c r="AB2" s="93" t="str">
        <f>INDEX('Summary Sheet'!$V$3:$Z$7,MATCH('Tyson ABC'!$V2,'Summary Sheet'!$M$3:$M$7,0),MATCH('Tyson ABC'!$Z2,'Summary Sheet'!$N$2:$R$2,0))</f>
        <v>A</v>
      </c>
      <c r="AC2" s="72" t="s">
        <v>34</v>
      </c>
      <c r="AD2" s="73">
        <f t="shared" ref="AD2:AD33" si="6">ROUNDUP(K2/L2,0)</f>
        <v>13</v>
      </c>
      <c r="AE2" s="74">
        <f t="shared" ref="AE2:AE33" si="7">AD2*L2</f>
        <v>10400</v>
      </c>
      <c r="AF2" s="74">
        <f t="shared" ref="AF2:AF33" si="8">AI2*O2</f>
        <v>15589.999999999896</v>
      </c>
      <c r="AG2" s="74">
        <f t="shared" ref="AG2:AG33" si="9">AH2*L2</f>
        <v>16000</v>
      </c>
      <c r="AH2" s="75">
        <f t="shared" ref="AH2:AH33" si="10">ROUNDUP(IF((AI2*O2)&gt;K2,AI2*O2,AE2)/L2,0)</f>
        <v>20</v>
      </c>
      <c r="AI2" s="73">
        <f>INDEX('Summary Sheet'!$D$5:$D$9,MATCH('Tyson ABC'!AC2,'Summary Sheet'!$C$5:$C$9,0))</f>
        <v>1</v>
      </c>
      <c r="AJ2" s="75">
        <f t="shared" ref="AJ2:AJ33" si="11">(0.5*O2*(M2/7+1))</f>
        <v>13362.857142857056</v>
      </c>
      <c r="AK2" s="68">
        <f>(0.5*AE2)+I2</f>
        <v>25200</v>
      </c>
      <c r="AL2" s="76">
        <f t="shared" ref="AL2:AL33" si="12">AK2/G2*F2</f>
        <v>18900</v>
      </c>
      <c r="AM2" s="75">
        <f>(0.5*AG2)+I2</f>
        <v>28000</v>
      </c>
      <c r="AN2" s="69">
        <f t="shared" ref="AN2:AN33" si="13">AM2/G2*F2</f>
        <v>21000</v>
      </c>
      <c r="AO2" s="100">
        <f t="shared" ref="AO2:AO33" si="14">AK2/N2</f>
        <v>31.5</v>
      </c>
      <c r="AP2" s="100">
        <f t="shared" ref="AP2:AP33" si="15">AM2/N2</f>
        <v>35</v>
      </c>
      <c r="AQ2" s="78">
        <f t="shared" ref="AQ2:AQ33" si="16">(AK2/(O2/5))</f>
        <v>8.0821039127646461</v>
      </c>
      <c r="AR2" s="79">
        <f t="shared" ref="AR2:AR33" si="17">(AM2/(O2/5))</f>
        <v>8.9801154586273846</v>
      </c>
      <c r="AS2" s="77">
        <f t="shared" ref="AS2:AS33" si="18">ROUNDUP(P2/AG2,0)</f>
        <v>51</v>
      </c>
      <c r="AT2" s="80">
        <f t="shared" ref="AT2:AT33" si="19">MIN(52,ROUNDUP(P2/AE2,0))</f>
        <v>52</v>
      </c>
      <c r="AU2" s="69">
        <f t="shared" ref="AU2:AU33" si="20">N2/G2*F2</f>
        <v>600</v>
      </c>
      <c r="AV2" s="68">
        <f t="shared" ref="AV2:AV33" si="21">ROUNDUP((P2/N2),0)</f>
        <v>1014</v>
      </c>
      <c r="AW2" s="81">
        <f t="shared" ref="AW2:AW33" si="22">AV2/$BB$35</f>
        <v>0.27584330794341677</v>
      </c>
      <c r="AX2" s="81">
        <f>1-SUM(AW2:$AW$369)</f>
        <v>0</v>
      </c>
    </row>
    <row r="3" spans="1:54" x14ac:dyDescent="0.2">
      <c r="A3" s="116">
        <v>8001491</v>
      </c>
      <c r="B3" s="116" t="s">
        <v>130</v>
      </c>
      <c r="C3" s="116" t="s">
        <v>268</v>
      </c>
      <c r="D3" s="105">
        <v>58639.999999999985</v>
      </c>
      <c r="E3" s="116" t="s">
        <v>160</v>
      </c>
      <c r="F3" s="119">
        <v>720</v>
      </c>
      <c r="G3" s="118">
        <v>1000</v>
      </c>
      <c r="H3" s="116" t="s">
        <v>160</v>
      </c>
      <c r="I3" s="116">
        <f>INDEX(Sheet4!G:G,MATCH('Tyson ABC'!A3,Sheet4!A:A,0))</f>
        <v>20000</v>
      </c>
      <c r="J3" s="117">
        <v>29700</v>
      </c>
      <c r="K3" s="118">
        <v>10400</v>
      </c>
      <c r="L3" s="118">
        <v>800</v>
      </c>
      <c r="M3" s="118">
        <v>5</v>
      </c>
      <c r="N3" s="116">
        <v>800</v>
      </c>
      <c r="O3" s="68">
        <f>D3/6</f>
        <v>9773.3333333333303</v>
      </c>
      <c r="P3" s="68">
        <f t="shared" si="1"/>
        <v>508213.3333333332</v>
      </c>
      <c r="Q3" s="69">
        <f t="shared" si="2"/>
        <v>365913.59999999992</v>
      </c>
      <c r="R3" s="69">
        <f t="shared" si="3"/>
        <v>21384</v>
      </c>
      <c r="S3" s="111">
        <f>(Q3/$BB$9)</f>
        <v>9.4991797864200631E-2</v>
      </c>
      <c r="T3" s="70">
        <f>1-SUM(S3:$S$369)</f>
        <v>0.1578404383423091</v>
      </c>
      <c r="U3" s="80" t="str">
        <f>INDEX('Summary Sheet'!$C$5:$C$9,MATCH(T3,'Summary Sheet'!$B$5:$B$9,1))</f>
        <v>A</v>
      </c>
      <c r="V3" s="37" t="s">
        <v>34</v>
      </c>
      <c r="W3" s="71">
        <f t="shared" si="5"/>
        <v>0.11541392836698422</v>
      </c>
      <c r="X3" s="81">
        <f>1-SUM(W3:$W$369)</f>
        <v>0.1154139283669845</v>
      </c>
      <c r="Y3" s="68" t="str">
        <f>INDEX('Summary Sheet'!$C$5:$C$9,MATCH(X3,'Summary Sheet'!$B$5:$B$9,1))</f>
        <v>A</v>
      </c>
      <c r="Z3" s="114" t="s">
        <v>34</v>
      </c>
      <c r="AA3" s="68">
        <f>INDEX('Summary Sheet'!$N$3:$R$7,MATCH('Tyson ABC'!$V3,'Summary Sheet'!$M$3:$M$7,0),MATCH('Tyson ABC'!$Z3,'Summary Sheet'!$N$2:$R$2,0))</f>
        <v>1</v>
      </c>
      <c r="AB3" s="93" t="str">
        <f>INDEX('Summary Sheet'!$V$3:$Z$7,MATCH('Tyson ABC'!$V3,'Summary Sheet'!$M$3:$M$7,0),MATCH('Tyson ABC'!$Z3,'Summary Sheet'!$N$2:$R$2,0))</f>
        <v>A</v>
      </c>
      <c r="AC3" s="72" t="s">
        <v>34</v>
      </c>
      <c r="AD3" s="73">
        <f t="shared" si="6"/>
        <v>13</v>
      </c>
      <c r="AE3" s="74">
        <f t="shared" si="7"/>
        <v>10400</v>
      </c>
      <c r="AF3" s="74">
        <f t="shared" si="8"/>
        <v>9773.3333333333303</v>
      </c>
      <c r="AG3" s="74">
        <f t="shared" si="9"/>
        <v>10400</v>
      </c>
      <c r="AH3" s="75">
        <f t="shared" si="10"/>
        <v>13</v>
      </c>
      <c r="AI3" s="73">
        <f>INDEX('Summary Sheet'!$D$5:$D$9,MATCH('Tyson ABC'!AC3,'Summary Sheet'!$C$5:$C$9,0))</f>
        <v>1</v>
      </c>
      <c r="AJ3" s="75">
        <f t="shared" si="11"/>
        <v>8377.1428571428551</v>
      </c>
      <c r="AK3" s="68">
        <f t="shared" ref="AK3:AK66" si="23">(0.5*AE3)+I3</f>
        <v>25200</v>
      </c>
      <c r="AL3" s="76">
        <f t="shared" si="12"/>
        <v>18144</v>
      </c>
      <c r="AM3" s="75">
        <f t="shared" ref="AM3:AM66" si="24">(0.5*AG3)+I3</f>
        <v>25200</v>
      </c>
      <c r="AN3" s="69">
        <f t="shared" si="13"/>
        <v>18144</v>
      </c>
      <c r="AO3" s="100">
        <f t="shared" si="14"/>
        <v>31.5</v>
      </c>
      <c r="AP3" s="100">
        <f t="shared" si="15"/>
        <v>31.5</v>
      </c>
      <c r="AQ3" s="78">
        <f t="shared" si="16"/>
        <v>12.892223738062761</v>
      </c>
      <c r="AR3" s="79">
        <f t="shared" si="17"/>
        <v>12.892223738062761</v>
      </c>
      <c r="AS3" s="77">
        <f t="shared" si="18"/>
        <v>49</v>
      </c>
      <c r="AT3" s="80">
        <f t="shared" si="19"/>
        <v>49</v>
      </c>
      <c r="AU3" s="69">
        <f t="shared" si="20"/>
        <v>576</v>
      </c>
      <c r="AV3" s="68">
        <f t="shared" si="21"/>
        <v>636</v>
      </c>
      <c r="AW3" s="81">
        <f t="shared" si="22"/>
        <v>0.17301414581066377</v>
      </c>
      <c r="AX3" s="81">
        <f>1-SUM(AW3:$AW$369)</f>
        <v>0.27584330794341738</v>
      </c>
    </row>
    <row r="4" spans="1:54" x14ac:dyDescent="0.2">
      <c r="A4" s="116">
        <v>8001055</v>
      </c>
      <c r="B4" s="116" t="s">
        <v>243</v>
      </c>
      <c r="C4" s="116" t="s">
        <v>268</v>
      </c>
      <c r="D4" s="105">
        <v>145162.0000000002</v>
      </c>
      <c r="E4" s="116" t="s">
        <v>160</v>
      </c>
      <c r="F4" s="119">
        <v>278</v>
      </c>
      <c r="G4" s="118">
        <v>1000</v>
      </c>
      <c r="H4" s="116" t="s">
        <v>160</v>
      </c>
      <c r="I4" s="116">
        <f>INDEX(Sheet4!G:G,MATCH('Tyson ABC'!A4,Sheet4!A:A,0))</f>
        <v>40000</v>
      </c>
      <c r="J4" s="117">
        <v>27900</v>
      </c>
      <c r="K4" s="118">
        <v>10000</v>
      </c>
      <c r="L4" s="118">
        <v>1600</v>
      </c>
      <c r="M4" s="118">
        <v>5</v>
      </c>
      <c r="N4" s="116">
        <v>1600</v>
      </c>
      <c r="O4" s="68">
        <f>D4/6</f>
        <v>24193.666666666701</v>
      </c>
      <c r="P4" s="68">
        <f t="shared" si="1"/>
        <v>1258070.6666666684</v>
      </c>
      <c r="Q4" s="69">
        <f t="shared" si="2"/>
        <v>349743.64533333381</v>
      </c>
      <c r="R4" s="69">
        <f t="shared" si="3"/>
        <v>7756.2</v>
      </c>
      <c r="S4" s="111">
        <f t="shared" si="4"/>
        <v>9.0794049911762584E-2</v>
      </c>
      <c r="T4" s="70">
        <f>1-SUM(S4:$S$369)</f>
        <v>0.25283223620650974</v>
      </c>
      <c r="U4" s="80" t="str">
        <f>INDEX('Summary Sheet'!$C$5:$C$9,MATCH(T4,'Summary Sheet'!$B$5:$B$9,1))</f>
        <v>B</v>
      </c>
      <c r="V4" s="37" t="s">
        <v>35</v>
      </c>
      <c r="W4" s="71">
        <f t="shared" si="5"/>
        <v>0.10442212566536668</v>
      </c>
      <c r="X4" s="81">
        <f>1-SUM(W4:$W$369)</f>
        <v>0.23082785673396866</v>
      </c>
      <c r="Y4" s="68" t="str">
        <f>INDEX('Summary Sheet'!$C$5:$C$9,MATCH(X4,'Summary Sheet'!$B$5:$B$9,1))</f>
        <v>B</v>
      </c>
      <c r="Z4" s="114" t="s">
        <v>35</v>
      </c>
      <c r="AA4" s="68">
        <f>INDEX('Summary Sheet'!$N$3:$R$7,MATCH('Tyson ABC'!$V4,'Summary Sheet'!$M$3:$M$7,0),MATCH('Tyson ABC'!$Z4,'Summary Sheet'!$N$2:$R$2,0))</f>
        <v>2</v>
      </c>
      <c r="AB4" s="93" t="str">
        <f>INDEX('Summary Sheet'!$V$3:$Z$7,MATCH('Tyson ABC'!$V4,'Summary Sheet'!$M$3:$M$7,0),MATCH('Tyson ABC'!$Z4,'Summary Sheet'!$N$2:$R$2,0))</f>
        <v>B</v>
      </c>
      <c r="AC4" s="72" t="s">
        <v>35</v>
      </c>
      <c r="AD4" s="73">
        <f t="shared" si="6"/>
        <v>7</v>
      </c>
      <c r="AE4" s="74">
        <f t="shared" si="7"/>
        <v>11200</v>
      </c>
      <c r="AF4" s="74">
        <f t="shared" si="8"/>
        <v>48387.333333333401</v>
      </c>
      <c r="AG4" s="74">
        <f t="shared" si="9"/>
        <v>49600</v>
      </c>
      <c r="AH4" s="75">
        <f t="shared" si="10"/>
        <v>31</v>
      </c>
      <c r="AI4" s="73">
        <f>INDEX('Summary Sheet'!$D$5:$D$9,MATCH('Tyson ABC'!AC4,'Summary Sheet'!$C$5:$C$9,0))</f>
        <v>2</v>
      </c>
      <c r="AJ4" s="75">
        <f t="shared" si="11"/>
        <v>20737.428571428602</v>
      </c>
      <c r="AK4" s="68">
        <f t="shared" si="23"/>
        <v>45600</v>
      </c>
      <c r="AL4" s="76">
        <f t="shared" si="12"/>
        <v>12676.800000000001</v>
      </c>
      <c r="AM4" s="75">
        <f t="shared" si="24"/>
        <v>64800</v>
      </c>
      <c r="AN4" s="69">
        <f t="shared" si="13"/>
        <v>18014.399999999998</v>
      </c>
      <c r="AO4" s="100">
        <f t="shared" si="14"/>
        <v>28.5</v>
      </c>
      <c r="AP4" s="100">
        <f t="shared" si="15"/>
        <v>40.5</v>
      </c>
      <c r="AQ4" s="78">
        <f t="shared" si="16"/>
        <v>9.423953927336342</v>
      </c>
      <c r="AR4" s="79">
        <f t="shared" si="17"/>
        <v>13.391934528320066</v>
      </c>
      <c r="AS4" s="77">
        <f t="shared" si="18"/>
        <v>26</v>
      </c>
      <c r="AT4" s="80">
        <f t="shared" si="19"/>
        <v>52</v>
      </c>
      <c r="AU4" s="69">
        <f t="shared" si="20"/>
        <v>444.8</v>
      </c>
      <c r="AV4" s="68">
        <f t="shared" si="21"/>
        <v>787</v>
      </c>
      <c r="AW4" s="81">
        <f t="shared" si="22"/>
        <v>0.21409140369967355</v>
      </c>
      <c r="AX4" s="81">
        <f>1-SUM(AW4:$AW$369)</f>
        <v>0.44885745375408137</v>
      </c>
    </row>
    <row r="5" spans="1:54" x14ac:dyDescent="0.2">
      <c r="A5" s="116">
        <v>8001791</v>
      </c>
      <c r="B5" s="140" t="s">
        <v>257</v>
      </c>
      <c r="C5" s="116" t="s">
        <v>268</v>
      </c>
      <c r="D5" s="105">
        <v>4670</v>
      </c>
      <c r="E5" s="116" t="s">
        <v>160</v>
      </c>
      <c r="F5" s="119">
        <v>1357.55</v>
      </c>
      <c r="G5" s="118">
        <v>1000</v>
      </c>
      <c r="H5" s="116" t="s">
        <v>160</v>
      </c>
      <c r="I5" s="116">
        <f>INDEX(Sheet4!G:G,MATCH('Tyson ABC'!A5,Sheet4!A:A,0))</f>
        <v>3000</v>
      </c>
      <c r="J5" s="117">
        <v>6220</v>
      </c>
      <c r="K5" s="118">
        <v>5000</v>
      </c>
      <c r="L5" s="118">
        <v>250</v>
      </c>
      <c r="M5" s="118">
        <v>21</v>
      </c>
      <c r="N5" s="116">
        <v>250</v>
      </c>
      <c r="O5" s="68">
        <f t="shared" si="0"/>
        <v>778.33333333333337</v>
      </c>
      <c r="P5" s="68">
        <f t="shared" si="1"/>
        <v>40473.333333333336</v>
      </c>
      <c r="Q5" s="69">
        <f t="shared" si="2"/>
        <v>54944.573666666671</v>
      </c>
      <c r="R5" s="69">
        <f t="shared" si="3"/>
        <v>8443.9609999999993</v>
      </c>
      <c r="S5" s="111">
        <f t="shared" si="4"/>
        <v>1.4263705518129641E-2</v>
      </c>
      <c r="T5" s="70">
        <f>1-SUM(S5:$S$369)</f>
        <v>0.34362628611827239</v>
      </c>
      <c r="U5" s="80" t="str">
        <f>INDEX('Summary Sheet'!$C$5:$C$9,MATCH(T5,'Summary Sheet'!$B$5:$B$9,1))</f>
        <v>B</v>
      </c>
      <c r="V5" s="37" t="s">
        <v>35</v>
      </c>
      <c r="W5" s="71">
        <f t="shared" si="5"/>
        <v>8.0606553145195325E-2</v>
      </c>
      <c r="X5" s="81">
        <f>1-SUM(W5:$W$369)</f>
        <v>0.33524998239933534</v>
      </c>
      <c r="Y5" s="68" t="str">
        <f>INDEX('Summary Sheet'!$C$5:$C$9,MATCH(X5,'Summary Sheet'!$B$5:$B$9,1))</f>
        <v>B</v>
      </c>
      <c r="Z5" s="114" t="s">
        <v>35</v>
      </c>
      <c r="AA5" s="68">
        <f>INDEX('Summary Sheet'!$N$3:$R$7,MATCH('Tyson ABC'!$V5,'Summary Sheet'!$M$3:$M$7,0),MATCH('Tyson ABC'!$Z5,'Summary Sheet'!$N$2:$R$2,0))</f>
        <v>2</v>
      </c>
      <c r="AB5" s="93" t="str">
        <f>INDEX('Summary Sheet'!$V$3:$Z$7,MATCH('Tyson ABC'!$V5,'Summary Sheet'!$M$3:$M$7,0),MATCH('Tyson ABC'!$Z5,'Summary Sheet'!$N$2:$R$2,0))</f>
        <v>B</v>
      </c>
      <c r="AC5" s="72" t="s">
        <v>35</v>
      </c>
      <c r="AD5" s="73">
        <f t="shared" si="6"/>
        <v>20</v>
      </c>
      <c r="AE5" s="74">
        <f t="shared" si="7"/>
        <v>5000</v>
      </c>
      <c r="AF5" s="74">
        <f t="shared" si="8"/>
        <v>1556.6666666666667</v>
      </c>
      <c r="AG5" s="74">
        <f t="shared" si="9"/>
        <v>5000</v>
      </c>
      <c r="AH5" s="75">
        <f t="shared" si="10"/>
        <v>20</v>
      </c>
      <c r="AI5" s="73">
        <f>INDEX('Summary Sheet'!$D$5:$D$9,MATCH('Tyson ABC'!AC5,'Summary Sheet'!$C$5:$C$9,0))</f>
        <v>2</v>
      </c>
      <c r="AJ5" s="75">
        <f t="shared" si="11"/>
        <v>1556.6666666666667</v>
      </c>
      <c r="AK5" s="68">
        <f t="shared" si="23"/>
        <v>5500</v>
      </c>
      <c r="AL5" s="76">
        <f t="shared" si="12"/>
        <v>7466.5249999999996</v>
      </c>
      <c r="AM5" s="75">
        <f t="shared" si="24"/>
        <v>5500</v>
      </c>
      <c r="AN5" s="69">
        <f t="shared" si="13"/>
        <v>7466.5249999999996</v>
      </c>
      <c r="AO5" s="100">
        <f t="shared" si="14"/>
        <v>22</v>
      </c>
      <c r="AP5" s="100">
        <f t="shared" si="15"/>
        <v>22</v>
      </c>
      <c r="AQ5" s="78">
        <f t="shared" si="16"/>
        <v>35.331905781584581</v>
      </c>
      <c r="AR5" s="79">
        <f t="shared" si="17"/>
        <v>35.331905781584581</v>
      </c>
      <c r="AS5" s="77">
        <f t="shared" si="18"/>
        <v>9</v>
      </c>
      <c r="AT5" s="80">
        <f t="shared" si="19"/>
        <v>9</v>
      </c>
      <c r="AU5" s="69">
        <f t="shared" si="20"/>
        <v>339.38749999999999</v>
      </c>
      <c r="AV5" s="68">
        <f t="shared" si="21"/>
        <v>162</v>
      </c>
      <c r="AW5" s="81">
        <f t="shared" si="22"/>
        <v>4.4069640914036999E-2</v>
      </c>
      <c r="AX5" s="81">
        <f>1-SUM(AW5:$AW$369)</f>
        <v>0.66294885745375454</v>
      </c>
    </row>
    <row r="6" spans="1:54" x14ac:dyDescent="0.2">
      <c r="A6" s="116">
        <v>8000265</v>
      </c>
      <c r="B6" s="116" t="s">
        <v>13</v>
      </c>
      <c r="C6" s="116" t="s">
        <v>268</v>
      </c>
      <c r="D6" s="105">
        <v>5600</v>
      </c>
      <c r="E6" s="116" t="s">
        <v>160</v>
      </c>
      <c r="F6" s="119">
        <v>550</v>
      </c>
      <c r="G6" s="118">
        <v>1000</v>
      </c>
      <c r="H6" s="116" t="s">
        <v>160</v>
      </c>
      <c r="I6" s="116">
        <f>INDEX(Sheet4!G:G,MATCH('Tyson ABC'!A6,Sheet4!A:A,0))</f>
        <v>8000</v>
      </c>
      <c r="J6" s="117">
        <v>7380</v>
      </c>
      <c r="K6" s="118">
        <v>5000</v>
      </c>
      <c r="L6" s="118">
        <v>400</v>
      </c>
      <c r="M6" s="118">
        <v>14</v>
      </c>
      <c r="N6" s="116">
        <v>460</v>
      </c>
      <c r="O6" s="68">
        <f t="shared" si="0"/>
        <v>933.33333333333337</v>
      </c>
      <c r="P6" s="68">
        <f t="shared" si="1"/>
        <v>48533.333333333336</v>
      </c>
      <c r="Q6" s="69">
        <f t="shared" si="2"/>
        <v>26693.333333333336</v>
      </c>
      <c r="R6" s="69">
        <f t="shared" si="3"/>
        <v>4059</v>
      </c>
      <c r="S6" s="111">
        <f t="shared" si="4"/>
        <v>6.9296350950654182E-3</v>
      </c>
      <c r="T6" s="70">
        <f>1-SUM(S6:$S$369)</f>
        <v>0.35788999163640189</v>
      </c>
      <c r="U6" s="80" t="str">
        <f>INDEX('Summary Sheet'!$C$5:$C$9,MATCH(T6,'Summary Sheet'!$B$5:$B$9,1))</f>
        <v>B</v>
      </c>
      <c r="V6" s="37" t="s">
        <v>25</v>
      </c>
      <c r="W6" s="71">
        <f t="shared" si="5"/>
        <v>8.4429788867497094E-2</v>
      </c>
      <c r="X6" s="81">
        <f>1-SUM(W6:$W$369)</f>
        <v>0.41585653554453084</v>
      </c>
      <c r="Y6" s="68" t="str">
        <f>INDEX('Summary Sheet'!$C$5:$C$9,MATCH(X6,'Summary Sheet'!$B$5:$B$9,1))</f>
        <v>B</v>
      </c>
      <c r="Z6" s="114" t="s">
        <v>35</v>
      </c>
      <c r="AA6" s="68">
        <f>INDEX('Summary Sheet'!$N$3:$R$7,MATCH('Tyson ABC'!$V6,'Summary Sheet'!$M$3:$M$7,0),MATCH('Tyson ABC'!$Z6,'Summary Sheet'!$N$2:$R$2,0))</f>
        <v>2</v>
      </c>
      <c r="AB6" s="93" t="str">
        <f>INDEX('Summary Sheet'!$V$3:$Z$7,MATCH('Tyson ABC'!$V6,'Summary Sheet'!$M$3:$M$7,0),MATCH('Tyson ABC'!$Z6,'Summary Sheet'!$N$2:$R$2,0))</f>
        <v>B</v>
      </c>
      <c r="AC6" s="72" t="s">
        <v>35</v>
      </c>
      <c r="AD6" s="73">
        <f t="shared" si="6"/>
        <v>13</v>
      </c>
      <c r="AE6" s="74">
        <f t="shared" si="7"/>
        <v>5200</v>
      </c>
      <c r="AF6" s="74">
        <f t="shared" si="8"/>
        <v>1866.6666666666667</v>
      </c>
      <c r="AG6" s="74">
        <f t="shared" si="9"/>
        <v>5200</v>
      </c>
      <c r="AH6" s="75">
        <f t="shared" si="10"/>
        <v>13</v>
      </c>
      <c r="AI6" s="73">
        <f>INDEX('Summary Sheet'!$D$5:$D$9,MATCH('Tyson ABC'!AC6,'Summary Sheet'!$C$5:$C$9,0))</f>
        <v>2</v>
      </c>
      <c r="AJ6" s="75">
        <f t="shared" si="11"/>
        <v>1400</v>
      </c>
      <c r="AK6" s="68">
        <f t="shared" si="23"/>
        <v>10600</v>
      </c>
      <c r="AL6" s="76">
        <f t="shared" si="12"/>
        <v>5830</v>
      </c>
      <c r="AM6" s="75">
        <f t="shared" si="24"/>
        <v>10600</v>
      </c>
      <c r="AN6" s="69">
        <f t="shared" si="13"/>
        <v>5830</v>
      </c>
      <c r="AO6" s="100">
        <f t="shared" si="14"/>
        <v>23.043478260869566</v>
      </c>
      <c r="AP6" s="100">
        <f t="shared" si="15"/>
        <v>23.043478260869566</v>
      </c>
      <c r="AQ6" s="78">
        <f t="shared" si="16"/>
        <v>56.785714285714278</v>
      </c>
      <c r="AR6" s="79">
        <f t="shared" si="17"/>
        <v>56.785714285714278</v>
      </c>
      <c r="AS6" s="77">
        <f t="shared" si="18"/>
        <v>10</v>
      </c>
      <c r="AT6" s="80">
        <f t="shared" si="19"/>
        <v>10</v>
      </c>
      <c r="AU6" s="69">
        <f t="shared" si="20"/>
        <v>253</v>
      </c>
      <c r="AV6" s="68">
        <f t="shared" si="21"/>
        <v>106</v>
      </c>
      <c r="AW6" s="81">
        <f t="shared" si="22"/>
        <v>2.8835690968443961E-2</v>
      </c>
      <c r="AX6" s="81">
        <f>1-SUM(AW6:$AW$369)</f>
        <v>0.70701849836779163</v>
      </c>
      <c r="BA6" s="83"/>
      <c r="BB6" s="83" t="s">
        <v>79</v>
      </c>
    </row>
    <row r="7" spans="1:54" x14ac:dyDescent="0.2">
      <c r="A7" s="116">
        <v>8001961</v>
      </c>
      <c r="B7" s="116" t="s">
        <v>92</v>
      </c>
      <c r="C7" s="116" t="s">
        <v>269</v>
      </c>
      <c r="D7" s="105">
        <v>92249.999999999854</v>
      </c>
      <c r="E7" s="116" t="s">
        <v>160</v>
      </c>
      <c r="F7" s="119">
        <v>343.61</v>
      </c>
      <c r="G7" s="118">
        <v>1000</v>
      </c>
      <c r="H7" s="116" t="s">
        <v>160</v>
      </c>
      <c r="I7" s="116">
        <f>INDEX(Sheet4!G:G,MATCH('Tyson ABC'!A7,Sheet4!A:A,0))</f>
        <v>64000</v>
      </c>
      <c r="J7" s="117">
        <v>40150</v>
      </c>
      <c r="K7" s="118">
        <v>100000</v>
      </c>
      <c r="L7" s="118">
        <v>400</v>
      </c>
      <c r="M7" s="118">
        <v>21</v>
      </c>
      <c r="N7" s="116">
        <v>9600</v>
      </c>
      <c r="O7" s="68">
        <f t="shared" si="0"/>
        <v>15374.999999999976</v>
      </c>
      <c r="P7" s="68">
        <f t="shared" si="1"/>
        <v>799499.99999999872</v>
      </c>
      <c r="Q7" s="69">
        <f t="shared" si="2"/>
        <v>274716.1949999996</v>
      </c>
      <c r="R7" s="69">
        <f t="shared" si="3"/>
        <v>13795.941500000001</v>
      </c>
      <c r="S7" s="111">
        <f t="shared" si="4"/>
        <v>7.1316795181874323E-2</v>
      </c>
      <c r="T7" s="70">
        <f>1-SUM(S7:$S$369)</f>
        <v>0.36481962673146739</v>
      </c>
      <c r="U7" s="80" t="str">
        <f>INDEX('Summary Sheet'!$C$5:$C$9,MATCH(T7,'Summary Sheet'!$B$5:$B$9,1))</f>
        <v>B</v>
      </c>
      <c r="V7" s="37" t="s">
        <v>35</v>
      </c>
      <c r="W7" s="71">
        <f t="shared" si="5"/>
        <v>4.3509219027236118E-2</v>
      </c>
      <c r="X7" s="81">
        <f>1-SUM(W7:$W$369)</f>
        <v>0.50028632441202814</v>
      </c>
      <c r="Y7" s="68" t="str">
        <f>INDEX('Summary Sheet'!$C$5:$C$9,MATCH(X7,'Summary Sheet'!$B$5:$B$9,1))</f>
        <v>B</v>
      </c>
      <c r="Z7" s="114" t="s">
        <v>35</v>
      </c>
      <c r="AA7" s="68">
        <f>INDEX('Summary Sheet'!$N$3:$R$7,MATCH('Tyson ABC'!$V7,'Summary Sheet'!$M$3:$M$7,0),MATCH('Tyson ABC'!$Z7,'Summary Sheet'!$N$2:$R$2,0))</f>
        <v>2</v>
      </c>
      <c r="AB7" s="93" t="str">
        <f>INDEX('Summary Sheet'!$V$3:$Z$7,MATCH('Tyson ABC'!$V7,'Summary Sheet'!$M$3:$M$7,0),MATCH('Tyson ABC'!$Z7,'Summary Sheet'!$N$2:$R$2,0))</f>
        <v>B</v>
      </c>
      <c r="AC7" s="72" t="s">
        <v>35</v>
      </c>
      <c r="AD7" s="73">
        <f t="shared" si="6"/>
        <v>250</v>
      </c>
      <c r="AE7" s="74">
        <f t="shared" si="7"/>
        <v>100000</v>
      </c>
      <c r="AF7" s="74">
        <f t="shared" si="8"/>
        <v>30749.999999999953</v>
      </c>
      <c r="AG7" s="74">
        <f t="shared" si="9"/>
        <v>100000</v>
      </c>
      <c r="AH7" s="75">
        <f t="shared" si="10"/>
        <v>250</v>
      </c>
      <c r="AI7" s="73">
        <f>INDEX('Summary Sheet'!$D$5:$D$9,MATCH('Tyson ABC'!AC7,'Summary Sheet'!$C$5:$C$9,0))</f>
        <v>2</v>
      </c>
      <c r="AJ7" s="75">
        <f t="shared" si="11"/>
        <v>30749.999999999953</v>
      </c>
      <c r="AK7" s="68">
        <f t="shared" si="23"/>
        <v>114000</v>
      </c>
      <c r="AL7" s="76">
        <f t="shared" si="12"/>
        <v>39171.54</v>
      </c>
      <c r="AM7" s="75">
        <f t="shared" si="24"/>
        <v>114000</v>
      </c>
      <c r="AN7" s="69">
        <f t="shared" si="13"/>
        <v>39171.54</v>
      </c>
      <c r="AO7" s="100">
        <f t="shared" si="14"/>
        <v>11.875</v>
      </c>
      <c r="AP7" s="100">
        <f t="shared" si="15"/>
        <v>11.875</v>
      </c>
      <c r="AQ7" s="78">
        <f t="shared" si="16"/>
        <v>37.073170731707371</v>
      </c>
      <c r="AR7" s="79">
        <f t="shared" si="17"/>
        <v>37.073170731707371</v>
      </c>
      <c r="AS7" s="77">
        <f t="shared" si="18"/>
        <v>8</v>
      </c>
      <c r="AT7" s="80">
        <f t="shared" si="19"/>
        <v>8</v>
      </c>
      <c r="AU7" s="69">
        <f t="shared" si="20"/>
        <v>3298.6559999999999</v>
      </c>
      <c r="AV7" s="68">
        <f t="shared" si="21"/>
        <v>84</v>
      </c>
      <c r="AW7" s="81">
        <f t="shared" si="22"/>
        <v>2.2850924918389554E-2</v>
      </c>
      <c r="AX7" s="81">
        <f>1-SUM(AW7:$AW$369)</f>
        <v>0.73585418933623536</v>
      </c>
      <c r="BA7" s="94" t="s">
        <v>23</v>
      </c>
      <c r="BB7" s="83"/>
    </row>
    <row r="8" spans="1:54" x14ac:dyDescent="0.2">
      <c r="A8" s="116">
        <v>8000090</v>
      </c>
      <c r="B8" s="140" t="s">
        <v>249</v>
      </c>
      <c r="C8" s="116" t="s">
        <v>268</v>
      </c>
      <c r="D8" s="105">
        <v>3775.0000000000018</v>
      </c>
      <c r="E8" s="116" t="s">
        <v>160</v>
      </c>
      <c r="F8" s="119">
        <v>540</v>
      </c>
      <c r="G8" s="118">
        <v>1000</v>
      </c>
      <c r="H8" s="116" t="s">
        <v>160</v>
      </c>
      <c r="I8" s="116">
        <f>INDEX(Sheet4!G:G,MATCH('Tyson ABC'!A8,Sheet4!A:A,0))</f>
        <v>1600</v>
      </c>
      <c r="J8" s="117">
        <v>400</v>
      </c>
      <c r="K8" s="118">
        <v>5000</v>
      </c>
      <c r="L8" s="118">
        <v>1200</v>
      </c>
      <c r="M8" s="118">
        <v>14</v>
      </c>
      <c r="N8" s="116">
        <v>540</v>
      </c>
      <c r="O8" s="68">
        <f t="shared" si="0"/>
        <v>629.16666666666697</v>
      </c>
      <c r="P8" s="68">
        <f t="shared" si="1"/>
        <v>32716.666666666682</v>
      </c>
      <c r="Q8" s="69">
        <f t="shared" si="2"/>
        <v>17667.000000000007</v>
      </c>
      <c r="R8" s="69">
        <f t="shared" si="3"/>
        <v>216</v>
      </c>
      <c r="S8" s="111">
        <f t="shared" si="4"/>
        <v>4.5863834874320976E-3</v>
      </c>
      <c r="T8" s="70">
        <f>1-SUM(S8:$S$369)</f>
        <v>0.43613642191334134</v>
      </c>
      <c r="U8" s="80" t="str">
        <f>INDEX('Summary Sheet'!$C$5:$C$9,MATCH(T8,'Summary Sheet'!$B$5:$B$9,1))</f>
        <v>B</v>
      </c>
      <c r="V8" s="37" t="s">
        <v>25</v>
      </c>
      <c r="W8" s="71">
        <f t="shared" si="5"/>
        <v>3.1211291621876983E-2</v>
      </c>
      <c r="X8" s="81">
        <f>1-SUM(W8:$W$369)</f>
        <v>0.54379554343926428</v>
      </c>
      <c r="Y8" s="68" t="str">
        <f>INDEX('Summary Sheet'!$C$5:$C$9,MATCH(X8,'Summary Sheet'!$B$5:$B$9,1))</f>
        <v>B</v>
      </c>
      <c r="Z8" s="114" t="s">
        <v>35</v>
      </c>
      <c r="AA8" s="68">
        <f>INDEX('Summary Sheet'!$N$3:$R$7,MATCH('Tyson ABC'!$V8,'Summary Sheet'!$M$3:$M$7,0),MATCH('Tyson ABC'!$Z8,'Summary Sheet'!$N$2:$R$2,0))</f>
        <v>2</v>
      </c>
      <c r="AB8" s="93" t="str">
        <f>INDEX('Summary Sheet'!$V$3:$Z$7,MATCH('Tyson ABC'!$V8,'Summary Sheet'!$M$3:$M$7,0),MATCH('Tyson ABC'!$Z8,'Summary Sheet'!$N$2:$R$2,0))</f>
        <v>B</v>
      </c>
      <c r="AC8" s="72" t="s">
        <v>35</v>
      </c>
      <c r="AD8" s="73">
        <f t="shared" si="6"/>
        <v>5</v>
      </c>
      <c r="AE8" s="74">
        <f t="shared" si="7"/>
        <v>6000</v>
      </c>
      <c r="AF8" s="74">
        <f t="shared" si="8"/>
        <v>1258.3333333333339</v>
      </c>
      <c r="AG8" s="74">
        <f t="shared" si="9"/>
        <v>6000</v>
      </c>
      <c r="AH8" s="75">
        <f t="shared" si="10"/>
        <v>5</v>
      </c>
      <c r="AI8" s="73">
        <f>INDEX('Summary Sheet'!$D$5:$D$9,MATCH('Tyson ABC'!AC8,'Summary Sheet'!$C$5:$C$9,0))</f>
        <v>2</v>
      </c>
      <c r="AJ8" s="75">
        <f t="shared" si="11"/>
        <v>943.75000000000045</v>
      </c>
      <c r="AK8" s="68">
        <f t="shared" si="23"/>
        <v>4600</v>
      </c>
      <c r="AL8" s="76">
        <f t="shared" si="12"/>
        <v>2484</v>
      </c>
      <c r="AM8" s="75">
        <f t="shared" si="24"/>
        <v>4600</v>
      </c>
      <c r="AN8" s="69">
        <f t="shared" si="13"/>
        <v>2484</v>
      </c>
      <c r="AO8" s="100">
        <f t="shared" si="14"/>
        <v>8.518518518518519</v>
      </c>
      <c r="AP8" s="100">
        <f t="shared" si="15"/>
        <v>8.518518518518519</v>
      </c>
      <c r="AQ8" s="78">
        <f t="shared" si="16"/>
        <v>36.556291390728461</v>
      </c>
      <c r="AR8" s="79">
        <f t="shared" si="17"/>
        <v>36.556291390728461</v>
      </c>
      <c r="AS8" s="77">
        <f t="shared" si="18"/>
        <v>6</v>
      </c>
      <c r="AT8" s="80">
        <f t="shared" si="19"/>
        <v>6</v>
      </c>
      <c r="AU8" s="69">
        <f t="shared" si="20"/>
        <v>291.60000000000002</v>
      </c>
      <c r="AV8" s="68">
        <f t="shared" si="21"/>
        <v>61</v>
      </c>
      <c r="AW8" s="81">
        <f t="shared" si="22"/>
        <v>1.6594124047878127E-2</v>
      </c>
      <c r="AX8" s="81">
        <f>1-SUM(AW8:$AW$369)</f>
        <v>0.75870511425462484</v>
      </c>
      <c r="BA8" s="82" t="s">
        <v>24</v>
      </c>
      <c r="BB8" s="83"/>
    </row>
    <row r="9" spans="1:54" x14ac:dyDescent="0.2">
      <c r="A9" s="116">
        <v>8000095</v>
      </c>
      <c r="B9" s="116" t="s">
        <v>169</v>
      </c>
      <c r="C9" s="116" t="s">
        <v>268</v>
      </c>
      <c r="D9" s="105">
        <v>4359.0000000000009</v>
      </c>
      <c r="E9" s="116" t="s">
        <v>160</v>
      </c>
      <c r="F9" s="119">
        <v>607</v>
      </c>
      <c r="G9" s="118">
        <v>1000</v>
      </c>
      <c r="H9" s="116" t="s">
        <v>160</v>
      </c>
      <c r="I9" s="116">
        <f>INDEX(Sheet4!G:G,MATCH('Tyson ABC'!A9,Sheet4!A:A,0))</f>
        <v>4000</v>
      </c>
      <c r="J9" s="117">
        <v>2985</v>
      </c>
      <c r="K9" s="118">
        <v>5000</v>
      </c>
      <c r="L9" s="118">
        <v>640</v>
      </c>
      <c r="M9" s="118">
        <v>14</v>
      </c>
      <c r="N9" s="116">
        <v>640</v>
      </c>
      <c r="O9" s="68">
        <f t="shared" si="0"/>
        <v>726.50000000000011</v>
      </c>
      <c r="P9" s="68">
        <f t="shared" si="1"/>
        <v>37778.000000000007</v>
      </c>
      <c r="Q9" s="69">
        <f t="shared" si="2"/>
        <v>22931.246000000003</v>
      </c>
      <c r="R9" s="69">
        <f t="shared" si="3"/>
        <v>1811.895</v>
      </c>
      <c r="S9" s="111">
        <f t="shared" si="4"/>
        <v>5.9529907737953984E-3</v>
      </c>
      <c r="T9" s="70">
        <f>1-SUM(S9:$S$369)</f>
        <v>0.44072280540077347</v>
      </c>
      <c r="U9" s="80" t="str">
        <f>INDEX('Summary Sheet'!$C$5:$C$9,MATCH(T9,'Summary Sheet'!$B$5:$B$9,1))</f>
        <v>B</v>
      </c>
      <c r="V9" s="37" t="s">
        <v>25</v>
      </c>
      <c r="W9" s="71">
        <f t="shared" si="5"/>
        <v>3.7555325897193279E-2</v>
      </c>
      <c r="X9" s="81">
        <f>1-SUM(W9:$W$369)</f>
        <v>0.57500683506114125</v>
      </c>
      <c r="Y9" s="68" t="str">
        <f>INDEX('Summary Sheet'!$C$5:$C$9,MATCH(X9,'Summary Sheet'!$B$5:$B$9,1))</f>
        <v>B</v>
      </c>
      <c r="Z9" s="114" t="s">
        <v>35</v>
      </c>
      <c r="AA9" s="68">
        <f>INDEX('Summary Sheet'!$N$3:$R$7,MATCH('Tyson ABC'!$V9,'Summary Sheet'!$M$3:$M$7,0),MATCH('Tyson ABC'!$Z9,'Summary Sheet'!$N$2:$R$2,0))</f>
        <v>2</v>
      </c>
      <c r="AB9" s="93" t="str">
        <f>INDEX('Summary Sheet'!$V$3:$Z$7,MATCH('Tyson ABC'!$V9,'Summary Sheet'!$M$3:$M$7,0),MATCH('Tyson ABC'!$Z9,'Summary Sheet'!$N$2:$R$2,0))</f>
        <v>B</v>
      </c>
      <c r="AC9" s="72" t="s">
        <v>35</v>
      </c>
      <c r="AD9" s="73">
        <f t="shared" si="6"/>
        <v>8</v>
      </c>
      <c r="AE9" s="74">
        <f t="shared" si="7"/>
        <v>5120</v>
      </c>
      <c r="AF9" s="74">
        <f t="shared" si="8"/>
        <v>1453.0000000000002</v>
      </c>
      <c r="AG9" s="74">
        <f t="shared" si="9"/>
        <v>5120</v>
      </c>
      <c r="AH9" s="75">
        <f>ROUNDUP(IF((AI9*O9)&gt;K9,AI9*O9,AE9)/L9,0)</f>
        <v>8</v>
      </c>
      <c r="AI9" s="73">
        <f>INDEX('Summary Sheet'!$D$5:$D$9,MATCH('Tyson ABC'!AC9,'Summary Sheet'!$C$5:$C$9,0))</f>
        <v>2</v>
      </c>
      <c r="AJ9" s="75">
        <f t="shared" si="11"/>
        <v>1089.7500000000002</v>
      </c>
      <c r="AK9" s="68">
        <f t="shared" si="23"/>
        <v>6560</v>
      </c>
      <c r="AL9" s="76">
        <f t="shared" si="12"/>
        <v>3981.9199999999996</v>
      </c>
      <c r="AM9" s="75">
        <f t="shared" si="24"/>
        <v>6560</v>
      </c>
      <c r="AN9" s="69">
        <f t="shared" si="13"/>
        <v>3981.9199999999996</v>
      </c>
      <c r="AO9" s="100">
        <f t="shared" si="14"/>
        <v>10.25</v>
      </c>
      <c r="AP9" s="100">
        <f t="shared" si="15"/>
        <v>10.25</v>
      </c>
      <c r="AQ9" s="78">
        <f t="shared" si="16"/>
        <v>45.147969717825184</v>
      </c>
      <c r="AR9" s="79">
        <f t="shared" si="17"/>
        <v>45.147969717825184</v>
      </c>
      <c r="AS9" s="77">
        <f t="shared" si="18"/>
        <v>8</v>
      </c>
      <c r="AT9" s="80">
        <f t="shared" si="19"/>
        <v>8</v>
      </c>
      <c r="AU9" s="69">
        <f t="shared" si="20"/>
        <v>388.48</v>
      </c>
      <c r="AV9" s="68">
        <f t="shared" si="21"/>
        <v>60</v>
      </c>
      <c r="AW9" s="81">
        <f t="shared" si="22"/>
        <v>1.6322089227421111E-2</v>
      </c>
      <c r="AX9" s="81">
        <f>1-SUM(AW9:$AW$369)</f>
        <v>0.77529923830250291</v>
      </c>
      <c r="BA9" s="82" t="s">
        <v>26</v>
      </c>
      <c r="BB9" s="85">
        <f>SUM($Q$2:$Q$369)</f>
        <v>3852054.6850066627</v>
      </c>
    </row>
    <row r="10" spans="1:54" x14ac:dyDescent="0.2">
      <c r="A10" s="116">
        <v>8000089</v>
      </c>
      <c r="B10" s="140" t="s">
        <v>256</v>
      </c>
      <c r="C10" s="116" t="s">
        <v>268</v>
      </c>
      <c r="D10" s="105">
        <v>4160.0000000000009</v>
      </c>
      <c r="E10" s="116" t="s">
        <v>160</v>
      </c>
      <c r="F10" s="119">
        <v>603</v>
      </c>
      <c r="G10" s="118">
        <v>1000</v>
      </c>
      <c r="H10" s="116" t="s">
        <v>160</v>
      </c>
      <c r="I10" s="116">
        <f>INDEX(Sheet4!G:G,MATCH('Tyson ABC'!A10,Sheet4!A:A,0))</f>
        <v>3000</v>
      </c>
      <c r="J10" s="117">
        <v>2960</v>
      </c>
      <c r="K10" s="118">
        <v>5000</v>
      </c>
      <c r="L10" s="118">
        <v>800</v>
      </c>
      <c r="M10" s="118">
        <v>14</v>
      </c>
      <c r="N10" s="116">
        <v>800</v>
      </c>
      <c r="O10" s="68">
        <f t="shared" si="0"/>
        <v>693.33333333333348</v>
      </c>
      <c r="P10" s="68">
        <f t="shared" si="1"/>
        <v>36053.333333333343</v>
      </c>
      <c r="Q10" s="69">
        <f t="shared" si="2"/>
        <v>21740.160000000003</v>
      </c>
      <c r="R10" s="69">
        <f t="shared" si="3"/>
        <v>1784.8799999999999</v>
      </c>
      <c r="S10" s="111">
        <f t="shared" si="4"/>
        <v>5.6437828062563967E-3</v>
      </c>
      <c r="T10" s="70">
        <f>1-SUM(S10:$S$369)</f>
        <v>0.44667579617456887</v>
      </c>
      <c r="U10" s="80" t="str">
        <f>INDEX('Summary Sheet'!$C$5:$C$9,MATCH(T10,'Summary Sheet'!$B$5:$B$9,1))</f>
        <v>B</v>
      </c>
      <c r="V10" s="37" t="s">
        <v>25</v>
      </c>
      <c r="W10" s="71">
        <f t="shared" si="5"/>
        <v>2.6563523195575735E-2</v>
      </c>
      <c r="X10" s="81">
        <f>1-SUM(W10:$W$369)</f>
        <v>0.61256216095833449</v>
      </c>
      <c r="Y10" s="68" t="str">
        <f>INDEX('Summary Sheet'!$C$5:$C$9,MATCH(X10,'Summary Sheet'!$B$5:$B$9,1))</f>
        <v>B</v>
      </c>
      <c r="Z10" s="114" t="s">
        <v>35</v>
      </c>
      <c r="AA10" s="68">
        <f>INDEX('Summary Sheet'!$N$3:$R$7,MATCH('Tyson ABC'!$V10,'Summary Sheet'!$M$3:$M$7,0),MATCH('Tyson ABC'!$Z10,'Summary Sheet'!$N$2:$R$2,0))</f>
        <v>2</v>
      </c>
      <c r="AB10" s="93" t="str">
        <f>INDEX('Summary Sheet'!$V$3:$Z$7,MATCH('Tyson ABC'!$V10,'Summary Sheet'!$M$3:$M$7,0),MATCH('Tyson ABC'!$Z10,'Summary Sheet'!$N$2:$R$2,0))</f>
        <v>B</v>
      </c>
      <c r="AC10" s="72" t="s">
        <v>35</v>
      </c>
      <c r="AD10" s="73">
        <f t="shared" si="6"/>
        <v>7</v>
      </c>
      <c r="AE10" s="74">
        <f t="shared" si="7"/>
        <v>5600</v>
      </c>
      <c r="AF10" s="74">
        <f t="shared" si="8"/>
        <v>1386.666666666667</v>
      </c>
      <c r="AG10" s="74">
        <f t="shared" si="9"/>
        <v>5600</v>
      </c>
      <c r="AH10" s="75">
        <f t="shared" si="10"/>
        <v>7</v>
      </c>
      <c r="AI10" s="73">
        <f>INDEX('Summary Sheet'!$D$5:$D$9,MATCH('Tyson ABC'!AC10,'Summary Sheet'!$C$5:$C$9,0))</f>
        <v>2</v>
      </c>
      <c r="AJ10" s="75">
        <f t="shared" si="11"/>
        <v>1040.0000000000002</v>
      </c>
      <c r="AK10" s="68">
        <f t="shared" si="23"/>
        <v>5800</v>
      </c>
      <c r="AL10" s="76">
        <f t="shared" si="12"/>
        <v>3497.4</v>
      </c>
      <c r="AM10" s="75">
        <f t="shared" si="24"/>
        <v>5800</v>
      </c>
      <c r="AN10" s="69">
        <f t="shared" si="13"/>
        <v>3497.4</v>
      </c>
      <c r="AO10" s="100">
        <f t="shared" si="14"/>
        <v>7.25</v>
      </c>
      <c r="AP10" s="100">
        <f t="shared" si="15"/>
        <v>7.25</v>
      </c>
      <c r="AQ10" s="78">
        <f t="shared" si="16"/>
        <v>41.826923076923073</v>
      </c>
      <c r="AR10" s="79">
        <f t="shared" si="17"/>
        <v>41.826923076923073</v>
      </c>
      <c r="AS10" s="77">
        <f t="shared" si="18"/>
        <v>7</v>
      </c>
      <c r="AT10" s="80">
        <f t="shared" si="19"/>
        <v>7</v>
      </c>
      <c r="AU10" s="69">
        <f t="shared" si="20"/>
        <v>482.40000000000003</v>
      </c>
      <c r="AV10" s="68">
        <f t="shared" si="21"/>
        <v>46</v>
      </c>
      <c r="AW10" s="81">
        <f t="shared" si="22"/>
        <v>1.2513601741022852E-2</v>
      </c>
      <c r="AX10" s="81">
        <f>1-SUM(AW10:$AW$369)</f>
        <v>0.79162132752992398</v>
      </c>
      <c r="BA10" s="82" t="s">
        <v>30</v>
      </c>
      <c r="BB10" s="85">
        <f>SUM($R$2:$R$369)</f>
        <v>347799.95900000003</v>
      </c>
    </row>
    <row r="11" spans="1:54" x14ac:dyDescent="0.2">
      <c r="A11" s="116">
        <v>8000147</v>
      </c>
      <c r="B11" s="116" t="s">
        <v>3</v>
      </c>
      <c r="C11" s="116" t="s">
        <v>269</v>
      </c>
      <c r="D11" s="105">
        <v>39199.999999999949</v>
      </c>
      <c r="E11" s="116" t="s">
        <v>160</v>
      </c>
      <c r="F11" s="119">
        <v>461.55</v>
      </c>
      <c r="G11" s="118">
        <v>1000</v>
      </c>
      <c r="H11" s="116" t="s">
        <v>160</v>
      </c>
      <c r="I11" s="116">
        <f>INDEX(Sheet4!G:G,MATCH('Tyson ABC'!A11,Sheet4!A:A,0))</f>
        <v>34000</v>
      </c>
      <c r="J11" s="117">
        <v>19600</v>
      </c>
      <c r="K11" s="118">
        <v>80000</v>
      </c>
      <c r="L11" s="118">
        <v>350</v>
      </c>
      <c r="M11" s="118">
        <v>21</v>
      </c>
      <c r="N11" s="116">
        <v>11200</v>
      </c>
      <c r="O11" s="68">
        <f t="shared" si="0"/>
        <v>6533.3333333333248</v>
      </c>
      <c r="P11" s="68">
        <f t="shared" si="1"/>
        <v>339733.33333333291</v>
      </c>
      <c r="Q11" s="69">
        <f t="shared" si="2"/>
        <v>156803.91999999981</v>
      </c>
      <c r="R11" s="69">
        <f t="shared" si="3"/>
        <v>9046.380000000001</v>
      </c>
      <c r="S11" s="111">
        <f t="shared" si="4"/>
        <v>4.0706566448894685E-2</v>
      </c>
      <c r="T11" s="70">
        <f>1-SUM(S11:$S$369)</f>
        <v>0.45231957898082531</v>
      </c>
      <c r="U11" s="80" t="str">
        <f>INDEX('Summary Sheet'!$C$5:$C$9,MATCH(T11,'Summary Sheet'!$B$5:$B$9,1))</f>
        <v>B</v>
      </c>
      <c r="V11" s="37" t="s">
        <v>35</v>
      </c>
      <c r="W11" s="71">
        <f t="shared" si="5"/>
        <v>2.4232672176259514E-2</v>
      </c>
      <c r="X11" s="81">
        <f>1-SUM(W11:$W$369)</f>
        <v>0.63912568415391013</v>
      </c>
      <c r="Y11" s="68" t="str">
        <f>INDEX('Summary Sheet'!$C$5:$C$9,MATCH(X11,'Summary Sheet'!$B$5:$B$9,1))</f>
        <v>B</v>
      </c>
      <c r="Z11" s="114" t="s">
        <v>35</v>
      </c>
      <c r="AA11" s="68">
        <f>INDEX('Summary Sheet'!$N$3:$R$7,MATCH('Tyson ABC'!$V11,'Summary Sheet'!$M$3:$M$7,0),MATCH('Tyson ABC'!$Z11,'Summary Sheet'!$N$2:$R$2,0))</f>
        <v>2</v>
      </c>
      <c r="AB11" s="93" t="str">
        <f>INDEX('Summary Sheet'!$V$3:$Z$7,MATCH('Tyson ABC'!$V11,'Summary Sheet'!$M$3:$M$7,0),MATCH('Tyson ABC'!$Z11,'Summary Sheet'!$N$2:$R$2,0))</f>
        <v>B</v>
      </c>
      <c r="AC11" s="72" t="s">
        <v>35</v>
      </c>
      <c r="AD11" s="73">
        <f t="shared" si="6"/>
        <v>229</v>
      </c>
      <c r="AE11" s="74">
        <f t="shared" si="7"/>
        <v>80150</v>
      </c>
      <c r="AF11" s="74">
        <f t="shared" si="8"/>
        <v>13066.66666666665</v>
      </c>
      <c r="AG11" s="74">
        <f t="shared" si="9"/>
        <v>80150</v>
      </c>
      <c r="AH11" s="75">
        <f t="shared" si="10"/>
        <v>229</v>
      </c>
      <c r="AI11" s="73">
        <f>INDEX('Summary Sheet'!$D$5:$D$9,MATCH('Tyson ABC'!AC11,'Summary Sheet'!$C$5:$C$9,0))</f>
        <v>2</v>
      </c>
      <c r="AJ11" s="75">
        <f t="shared" si="11"/>
        <v>13066.66666666665</v>
      </c>
      <c r="AK11" s="68">
        <f t="shared" si="23"/>
        <v>74075</v>
      </c>
      <c r="AL11" s="76">
        <f t="shared" si="12"/>
        <v>34189.316250000003</v>
      </c>
      <c r="AM11" s="75">
        <f t="shared" si="24"/>
        <v>74075</v>
      </c>
      <c r="AN11" s="69">
        <f t="shared" si="13"/>
        <v>34189.316250000003</v>
      </c>
      <c r="AO11" s="100">
        <f t="shared" si="14"/>
        <v>6.6138392857142856</v>
      </c>
      <c r="AP11" s="100">
        <f t="shared" si="15"/>
        <v>6.6138392857142856</v>
      </c>
      <c r="AQ11" s="78">
        <f t="shared" si="16"/>
        <v>56.690051020408241</v>
      </c>
      <c r="AR11" s="79">
        <f t="shared" si="17"/>
        <v>56.690051020408241</v>
      </c>
      <c r="AS11" s="77">
        <f t="shared" si="18"/>
        <v>5</v>
      </c>
      <c r="AT11" s="80">
        <f t="shared" si="19"/>
        <v>5</v>
      </c>
      <c r="AU11" s="69">
        <f t="shared" si="20"/>
        <v>5169.3599999999997</v>
      </c>
      <c r="AV11" s="68">
        <f t="shared" si="21"/>
        <v>31</v>
      </c>
      <c r="AW11" s="81">
        <f t="shared" si="22"/>
        <v>8.433079434167573E-3</v>
      </c>
      <c r="AX11" s="81">
        <f>1-SUM(AW11:$AW$369)</f>
        <v>0.80413492927094687</v>
      </c>
      <c r="BA11" s="82" t="s">
        <v>33</v>
      </c>
      <c r="BB11" s="83"/>
    </row>
    <row r="12" spans="1:54" x14ac:dyDescent="0.2">
      <c r="A12" s="116">
        <v>8001753</v>
      </c>
      <c r="B12" s="116" t="s">
        <v>139</v>
      </c>
      <c r="C12" s="116" t="s">
        <v>268</v>
      </c>
      <c r="D12" s="105">
        <v>2250</v>
      </c>
      <c r="E12" s="116" t="s">
        <v>160</v>
      </c>
      <c r="F12" s="119">
        <v>1047</v>
      </c>
      <c r="G12" s="118">
        <v>1000</v>
      </c>
      <c r="H12" s="116" t="s">
        <v>160</v>
      </c>
      <c r="I12" s="116">
        <f>INDEX(Sheet4!G:G,MATCH('Tyson ABC'!A12,Sheet4!A:A,0))</f>
        <v>800</v>
      </c>
      <c r="J12" s="117">
        <v>5116</v>
      </c>
      <c r="K12" s="118">
        <v>5000</v>
      </c>
      <c r="L12" s="118">
        <v>720</v>
      </c>
      <c r="M12" s="118">
        <v>14</v>
      </c>
      <c r="N12" s="116">
        <v>720</v>
      </c>
      <c r="O12" s="68">
        <f t="shared" si="0"/>
        <v>375</v>
      </c>
      <c r="P12" s="68">
        <f t="shared" si="1"/>
        <v>19500</v>
      </c>
      <c r="Q12" s="69">
        <f t="shared" si="2"/>
        <v>20416.5</v>
      </c>
      <c r="R12" s="69">
        <f t="shared" si="3"/>
        <v>5356.4519999999993</v>
      </c>
      <c r="S12" s="111">
        <f t="shared" si="4"/>
        <v>5.3001584010390771E-3</v>
      </c>
      <c r="T12" s="70">
        <f>1-SUM(S12:$S$369)</f>
        <v>0.49302614542971968</v>
      </c>
      <c r="U12" s="80" t="str">
        <f>INDEX('Summary Sheet'!$C$5:$C$9,MATCH(T12,'Summary Sheet'!$B$5:$B$9,1))</f>
        <v>B</v>
      </c>
      <c r="V12" s="37" t="s">
        <v>25</v>
      </c>
      <c r="W12" s="71">
        <f t="shared" si="5"/>
        <v>1.6894807856189929E-2</v>
      </c>
      <c r="X12" s="81">
        <f>1-SUM(W12:$W$369)</f>
        <v>0.6633583563301696</v>
      </c>
      <c r="Y12" s="68" t="str">
        <f>INDEX('Summary Sheet'!$C$5:$C$9,MATCH(X12,'Summary Sheet'!$B$5:$B$9,1))</f>
        <v>B</v>
      </c>
      <c r="Z12" s="114" t="s">
        <v>35</v>
      </c>
      <c r="AA12" s="68">
        <f>INDEX('Summary Sheet'!$N$3:$R$7,MATCH('Tyson ABC'!$V12,'Summary Sheet'!$M$3:$M$7,0),MATCH('Tyson ABC'!$Z12,'Summary Sheet'!$N$2:$R$2,0))</f>
        <v>2</v>
      </c>
      <c r="AB12" s="93" t="str">
        <f>INDEX('Summary Sheet'!$V$3:$Z$7,MATCH('Tyson ABC'!$V12,'Summary Sheet'!$M$3:$M$7,0),MATCH('Tyson ABC'!$Z12,'Summary Sheet'!$N$2:$R$2,0))</f>
        <v>B</v>
      </c>
      <c r="AC12" s="72" t="s">
        <v>35</v>
      </c>
      <c r="AD12" s="73">
        <f t="shared" si="6"/>
        <v>7</v>
      </c>
      <c r="AE12" s="74">
        <f t="shared" si="7"/>
        <v>5040</v>
      </c>
      <c r="AF12" s="74">
        <f t="shared" si="8"/>
        <v>750</v>
      </c>
      <c r="AG12" s="74">
        <f t="shared" si="9"/>
        <v>5040</v>
      </c>
      <c r="AH12" s="75">
        <f t="shared" si="10"/>
        <v>7</v>
      </c>
      <c r="AI12" s="73">
        <f>INDEX('Summary Sheet'!$D$5:$D$9,MATCH('Tyson ABC'!AC12,'Summary Sheet'!$C$5:$C$9,0))</f>
        <v>2</v>
      </c>
      <c r="AJ12" s="75">
        <f t="shared" si="11"/>
        <v>562.5</v>
      </c>
      <c r="AK12" s="68">
        <f t="shared" si="23"/>
        <v>3320</v>
      </c>
      <c r="AL12" s="76">
        <f t="shared" si="12"/>
        <v>3476.04</v>
      </c>
      <c r="AM12" s="75">
        <f t="shared" si="24"/>
        <v>3320</v>
      </c>
      <c r="AN12" s="69">
        <f t="shared" si="13"/>
        <v>3476.04</v>
      </c>
      <c r="AO12" s="100">
        <f t="shared" si="14"/>
        <v>4.6111111111111107</v>
      </c>
      <c r="AP12" s="100">
        <f t="shared" si="15"/>
        <v>4.6111111111111107</v>
      </c>
      <c r="AQ12" s="78">
        <f t="shared" si="16"/>
        <v>44.266666666666666</v>
      </c>
      <c r="AR12" s="79">
        <f t="shared" si="17"/>
        <v>44.266666666666666</v>
      </c>
      <c r="AS12" s="77">
        <f t="shared" si="18"/>
        <v>4</v>
      </c>
      <c r="AT12" s="80">
        <f t="shared" si="19"/>
        <v>4</v>
      </c>
      <c r="AU12" s="69">
        <f t="shared" si="20"/>
        <v>753.83999999999992</v>
      </c>
      <c r="AV12" s="68">
        <f t="shared" si="21"/>
        <v>28</v>
      </c>
      <c r="AW12" s="81">
        <f t="shared" si="22"/>
        <v>7.6169749727965181E-3</v>
      </c>
      <c r="AX12" s="81">
        <f>1-SUM(AW12:$AW$369)</f>
        <v>0.81256800870511448</v>
      </c>
      <c r="BA12" s="82" t="s">
        <v>33</v>
      </c>
      <c r="BB12" s="83"/>
    </row>
    <row r="13" spans="1:54" x14ac:dyDescent="0.2">
      <c r="A13" s="116">
        <v>8000156</v>
      </c>
      <c r="B13" s="116" t="s">
        <v>5</v>
      </c>
      <c r="C13" s="116" t="s">
        <v>268</v>
      </c>
      <c r="D13" s="105">
        <v>456</v>
      </c>
      <c r="E13" s="116" t="s">
        <v>160</v>
      </c>
      <c r="F13" s="119">
        <v>12430</v>
      </c>
      <c r="G13" s="118">
        <v>1000</v>
      </c>
      <c r="H13" s="116" t="s">
        <v>160</v>
      </c>
      <c r="I13" s="116">
        <f>INDEX(Sheet4!G:G,MATCH('Tyson ABC'!A13,Sheet4!A:A,0))</f>
        <v>250</v>
      </c>
      <c r="J13" s="117">
        <v>129</v>
      </c>
      <c r="K13" s="118">
        <v>250</v>
      </c>
      <c r="L13" s="118">
        <v>64</v>
      </c>
      <c r="M13" s="118">
        <v>14</v>
      </c>
      <c r="N13" s="116">
        <v>64</v>
      </c>
      <c r="O13" s="68">
        <f t="shared" si="0"/>
        <v>76</v>
      </c>
      <c r="P13" s="68">
        <f t="shared" si="1"/>
        <v>3952</v>
      </c>
      <c r="Q13" s="69">
        <f t="shared" si="2"/>
        <v>49123.360000000001</v>
      </c>
      <c r="R13" s="69">
        <f t="shared" si="3"/>
        <v>1603.47</v>
      </c>
      <c r="S13" s="111">
        <f t="shared" si="4"/>
        <v>1.2752508470661816E-2</v>
      </c>
      <c r="T13" s="70">
        <f>1-SUM(S13:$S$369)</f>
        <v>0.49832630383075893</v>
      </c>
      <c r="U13" s="80" t="str">
        <f>INDEX('Summary Sheet'!$C$5:$C$9,MATCH(T13,'Summary Sheet'!$B$5:$B$9,1))</f>
        <v>B</v>
      </c>
      <c r="V13" s="37" t="s">
        <v>25</v>
      </c>
      <c r="W13" s="71">
        <f t="shared" si="5"/>
        <v>2.1640111568809541E-2</v>
      </c>
      <c r="X13" s="81">
        <f>1-SUM(W13:$W$369)</f>
        <v>0.68025316418635962</v>
      </c>
      <c r="Y13" s="68" t="str">
        <f>INDEX('Summary Sheet'!$C$5:$C$9,MATCH(X13,'Summary Sheet'!$B$5:$B$9,1))</f>
        <v>B</v>
      </c>
      <c r="Z13" s="114" t="s">
        <v>35</v>
      </c>
      <c r="AA13" s="68">
        <f>INDEX('Summary Sheet'!$N$3:$R$7,MATCH('Tyson ABC'!$V13,'Summary Sheet'!$M$3:$M$7,0),MATCH('Tyson ABC'!$Z13,'Summary Sheet'!$N$2:$R$2,0))</f>
        <v>2</v>
      </c>
      <c r="AB13" s="93" t="str">
        <f>INDEX('Summary Sheet'!$V$3:$Z$7,MATCH('Tyson ABC'!$V13,'Summary Sheet'!$M$3:$M$7,0),MATCH('Tyson ABC'!$Z13,'Summary Sheet'!$N$2:$R$2,0))</f>
        <v>B</v>
      </c>
      <c r="AC13" s="72" t="s">
        <v>35</v>
      </c>
      <c r="AD13" s="73">
        <f t="shared" si="6"/>
        <v>4</v>
      </c>
      <c r="AE13" s="74">
        <f t="shared" si="7"/>
        <v>256</v>
      </c>
      <c r="AF13" s="74">
        <f t="shared" si="8"/>
        <v>152</v>
      </c>
      <c r="AG13" s="74">
        <f t="shared" si="9"/>
        <v>256</v>
      </c>
      <c r="AH13" s="75">
        <f t="shared" si="10"/>
        <v>4</v>
      </c>
      <c r="AI13" s="73">
        <f>INDEX('Summary Sheet'!$D$5:$D$9,MATCH('Tyson ABC'!AC13,'Summary Sheet'!$C$5:$C$9,0))</f>
        <v>2</v>
      </c>
      <c r="AJ13" s="75">
        <f t="shared" si="11"/>
        <v>114</v>
      </c>
      <c r="AK13" s="68">
        <f t="shared" si="23"/>
        <v>378</v>
      </c>
      <c r="AL13" s="76">
        <f t="shared" si="12"/>
        <v>4698.54</v>
      </c>
      <c r="AM13" s="75">
        <f t="shared" si="24"/>
        <v>378</v>
      </c>
      <c r="AN13" s="69">
        <f t="shared" si="13"/>
        <v>4698.54</v>
      </c>
      <c r="AO13" s="100">
        <f t="shared" si="14"/>
        <v>5.90625</v>
      </c>
      <c r="AP13" s="100">
        <f t="shared" si="15"/>
        <v>5.90625</v>
      </c>
      <c r="AQ13" s="78">
        <f t="shared" si="16"/>
        <v>24.868421052631579</v>
      </c>
      <c r="AR13" s="79">
        <f t="shared" si="17"/>
        <v>24.868421052631579</v>
      </c>
      <c r="AS13" s="77">
        <f t="shared" si="18"/>
        <v>16</v>
      </c>
      <c r="AT13" s="80">
        <f t="shared" si="19"/>
        <v>16</v>
      </c>
      <c r="AU13" s="69">
        <f t="shared" si="20"/>
        <v>795.52</v>
      </c>
      <c r="AV13" s="68">
        <f t="shared" si="21"/>
        <v>62</v>
      </c>
      <c r="AW13" s="81">
        <f t="shared" si="22"/>
        <v>1.6866158868335146E-2</v>
      </c>
      <c r="AX13" s="81">
        <f>1-SUM(AW13:$AW$369)</f>
        <v>0.82018498367791093</v>
      </c>
      <c r="BA13" s="82" t="s">
        <v>66</v>
      </c>
      <c r="BB13" s="83"/>
    </row>
    <row r="14" spans="1:54" x14ac:dyDescent="0.2">
      <c r="A14" s="116">
        <v>8001353</v>
      </c>
      <c r="B14" s="116" t="s">
        <v>124</v>
      </c>
      <c r="C14" s="116" t="s">
        <v>270</v>
      </c>
      <c r="D14" s="105">
        <v>176399.9999999986</v>
      </c>
      <c r="E14" s="116" t="s">
        <v>160</v>
      </c>
      <c r="F14" s="119">
        <v>16.5</v>
      </c>
      <c r="G14" s="118">
        <v>1000</v>
      </c>
      <c r="H14" s="116" t="s">
        <v>160</v>
      </c>
      <c r="I14" s="116">
        <f>INDEX(Sheet4!G:G,MATCH('Tyson ABC'!A14,Sheet4!A:A,0))</f>
        <v>260000</v>
      </c>
      <c r="J14" s="117">
        <v>162400</v>
      </c>
      <c r="K14" s="118">
        <v>450000</v>
      </c>
      <c r="L14" s="118">
        <v>5600</v>
      </c>
      <c r="M14" s="118">
        <v>21</v>
      </c>
      <c r="N14" s="116">
        <v>99999</v>
      </c>
      <c r="O14" s="68">
        <f t="shared" si="0"/>
        <v>29399.999999999767</v>
      </c>
      <c r="P14" s="68">
        <f t="shared" si="1"/>
        <v>1528799.9999999879</v>
      </c>
      <c r="Q14" s="69">
        <f t="shared" si="2"/>
        <v>25225.199999999801</v>
      </c>
      <c r="R14" s="69">
        <f t="shared" si="3"/>
        <v>2679.6</v>
      </c>
      <c r="S14" s="111">
        <f t="shared" si="4"/>
        <v>6.548505164836768E-3</v>
      </c>
      <c r="T14" s="70">
        <f>1-SUM(S14:$S$369)</f>
        <v>0.51107881230142072</v>
      </c>
      <c r="U14" s="80" t="str">
        <f>INDEX('Summary Sheet'!$C$5:$C$9,MATCH(T14,'Summary Sheet'!$B$5:$B$9,1))</f>
        <v>B</v>
      </c>
      <c r="V14" s="37" t="s">
        <v>25</v>
      </c>
      <c r="W14" s="71">
        <f t="shared" si="5"/>
        <v>1.7836210212593528E-2</v>
      </c>
      <c r="X14" s="81">
        <f>1-SUM(W14:$W$369)</f>
        <v>0.70189327575516924</v>
      </c>
      <c r="Y14" s="68" t="str">
        <f>INDEX('Summary Sheet'!$C$5:$C$9,MATCH(X14,'Summary Sheet'!$B$5:$B$9,1))</f>
        <v>B</v>
      </c>
      <c r="Z14" s="114" t="s">
        <v>35</v>
      </c>
      <c r="AA14" s="68">
        <f>INDEX('Summary Sheet'!$N$3:$R$7,MATCH('Tyson ABC'!$V14,'Summary Sheet'!$M$3:$M$7,0),MATCH('Tyson ABC'!$Z14,'Summary Sheet'!$N$2:$R$2,0))</f>
        <v>2</v>
      </c>
      <c r="AB14" s="93" t="str">
        <f>INDEX('Summary Sheet'!$V$3:$Z$7,MATCH('Tyson ABC'!$V14,'Summary Sheet'!$M$3:$M$7,0),MATCH('Tyson ABC'!$Z14,'Summary Sheet'!$N$2:$R$2,0))</f>
        <v>B</v>
      </c>
      <c r="AC14" s="72" t="s">
        <v>35</v>
      </c>
      <c r="AD14" s="73">
        <f t="shared" si="6"/>
        <v>81</v>
      </c>
      <c r="AE14" s="74">
        <f t="shared" si="7"/>
        <v>453600</v>
      </c>
      <c r="AF14" s="74">
        <f t="shared" si="8"/>
        <v>58799.999999999534</v>
      </c>
      <c r="AG14" s="74">
        <f t="shared" si="9"/>
        <v>453600</v>
      </c>
      <c r="AH14" s="75">
        <f t="shared" si="10"/>
        <v>81</v>
      </c>
      <c r="AI14" s="73">
        <f>INDEX('Summary Sheet'!$D$5:$D$9,MATCH('Tyson ABC'!AC14,'Summary Sheet'!$C$5:$C$9,0))</f>
        <v>2</v>
      </c>
      <c r="AJ14" s="75">
        <f t="shared" si="11"/>
        <v>58799.999999999534</v>
      </c>
      <c r="AK14" s="68">
        <f t="shared" si="23"/>
        <v>486800</v>
      </c>
      <c r="AL14" s="76">
        <f t="shared" si="12"/>
        <v>8032.2</v>
      </c>
      <c r="AM14" s="75">
        <f t="shared" si="24"/>
        <v>486800</v>
      </c>
      <c r="AN14" s="69">
        <f t="shared" si="13"/>
        <v>8032.2</v>
      </c>
      <c r="AO14" s="100">
        <f t="shared" si="14"/>
        <v>4.8680486804868046</v>
      </c>
      <c r="AP14" s="100">
        <f t="shared" si="15"/>
        <v>4.8680486804868046</v>
      </c>
      <c r="AQ14" s="78">
        <f t="shared" si="16"/>
        <v>82.789115646259162</v>
      </c>
      <c r="AR14" s="79">
        <f t="shared" si="17"/>
        <v>82.789115646259162</v>
      </c>
      <c r="AS14" s="77">
        <f t="shared" si="18"/>
        <v>4</v>
      </c>
      <c r="AT14" s="80">
        <f t="shared" si="19"/>
        <v>4</v>
      </c>
      <c r="AU14" s="69">
        <f t="shared" si="20"/>
        <v>1649.9834999999998</v>
      </c>
      <c r="AV14" s="68">
        <f t="shared" si="21"/>
        <v>16</v>
      </c>
      <c r="AW14" s="81">
        <f t="shared" si="22"/>
        <v>4.3525571273122961E-3</v>
      </c>
      <c r="AX14" s="81">
        <f>1-SUM(AW14:$AW$369)</f>
        <v>0.83705114254624613</v>
      </c>
      <c r="BA14" s="82" t="s">
        <v>67</v>
      </c>
      <c r="BB14" s="83"/>
    </row>
    <row r="15" spans="1:54" x14ac:dyDescent="0.2">
      <c r="A15" s="116">
        <v>8001952</v>
      </c>
      <c r="B15" s="116" t="s">
        <v>245</v>
      </c>
      <c r="C15" s="116" t="s">
        <v>269</v>
      </c>
      <c r="D15" s="105">
        <v>77131.000000000029</v>
      </c>
      <c r="E15" s="116" t="s">
        <v>160</v>
      </c>
      <c r="F15" s="119">
        <v>276.47000000000003</v>
      </c>
      <c r="G15" s="118">
        <v>1000</v>
      </c>
      <c r="H15" s="116" t="s">
        <v>160</v>
      </c>
      <c r="I15" s="116">
        <f>INDEX(Sheet4!G:G,MATCH('Tyson ABC'!A15,Sheet4!A:A,0))</f>
        <v>64000</v>
      </c>
      <c r="J15" s="117">
        <v>40500</v>
      </c>
      <c r="K15" s="118">
        <v>100000</v>
      </c>
      <c r="L15" s="118">
        <v>750</v>
      </c>
      <c r="M15" s="118">
        <v>21</v>
      </c>
      <c r="N15" s="116">
        <v>27000</v>
      </c>
      <c r="O15" s="68">
        <f t="shared" si="0"/>
        <v>12855.166666666672</v>
      </c>
      <c r="P15" s="68">
        <f t="shared" si="1"/>
        <v>668468.66666666698</v>
      </c>
      <c r="Q15" s="69">
        <f t="shared" si="2"/>
        <v>184811.53227333343</v>
      </c>
      <c r="R15" s="69">
        <f t="shared" si="3"/>
        <v>11197.035000000002</v>
      </c>
      <c r="S15" s="111">
        <f t="shared" si="4"/>
        <v>4.7977390609919075E-2</v>
      </c>
      <c r="T15" s="70">
        <f>1-SUM(S15:$S$369)</f>
        <v>0.51762731746625756</v>
      </c>
      <c r="U15" s="80" t="str">
        <f>INDEX('Summary Sheet'!$C$5:$C$9,MATCH(T15,'Summary Sheet'!$B$5:$B$9,1))</f>
        <v>B</v>
      </c>
      <c r="V15" s="37" t="s">
        <v>35</v>
      </c>
      <c r="W15" s="71">
        <f t="shared" si="5"/>
        <v>1.5503869859997589E-2</v>
      </c>
      <c r="X15" s="81">
        <f>1-SUM(W15:$W$369)</f>
        <v>0.71972948596776276</v>
      </c>
      <c r="Y15" s="68" t="str">
        <f>INDEX('Summary Sheet'!$C$5:$C$9,MATCH(X15,'Summary Sheet'!$B$5:$B$9,1))</f>
        <v>B</v>
      </c>
      <c r="Z15" s="114" t="s">
        <v>35</v>
      </c>
      <c r="AA15" s="68">
        <f>INDEX('Summary Sheet'!$N$3:$R$7,MATCH('Tyson ABC'!$V15,'Summary Sheet'!$M$3:$M$7,0),MATCH('Tyson ABC'!$Z15,'Summary Sheet'!$N$2:$R$2,0))</f>
        <v>2</v>
      </c>
      <c r="AB15" s="93" t="str">
        <f>INDEX('Summary Sheet'!$V$3:$Z$7,MATCH('Tyson ABC'!$V15,'Summary Sheet'!$M$3:$M$7,0),MATCH('Tyson ABC'!$Z15,'Summary Sheet'!$N$2:$R$2,0))</f>
        <v>B</v>
      </c>
      <c r="AC15" s="72" t="s">
        <v>35</v>
      </c>
      <c r="AD15" s="73">
        <f t="shared" si="6"/>
        <v>134</v>
      </c>
      <c r="AE15" s="74">
        <f t="shared" si="7"/>
        <v>100500</v>
      </c>
      <c r="AF15" s="74">
        <f t="shared" si="8"/>
        <v>25710.333333333343</v>
      </c>
      <c r="AG15" s="74">
        <f t="shared" si="9"/>
        <v>100500</v>
      </c>
      <c r="AH15" s="75">
        <f t="shared" si="10"/>
        <v>134</v>
      </c>
      <c r="AI15" s="73">
        <f>INDEX('Summary Sheet'!$D$5:$D$9,MATCH('Tyson ABC'!AC15,'Summary Sheet'!$C$5:$C$9,0))</f>
        <v>2</v>
      </c>
      <c r="AJ15" s="75">
        <f t="shared" si="11"/>
        <v>25710.333333333343</v>
      </c>
      <c r="AK15" s="68">
        <f t="shared" si="23"/>
        <v>114250</v>
      </c>
      <c r="AL15" s="76">
        <f t="shared" si="12"/>
        <v>31586.697500000002</v>
      </c>
      <c r="AM15" s="75">
        <f t="shared" si="24"/>
        <v>114250</v>
      </c>
      <c r="AN15" s="69">
        <f t="shared" si="13"/>
        <v>31586.697500000002</v>
      </c>
      <c r="AO15" s="100">
        <f t="shared" si="14"/>
        <v>4.2314814814814818</v>
      </c>
      <c r="AP15" s="100">
        <f t="shared" si="15"/>
        <v>4.2314814814814818</v>
      </c>
      <c r="AQ15" s="78">
        <f t="shared" si="16"/>
        <v>44.437385746327664</v>
      </c>
      <c r="AR15" s="79">
        <f t="shared" si="17"/>
        <v>44.437385746327664</v>
      </c>
      <c r="AS15" s="77">
        <f t="shared" si="18"/>
        <v>7</v>
      </c>
      <c r="AT15" s="80">
        <f t="shared" si="19"/>
        <v>7</v>
      </c>
      <c r="AU15" s="69">
        <f t="shared" si="20"/>
        <v>7464.6900000000005</v>
      </c>
      <c r="AV15" s="68">
        <f t="shared" si="21"/>
        <v>25</v>
      </c>
      <c r="AW15" s="81">
        <f t="shared" si="22"/>
        <v>6.8008705114254624E-3</v>
      </c>
      <c r="AX15" s="81">
        <f>1-SUM(AW15:$AW$369)</f>
        <v>0.84140369967355844</v>
      </c>
      <c r="BA15" s="82" t="s">
        <v>68</v>
      </c>
      <c r="BB15" s="83"/>
    </row>
    <row r="16" spans="1:54" x14ac:dyDescent="0.2">
      <c r="A16" s="116">
        <v>8001951</v>
      </c>
      <c r="B16" s="116" t="s">
        <v>246</v>
      </c>
      <c r="C16" s="116" t="s">
        <v>269</v>
      </c>
      <c r="D16" s="105">
        <v>70500.000000000015</v>
      </c>
      <c r="E16" s="116" t="s">
        <v>160</v>
      </c>
      <c r="F16" s="119">
        <v>276.47000000000003</v>
      </c>
      <c r="G16" s="118">
        <v>1000</v>
      </c>
      <c r="H16" s="116" t="s">
        <v>160</v>
      </c>
      <c r="I16" s="116">
        <f>INDEX(Sheet4!G:G,MATCH('Tyson ABC'!A16,Sheet4!A:A,0))</f>
        <v>64000</v>
      </c>
      <c r="J16" s="117">
        <v>33000</v>
      </c>
      <c r="K16" s="118">
        <v>100000</v>
      </c>
      <c r="L16" s="118">
        <v>750</v>
      </c>
      <c r="M16" s="118">
        <v>21</v>
      </c>
      <c r="N16" s="116">
        <v>27000</v>
      </c>
      <c r="O16" s="68">
        <f t="shared" si="0"/>
        <v>11750.000000000002</v>
      </c>
      <c r="P16" s="68">
        <f t="shared" si="1"/>
        <v>611000.00000000012</v>
      </c>
      <c r="Q16" s="69">
        <f t="shared" si="2"/>
        <v>168923.17000000004</v>
      </c>
      <c r="R16" s="69">
        <f t="shared" si="3"/>
        <v>9123.51</v>
      </c>
      <c r="S16" s="111">
        <f t="shared" si="4"/>
        <v>4.3852744525538286E-2</v>
      </c>
      <c r="T16" s="70">
        <f>1-SUM(S16:$S$369)</f>
        <v>0.56560470807617658</v>
      </c>
      <c r="U16" s="80" t="str">
        <f>INDEX('Summary Sheet'!$C$5:$C$9,MATCH(T16,'Summary Sheet'!$B$5:$B$9,1))</f>
        <v>B</v>
      </c>
      <c r="V16" s="37" t="s">
        <v>35</v>
      </c>
      <c r="W16" s="71">
        <f t="shared" si="5"/>
        <v>1.5503869859997589E-2</v>
      </c>
      <c r="X16" s="81">
        <f>1-SUM(W16:$W$369)</f>
        <v>0.73523335582776039</v>
      </c>
      <c r="Y16" s="68" t="str">
        <f>INDEX('Summary Sheet'!$C$5:$C$9,MATCH(X16,'Summary Sheet'!$B$5:$B$9,1))</f>
        <v>B</v>
      </c>
      <c r="Z16" s="114" t="s">
        <v>35</v>
      </c>
      <c r="AA16" s="68">
        <f>INDEX('Summary Sheet'!$N$3:$R$7,MATCH('Tyson ABC'!$V16,'Summary Sheet'!$M$3:$M$7,0),MATCH('Tyson ABC'!$Z16,'Summary Sheet'!$N$2:$R$2,0))</f>
        <v>2</v>
      </c>
      <c r="AB16" s="93" t="str">
        <f>INDEX('Summary Sheet'!$V$3:$Z$7,MATCH('Tyson ABC'!$V16,'Summary Sheet'!$M$3:$M$7,0),MATCH('Tyson ABC'!$Z16,'Summary Sheet'!$N$2:$R$2,0))</f>
        <v>B</v>
      </c>
      <c r="AC16" s="72" t="s">
        <v>35</v>
      </c>
      <c r="AD16" s="73">
        <f t="shared" si="6"/>
        <v>134</v>
      </c>
      <c r="AE16" s="74">
        <f t="shared" si="7"/>
        <v>100500</v>
      </c>
      <c r="AF16" s="74">
        <f t="shared" si="8"/>
        <v>23500.000000000004</v>
      </c>
      <c r="AG16" s="74">
        <f t="shared" si="9"/>
        <v>100500</v>
      </c>
      <c r="AH16" s="75">
        <f t="shared" si="10"/>
        <v>134</v>
      </c>
      <c r="AI16" s="73">
        <f>INDEX('Summary Sheet'!$D$5:$D$9,MATCH('Tyson ABC'!AC16,'Summary Sheet'!$C$5:$C$9,0))</f>
        <v>2</v>
      </c>
      <c r="AJ16" s="75">
        <f t="shared" si="11"/>
        <v>23500.000000000004</v>
      </c>
      <c r="AK16" s="68">
        <f t="shared" si="23"/>
        <v>114250</v>
      </c>
      <c r="AL16" s="76">
        <f t="shared" si="12"/>
        <v>31586.697500000002</v>
      </c>
      <c r="AM16" s="75">
        <f t="shared" si="24"/>
        <v>114250</v>
      </c>
      <c r="AN16" s="69">
        <f t="shared" si="13"/>
        <v>31586.697500000002</v>
      </c>
      <c r="AO16" s="100">
        <f t="shared" si="14"/>
        <v>4.2314814814814818</v>
      </c>
      <c r="AP16" s="100">
        <f t="shared" si="15"/>
        <v>4.2314814814814818</v>
      </c>
      <c r="AQ16" s="78">
        <f t="shared" si="16"/>
        <v>48.617021276595736</v>
      </c>
      <c r="AR16" s="79">
        <f t="shared" si="17"/>
        <v>48.617021276595736</v>
      </c>
      <c r="AS16" s="77">
        <f t="shared" si="18"/>
        <v>7</v>
      </c>
      <c r="AT16" s="80">
        <f t="shared" si="19"/>
        <v>7</v>
      </c>
      <c r="AU16" s="69">
        <f t="shared" si="20"/>
        <v>7464.6900000000005</v>
      </c>
      <c r="AV16" s="68">
        <f t="shared" si="21"/>
        <v>23</v>
      </c>
      <c r="AW16" s="81">
        <f t="shared" si="22"/>
        <v>6.2568008705114258E-3</v>
      </c>
      <c r="AX16" s="81">
        <f>1-SUM(AW16:$AW$369)</f>
        <v>0.84820457018498385</v>
      </c>
      <c r="BA16" s="82" t="s">
        <v>69</v>
      </c>
      <c r="BB16" s="83"/>
    </row>
    <row r="17" spans="1:54" x14ac:dyDescent="0.2">
      <c r="A17" s="116">
        <v>8000121</v>
      </c>
      <c r="B17" s="116" t="s">
        <v>174</v>
      </c>
      <c r="C17" s="116" t="s">
        <v>269</v>
      </c>
      <c r="D17" s="105">
        <v>15600</v>
      </c>
      <c r="E17" s="116" t="s">
        <v>160</v>
      </c>
      <c r="F17" s="119">
        <v>224.95</v>
      </c>
      <c r="G17" s="118">
        <v>1000</v>
      </c>
      <c r="H17" s="116" t="s">
        <v>160</v>
      </c>
      <c r="I17" s="116">
        <f>INDEX(Sheet4!G:G,MATCH('Tyson ABC'!A17,Sheet4!A:A,0))</f>
        <v>24000</v>
      </c>
      <c r="J17" s="117">
        <v>37800</v>
      </c>
      <c r="K17" s="118">
        <v>60000</v>
      </c>
      <c r="L17" s="118">
        <v>600</v>
      </c>
      <c r="M17" s="118">
        <v>21</v>
      </c>
      <c r="N17" s="116">
        <v>14400</v>
      </c>
      <c r="O17" s="68">
        <f t="shared" si="0"/>
        <v>2600</v>
      </c>
      <c r="P17" s="68">
        <f t="shared" si="1"/>
        <v>135200</v>
      </c>
      <c r="Q17" s="69">
        <f t="shared" si="2"/>
        <v>30413.239999999994</v>
      </c>
      <c r="R17" s="69">
        <f t="shared" si="3"/>
        <v>8503.1099999999988</v>
      </c>
      <c r="S17" s="111">
        <f t="shared" si="4"/>
        <v>7.8953292429563178E-3</v>
      </c>
      <c r="T17" s="70">
        <f>1-SUM(S17:$S$369)</f>
        <v>0.60945745260171491</v>
      </c>
      <c r="U17" s="80" t="str">
        <f>INDEX('Summary Sheet'!$C$5:$C$9,MATCH(T17,'Summary Sheet'!$B$5:$B$9,1))</f>
        <v>B</v>
      </c>
      <c r="V17" s="37" t="s">
        <v>25</v>
      </c>
      <c r="W17" s="71">
        <f t="shared" si="5"/>
        <v>1.3739753377021931E-2</v>
      </c>
      <c r="X17" s="81">
        <f>1-SUM(W17:$W$369)</f>
        <v>0.75073722568775769</v>
      </c>
      <c r="Y17" s="68" t="str">
        <f>INDEX('Summary Sheet'!$C$5:$C$9,MATCH(X17,'Summary Sheet'!$B$5:$B$9,1))</f>
        <v>B</v>
      </c>
      <c r="Z17" s="114" t="s">
        <v>35</v>
      </c>
      <c r="AA17" s="68">
        <f>INDEX('Summary Sheet'!$N$3:$R$7,MATCH('Tyson ABC'!$V17,'Summary Sheet'!$M$3:$M$7,0),MATCH('Tyson ABC'!$Z17,'Summary Sheet'!$N$2:$R$2,0))</f>
        <v>2</v>
      </c>
      <c r="AB17" s="93" t="str">
        <f>INDEX('Summary Sheet'!$V$3:$Z$7,MATCH('Tyson ABC'!$V17,'Summary Sheet'!$M$3:$M$7,0),MATCH('Tyson ABC'!$Z17,'Summary Sheet'!$N$2:$R$2,0))</f>
        <v>B</v>
      </c>
      <c r="AC17" s="72" t="s">
        <v>35</v>
      </c>
      <c r="AD17" s="73">
        <f t="shared" si="6"/>
        <v>100</v>
      </c>
      <c r="AE17" s="74">
        <f t="shared" si="7"/>
        <v>60000</v>
      </c>
      <c r="AF17" s="74">
        <f t="shared" si="8"/>
        <v>5200</v>
      </c>
      <c r="AG17" s="74">
        <f t="shared" si="9"/>
        <v>60000</v>
      </c>
      <c r="AH17" s="75">
        <f t="shared" si="10"/>
        <v>100</v>
      </c>
      <c r="AI17" s="73">
        <f>INDEX('Summary Sheet'!$D$5:$D$9,MATCH('Tyson ABC'!AC17,'Summary Sheet'!$C$5:$C$9,0))</f>
        <v>2</v>
      </c>
      <c r="AJ17" s="75">
        <f t="shared" si="11"/>
        <v>5200</v>
      </c>
      <c r="AK17" s="68">
        <f t="shared" si="23"/>
        <v>54000</v>
      </c>
      <c r="AL17" s="76">
        <f t="shared" si="12"/>
        <v>12147.3</v>
      </c>
      <c r="AM17" s="75">
        <f t="shared" si="24"/>
        <v>54000</v>
      </c>
      <c r="AN17" s="69">
        <f t="shared" si="13"/>
        <v>12147.3</v>
      </c>
      <c r="AO17" s="100">
        <f t="shared" si="14"/>
        <v>3.75</v>
      </c>
      <c r="AP17" s="100">
        <f t="shared" si="15"/>
        <v>3.75</v>
      </c>
      <c r="AQ17" s="78">
        <f t="shared" si="16"/>
        <v>103.84615384615384</v>
      </c>
      <c r="AR17" s="79">
        <f t="shared" si="17"/>
        <v>103.84615384615384</v>
      </c>
      <c r="AS17" s="77">
        <f t="shared" si="18"/>
        <v>3</v>
      </c>
      <c r="AT17" s="80">
        <f t="shared" si="19"/>
        <v>3</v>
      </c>
      <c r="AU17" s="69">
        <f t="shared" si="20"/>
        <v>3239.2799999999997</v>
      </c>
      <c r="AV17" s="68">
        <f t="shared" si="21"/>
        <v>10</v>
      </c>
      <c r="AW17" s="81">
        <f t="shared" si="22"/>
        <v>2.720348204570185E-3</v>
      </c>
      <c r="AX17" s="81">
        <f>1-SUM(AW17:$AW$369)</f>
        <v>0.85446137105549536</v>
      </c>
      <c r="BA17" s="82" t="s">
        <v>77</v>
      </c>
      <c r="BB17" s="83"/>
    </row>
    <row r="18" spans="1:54" x14ac:dyDescent="0.2">
      <c r="A18" s="116">
        <v>8001376</v>
      </c>
      <c r="B18" s="116" t="s">
        <v>126</v>
      </c>
      <c r="C18" s="116" t="s">
        <v>268</v>
      </c>
      <c r="D18" s="105">
        <v>138</v>
      </c>
      <c r="E18" s="116" t="s">
        <v>160</v>
      </c>
      <c r="F18" s="119">
        <v>12290</v>
      </c>
      <c r="G18" s="118">
        <v>1000</v>
      </c>
      <c r="H18" s="116" t="s">
        <v>160</v>
      </c>
      <c r="I18" s="116">
        <f>INDEX(Sheet4!G:G,MATCH('Tyson ABC'!A18,Sheet4!A:A,0))</f>
        <v>120</v>
      </c>
      <c r="J18" s="117">
        <v>34</v>
      </c>
      <c r="K18" s="118">
        <v>240</v>
      </c>
      <c r="L18" s="118">
        <v>60</v>
      </c>
      <c r="M18" s="118">
        <v>14</v>
      </c>
      <c r="N18" s="116">
        <v>64</v>
      </c>
      <c r="O18" s="68">
        <f t="shared" si="0"/>
        <v>23</v>
      </c>
      <c r="P18" s="68">
        <f t="shared" si="1"/>
        <v>1196</v>
      </c>
      <c r="Q18" s="69">
        <f t="shared" si="2"/>
        <v>14698.84</v>
      </c>
      <c r="R18" s="69">
        <f t="shared" si="3"/>
        <v>417.86</v>
      </c>
      <c r="S18" s="111">
        <f t="shared" si="4"/>
        <v>3.8158440629652108E-3</v>
      </c>
      <c r="T18" s="70">
        <f>1-SUM(S18:$S$369)</f>
        <v>0.61735278184467124</v>
      </c>
      <c r="U18" s="80" t="str">
        <f>INDEX('Summary Sheet'!$C$5:$C$9,MATCH(T18,'Summary Sheet'!$B$5:$B$9,1))</f>
        <v>B</v>
      </c>
      <c r="V18" s="37" t="s">
        <v>25</v>
      </c>
      <c r="W18" s="71">
        <f t="shared" si="5"/>
        <v>1.3739753377021931E-2</v>
      </c>
      <c r="X18" s="81">
        <f>1-SUM(W18:$W$369)</f>
        <v>0.76447697906477963</v>
      </c>
      <c r="Y18" s="68" t="str">
        <f>INDEX('Summary Sheet'!$C$5:$C$9,MATCH(X18,'Summary Sheet'!$B$5:$B$9,1))</f>
        <v>B</v>
      </c>
      <c r="Z18" s="114" t="s">
        <v>35</v>
      </c>
      <c r="AA18" s="68">
        <f>INDEX('Summary Sheet'!$N$3:$R$7,MATCH('Tyson ABC'!$V18,'Summary Sheet'!$M$3:$M$7,0),MATCH('Tyson ABC'!$Z18,'Summary Sheet'!$N$2:$R$2,0))</f>
        <v>2</v>
      </c>
      <c r="AB18" s="93" t="str">
        <f>INDEX('Summary Sheet'!$V$3:$Z$7,MATCH('Tyson ABC'!$V18,'Summary Sheet'!$M$3:$M$7,0),MATCH('Tyson ABC'!$Z18,'Summary Sheet'!$N$2:$R$2,0))</f>
        <v>B</v>
      </c>
      <c r="AC18" s="72" t="s">
        <v>35</v>
      </c>
      <c r="AD18" s="73">
        <f t="shared" si="6"/>
        <v>4</v>
      </c>
      <c r="AE18" s="74">
        <f t="shared" si="7"/>
        <v>240</v>
      </c>
      <c r="AF18" s="74">
        <f t="shared" si="8"/>
        <v>46</v>
      </c>
      <c r="AG18" s="74">
        <f t="shared" si="9"/>
        <v>240</v>
      </c>
      <c r="AH18" s="75">
        <f t="shared" si="10"/>
        <v>4</v>
      </c>
      <c r="AI18" s="73">
        <f>INDEX('Summary Sheet'!$D$5:$D$9,MATCH('Tyson ABC'!AC18,'Summary Sheet'!$C$5:$C$9,0))</f>
        <v>2</v>
      </c>
      <c r="AJ18" s="75">
        <f t="shared" si="11"/>
        <v>34.5</v>
      </c>
      <c r="AK18" s="68">
        <f t="shared" si="23"/>
        <v>240</v>
      </c>
      <c r="AL18" s="76">
        <f t="shared" si="12"/>
        <v>2949.6</v>
      </c>
      <c r="AM18" s="75">
        <f t="shared" si="24"/>
        <v>240</v>
      </c>
      <c r="AN18" s="69">
        <f t="shared" si="13"/>
        <v>2949.6</v>
      </c>
      <c r="AO18" s="100">
        <f t="shared" si="14"/>
        <v>3.75</v>
      </c>
      <c r="AP18" s="100">
        <f t="shared" si="15"/>
        <v>3.75</v>
      </c>
      <c r="AQ18" s="78">
        <f t="shared" si="16"/>
        <v>52.173913043478265</v>
      </c>
      <c r="AR18" s="79">
        <f t="shared" si="17"/>
        <v>52.173913043478265</v>
      </c>
      <c r="AS18" s="77">
        <f t="shared" si="18"/>
        <v>5</v>
      </c>
      <c r="AT18" s="80">
        <f t="shared" si="19"/>
        <v>5</v>
      </c>
      <c r="AU18" s="69">
        <f t="shared" si="20"/>
        <v>786.56000000000006</v>
      </c>
      <c r="AV18" s="68">
        <f t="shared" si="21"/>
        <v>19</v>
      </c>
      <c r="AW18" s="81">
        <f t="shared" si="22"/>
        <v>5.1686615886833518E-3</v>
      </c>
      <c r="AX18" s="81">
        <f>1-SUM(AW18:$AW$369)</f>
        <v>0.85718171926006548</v>
      </c>
      <c r="BA18" s="82" t="s">
        <v>72</v>
      </c>
      <c r="BB18" s="83"/>
    </row>
    <row r="19" spans="1:54" x14ac:dyDescent="0.2">
      <c r="A19" s="116">
        <v>8001970</v>
      </c>
      <c r="B19" s="116" t="s">
        <v>93</v>
      </c>
      <c r="C19" s="116" t="s">
        <v>269</v>
      </c>
      <c r="D19" s="105">
        <v>14700</v>
      </c>
      <c r="E19" s="116" t="s">
        <v>160</v>
      </c>
      <c r="F19" s="119">
        <v>678.46</v>
      </c>
      <c r="G19" s="118">
        <v>1000</v>
      </c>
      <c r="H19" s="116" t="s">
        <v>160</v>
      </c>
      <c r="I19" s="116">
        <f>INDEX(Sheet4!G:G,MATCH('Tyson ABC'!A19,Sheet4!A:A,0))</f>
        <v>18200</v>
      </c>
      <c r="J19" s="117">
        <v>23450</v>
      </c>
      <c r="K19" s="118">
        <v>30000</v>
      </c>
      <c r="L19" s="118">
        <v>350</v>
      </c>
      <c r="M19" s="118">
        <v>21</v>
      </c>
      <c r="N19" s="116">
        <v>8400</v>
      </c>
      <c r="O19" s="68">
        <f t="shared" si="0"/>
        <v>2450</v>
      </c>
      <c r="P19" s="68">
        <f t="shared" si="1"/>
        <v>127400</v>
      </c>
      <c r="Q19" s="69">
        <f t="shared" si="2"/>
        <v>86435.804000000004</v>
      </c>
      <c r="R19" s="69">
        <f t="shared" si="3"/>
        <v>15909.887000000001</v>
      </c>
      <c r="S19" s="111">
        <f t="shared" si="4"/>
        <v>2.243888289967267E-2</v>
      </c>
      <c r="T19" s="70">
        <f>1-SUM(S19:$S$369)</f>
        <v>0.62116862590763644</v>
      </c>
      <c r="U19" s="80" t="str">
        <f>INDEX('Summary Sheet'!$C$5:$C$9,MATCH(T19,'Summary Sheet'!$B$5:$B$9,1))</f>
        <v>B</v>
      </c>
      <c r="V19" s="37" t="s">
        <v>35</v>
      </c>
      <c r="W19" s="71">
        <f t="shared" si="5"/>
        <v>1.4503073009078707E-2</v>
      </c>
      <c r="X19" s="81">
        <f>1-SUM(W19:$W$369)</f>
        <v>0.77821673244180156</v>
      </c>
      <c r="Y19" s="68" t="str">
        <f>INDEX('Summary Sheet'!$C$5:$C$9,MATCH(X19,'Summary Sheet'!$B$5:$B$9,1))</f>
        <v>B</v>
      </c>
      <c r="Z19" s="114" t="s">
        <v>35</v>
      </c>
      <c r="AA19" s="68">
        <f>INDEX('Summary Sheet'!$N$3:$R$7,MATCH('Tyson ABC'!$V19,'Summary Sheet'!$M$3:$M$7,0),MATCH('Tyson ABC'!$Z19,'Summary Sheet'!$N$2:$R$2,0))</f>
        <v>2</v>
      </c>
      <c r="AB19" s="93" t="str">
        <f>INDEX('Summary Sheet'!$V$3:$Z$7,MATCH('Tyson ABC'!$V19,'Summary Sheet'!$M$3:$M$7,0),MATCH('Tyson ABC'!$Z19,'Summary Sheet'!$N$2:$R$2,0))</f>
        <v>B</v>
      </c>
      <c r="AC19" s="72" t="s">
        <v>35</v>
      </c>
      <c r="AD19" s="73">
        <f t="shared" si="6"/>
        <v>86</v>
      </c>
      <c r="AE19" s="74">
        <f t="shared" si="7"/>
        <v>30100</v>
      </c>
      <c r="AF19" s="74">
        <f t="shared" si="8"/>
        <v>4900</v>
      </c>
      <c r="AG19" s="74">
        <f t="shared" si="9"/>
        <v>30100</v>
      </c>
      <c r="AH19" s="75">
        <f t="shared" si="10"/>
        <v>86</v>
      </c>
      <c r="AI19" s="73">
        <f>INDEX('Summary Sheet'!$D$5:$D$9,MATCH('Tyson ABC'!AC19,'Summary Sheet'!$C$5:$C$9,0))</f>
        <v>2</v>
      </c>
      <c r="AJ19" s="75">
        <f t="shared" si="11"/>
        <v>4900</v>
      </c>
      <c r="AK19" s="68">
        <f t="shared" si="23"/>
        <v>33250</v>
      </c>
      <c r="AL19" s="76">
        <f t="shared" si="12"/>
        <v>22558.795000000002</v>
      </c>
      <c r="AM19" s="75">
        <f t="shared" si="24"/>
        <v>33250</v>
      </c>
      <c r="AN19" s="69">
        <f t="shared" si="13"/>
        <v>22558.795000000002</v>
      </c>
      <c r="AO19" s="100">
        <f t="shared" si="14"/>
        <v>3.9583333333333335</v>
      </c>
      <c r="AP19" s="100">
        <f t="shared" si="15"/>
        <v>3.9583333333333335</v>
      </c>
      <c r="AQ19" s="78">
        <f t="shared" si="16"/>
        <v>67.857142857142861</v>
      </c>
      <c r="AR19" s="79">
        <f t="shared" si="17"/>
        <v>67.857142857142861</v>
      </c>
      <c r="AS19" s="77">
        <f t="shared" si="18"/>
        <v>5</v>
      </c>
      <c r="AT19" s="80">
        <f t="shared" si="19"/>
        <v>5</v>
      </c>
      <c r="AU19" s="69">
        <f t="shared" si="20"/>
        <v>5699.0640000000003</v>
      </c>
      <c r="AV19" s="68">
        <f t="shared" si="21"/>
        <v>16</v>
      </c>
      <c r="AW19" s="81">
        <f t="shared" si="22"/>
        <v>4.3525571273122961E-3</v>
      </c>
      <c r="AX19" s="81">
        <f>1-SUM(AW19:$AW$369)</f>
        <v>0.86235038084874882</v>
      </c>
      <c r="BA19" s="82" t="s">
        <v>62</v>
      </c>
      <c r="BB19" s="83"/>
    </row>
    <row r="20" spans="1:54" x14ac:dyDescent="0.2">
      <c r="A20" s="116">
        <v>8000860</v>
      </c>
      <c r="B20" s="116" t="s">
        <v>37</v>
      </c>
      <c r="C20" s="116" t="s">
        <v>271</v>
      </c>
      <c r="D20" s="105">
        <v>17000.000000000011</v>
      </c>
      <c r="E20" s="116" t="s">
        <v>160</v>
      </c>
      <c r="F20" s="119">
        <v>350</v>
      </c>
      <c r="G20" s="118">
        <v>1000</v>
      </c>
      <c r="H20" s="116" t="s">
        <v>160</v>
      </c>
      <c r="I20" s="116">
        <f>INDEX(Sheet4!G:G,MATCH('Tyson ABC'!A20,Sheet4!A:A,0))</f>
        <v>12000</v>
      </c>
      <c r="J20" s="117">
        <v>5400</v>
      </c>
      <c r="K20" s="118">
        <v>10000</v>
      </c>
      <c r="L20" s="118">
        <v>200</v>
      </c>
      <c r="M20" s="118">
        <v>21</v>
      </c>
      <c r="N20" s="116">
        <v>5000</v>
      </c>
      <c r="O20" s="68">
        <f t="shared" si="0"/>
        <v>2833.3333333333353</v>
      </c>
      <c r="P20" s="68">
        <f t="shared" si="1"/>
        <v>147333.33333333343</v>
      </c>
      <c r="Q20" s="69">
        <f t="shared" si="2"/>
        <v>51566.666666666701</v>
      </c>
      <c r="R20" s="69">
        <f t="shared" si="3"/>
        <v>1890.0000000000002</v>
      </c>
      <c r="S20" s="111">
        <f t="shared" si="4"/>
        <v>1.3386795070012747E-2</v>
      </c>
      <c r="T20" s="70">
        <f>1-SUM(S20:$S$369)</f>
        <v>0.64360750880730899</v>
      </c>
      <c r="U20" s="80" t="str">
        <f>INDEX('Summary Sheet'!$C$5:$C$9,MATCH(T20,'Summary Sheet'!$B$5:$B$9,1))</f>
        <v>B</v>
      </c>
      <c r="V20" s="37" t="s">
        <v>35</v>
      </c>
      <c r="W20" s="71">
        <f t="shared" si="5"/>
        <v>1.2457376395166551E-2</v>
      </c>
      <c r="X20" s="81">
        <f>1-SUM(W20:$W$369)</f>
        <v>0.79271980545088028</v>
      </c>
      <c r="Y20" s="68" t="str">
        <f>INDEX('Summary Sheet'!$C$5:$C$9,MATCH(X20,'Summary Sheet'!$B$5:$B$9,1))</f>
        <v>B</v>
      </c>
      <c r="Z20" s="114" t="s">
        <v>25</v>
      </c>
      <c r="AA20" s="68">
        <f>INDEX('Summary Sheet'!$N$3:$R$7,MATCH('Tyson ABC'!$V20,'Summary Sheet'!$M$3:$M$7,0),MATCH('Tyson ABC'!$Z20,'Summary Sheet'!$N$2:$R$2,0))</f>
        <v>2</v>
      </c>
      <c r="AB20" s="93" t="str">
        <f>INDEX('Summary Sheet'!$V$3:$Z$7,MATCH('Tyson ABC'!$V20,'Summary Sheet'!$M$3:$M$7,0),MATCH('Tyson ABC'!$Z20,'Summary Sheet'!$N$2:$R$2,0))</f>
        <v>B</v>
      </c>
      <c r="AC20" s="72" t="s">
        <v>35</v>
      </c>
      <c r="AD20" s="73">
        <f t="shared" si="6"/>
        <v>50</v>
      </c>
      <c r="AE20" s="74">
        <f t="shared" si="7"/>
        <v>10000</v>
      </c>
      <c r="AF20" s="74">
        <f t="shared" si="8"/>
        <v>5666.6666666666706</v>
      </c>
      <c r="AG20" s="74">
        <f t="shared" si="9"/>
        <v>10000</v>
      </c>
      <c r="AH20" s="75">
        <f t="shared" si="10"/>
        <v>50</v>
      </c>
      <c r="AI20" s="73">
        <f>INDEX('Summary Sheet'!$D$5:$D$9,MATCH('Tyson ABC'!AC20,'Summary Sheet'!$C$5:$C$9,0))</f>
        <v>2</v>
      </c>
      <c r="AJ20" s="75">
        <f t="shared" si="11"/>
        <v>5666.6666666666706</v>
      </c>
      <c r="AK20" s="68">
        <f t="shared" si="23"/>
        <v>17000</v>
      </c>
      <c r="AL20" s="76">
        <f t="shared" si="12"/>
        <v>5950</v>
      </c>
      <c r="AM20" s="75">
        <f t="shared" si="24"/>
        <v>17000</v>
      </c>
      <c r="AN20" s="69">
        <f t="shared" si="13"/>
        <v>5950</v>
      </c>
      <c r="AO20" s="100">
        <f t="shared" si="14"/>
        <v>3.4</v>
      </c>
      <c r="AP20" s="100">
        <f t="shared" si="15"/>
        <v>3.4</v>
      </c>
      <c r="AQ20" s="78">
        <f t="shared" si="16"/>
        <v>29.999999999999979</v>
      </c>
      <c r="AR20" s="79">
        <f t="shared" si="17"/>
        <v>29.999999999999979</v>
      </c>
      <c r="AS20" s="77">
        <f t="shared" si="18"/>
        <v>15</v>
      </c>
      <c r="AT20" s="80">
        <f t="shared" si="19"/>
        <v>15</v>
      </c>
      <c r="AU20" s="69">
        <f t="shared" si="20"/>
        <v>1750</v>
      </c>
      <c r="AV20" s="68">
        <f t="shared" si="21"/>
        <v>30</v>
      </c>
      <c r="AW20" s="81">
        <f t="shared" si="22"/>
        <v>8.1610446137105556E-3</v>
      </c>
      <c r="AX20" s="81">
        <f>1-SUM(AW20:$AW$369)</f>
        <v>0.86670293797606113</v>
      </c>
      <c r="BA20" s="84" t="s">
        <v>112</v>
      </c>
      <c r="BB20" s="83"/>
    </row>
    <row r="21" spans="1:54" x14ac:dyDescent="0.2">
      <c r="A21" s="116">
        <v>8001957</v>
      </c>
      <c r="B21" s="140" t="s">
        <v>258</v>
      </c>
      <c r="C21" s="116" t="s">
        <v>269</v>
      </c>
      <c r="D21" s="105">
        <v>19680.000000000007</v>
      </c>
      <c r="E21" s="116" t="s">
        <v>160</v>
      </c>
      <c r="F21" s="119">
        <v>305.55</v>
      </c>
      <c r="G21" s="118">
        <v>1000</v>
      </c>
      <c r="H21" s="116" t="s">
        <v>160</v>
      </c>
      <c r="I21" s="116">
        <f>INDEX(Sheet4!G:G,MATCH('Tyson ABC'!A21,Sheet4!A:A,0))</f>
        <v>20000</v>
      </c>
      <c r="J21" s="117">
        <v>33750</v>
      </c>
      <c r="K21" s="118">
        <v>15000</v>
      </c>
      <c r="L21" s="118">
        <v>750</v>
      </c>
      <c r="M21" s="118">
        <v>21</v>
      </c>
      <c r="N21" s="116">
        <v>9000</v>
      </c>
      <c r="O21" s="68">
        <f t="shared" si="0"/>
        <v>3280.0000000000014</v>
      </c>
      <c r="P21" s="68">
        <f t="shared" si="1"/>
        <v>170560.00000000006</v>
      </c>
      <c r="Q21" s="69">
        <f t="shared" si="2"/>
        <v>52114.608000000022</v>
      </c>
      <c r="R21" s="69">
        <f t="shared" si="3"/>
        <v>10312.3125</v>
      </c>
      <c r="S21" s="111">
        <f t="shared" si="4"/>
        <v>1.3529041579509633E-2</v>
      </c>
      <c r="T21" s="70">
        <f>1-SUM(S21:$S$369)</f>
        <v>0.65699430387732183</v>
      </c>
      <c r="U21" s="80" t="str">
        <f>INDEX('Summary Sheet'!$C$5:$C$9,MATCH(T21,'Summary Sheet'!$B$5:$B$9,1))</f>
        <v>B</v>
      </c>
      <c r="V21" s="37" t="s">
        <v>35</v>
      </c>
      <c r="W21" s="71">
        <f t="shared" si="5"/>
        <v>1.1195354603499351E-2</v>
      </c>
      <c r="X21" s="81">
        <f>1-SUM(W21:$W$369)</f>
        <v>0.80517718184604681</v>
      </c>
      <c r="Y21" s="68" t="str">
        <f>INDEX('Summary Sheet'!$C$5:$C$9,MATCH(X21,'Summary Sheet'!$B$5:$B$9,1))</f>
        <v>C</v>
      </c>
      <c r="Z21" s="114" t="s">
        <v>25</v>
      </c>
      <c r="AA21" s="68">
        <f>INDEX('Summary Sheet'!$N$3:$R$7,MATCH('Tyson ABC'!$V23,'Summary Sheet'!$M$3:$M$7,0),MATCH('Tyson ABC'!$Z23,'Summary Sheet'!$N$2:$R$2,0))</f>
        <v>2</v>
      </c>
      <c r="AB21" s="93" t="str">
        <f>INDEX('Summary Sheet'!$V$3:$Z$7,MATCH('Tyson ABC'!$V21,'Summary Sheet'!$M$3:$M$7,0),MATCH('Tyson ABC'!$Z21,'Summary Sheet'!$N$2:$R$2,0))</f>
        <v>B</v>
      </c>
      <c r="AC21" s="72" t="s">
        <v>35</v>
      </c>
      <c r="AD21" s="73">
        <f t="shared" si="6"/>
        <v>20</v>
      </c>
      <c r="AE21" s="74">
        <f t="shared" si="7"/>
        <v>15000</v>
      </c>
      <c r="AF21" s="74">
        <f t="shared" si="8"/>
        <v>6560.0000000000027</v>
      </c>
      <c r="AG21" s="74">
        <f t="shared" si="9"/>
        <v>15000</v>
      </c>
      <c r="AH21" s="75">
        <f t="shared" si="10"/>
        <v>20</v>
      </c>
      <c r="AI21" s="73">
        <f>INDEX('Summary Sheet'!$D$5:$D$9,MATCH('Tyson ABC'!AC21,'Summary Sheet'!$C$5:$C$9,0))</f>
        <v>2</v>
      </c>
      <c r="AJ21" s="75">
        <f t="shared" si="11"/>
        <v>6560.0000000000027</v>
      </c>
      <c r="AK21" s="68">
        <f t="shared" si="23"/>
        <v>27500</v>
      </c>
      <c r="AL21" s="76">
        <f t="shared" si="12"/>
        <v>8402.625</v>
      </c>
      <c r="AM21" s="75">
        <f t="shared" si="24"/>
        <v>27500</v>
      </c>
      <c r="AN21" s="69">
        <f t="shared" si="13"/>
        <v>8402.625</v>
      </c>
      <c r="AO21" s="100">
        <f t="shared" si="14"/>
        <v>3.0555555555555554</v>
      </c>
      <c r="AP21" s="100">
        <f t="shared" si="15"/>
        <v>3.0555555555555554</v>
      </c>
      <c r="AQ21" s="78">
        <f t="shared" si="16"/>
        <v>41.92073170731706</v>
      </c>
      <c r="AR21" s="79">
        <f t="shared" si="17"/>
        <v>41.92073170731706</v>
      </c>
      <c r="AS21" s="77">
        <f t="shared" si="18"/>
        <v>12</v>
      </c>
      <c r="AT21" s="80">
        <f t="shared" si="19"/>
        <v>12</v>
      </c>
      <c r="AU21" s="69">
        <f t="shared" si="20"/>
        <v>2749.9500000000003</v>
      </c>
      <c r="AV21" s="68">
        <f t="shared" si="21"/>
        <v>19</v>
      </c>
      <c r="AW21" s="81">
        <f t="shared" si="22"/>
        <v>5.1686615886833518E-3</v>
      </c>
      <c r="AX21" s="81">
        <f>1-SUM(AW21:$AW$369)</f>
        <v>0.8748639825897716</v>
      </c>
      <c r="BA21" s="84" t="s">
        <v>113</v>
      </c>
      <c r="BB21" s="83"/>
    </row>
    <row r="22" spans="1:54" x14ac:dyDescent="0.2">
      <c r="A22" s="116">
        <v>8001948</v>
      </c>
      <c r="B22" s="116" t="s">
        <v>149</v>
      </c>
      <c r="C22" s="116" t="s">
        <v>269</v>
      </c>
      <c r="D22" s="105">
        <v>53199.999999999978</v>
      </c>
      <c r="E22" s="116" t="s">
        <v>160</v>
      </c>
      <c r="F22" s="119">
        <v>180.42</v>
      </c>
      <c r="G22" s="118">
        <v>1000</v>
      </c>
      <c r="H22" s="116" t="s">
        <v>160</v>
      </c>
      <c r="I22" s="116">
        <f>INDEX(Sheet4!G:G,MATCH('Tyson ABC'!A22,Sheet4!A:A,0))</f>
        <v>48000</v>
      </c>
      <c r="J22" s="117">
        <v>64100</v>
      </c>
      <c r="K22" s="118">
        <v>40000</v>
      </c>
      <c r="L22" s="118">
        <v>700</v>
      </c>
      <c r="M22" s="118">
        <v>21</v>
      </c>
      <c r="N22" s="116">
        <v>25200</v>
      </c>
      <c r="O22" s="68">
        <f t="shared" si="0"/>
        <v>8866.6666666666624</v>
      </c>
      <c r="P22" s="68">
        <f t="shared" si="1"/>
        <v>461066.66666666645</v>
      </c>
      <c r="Q22" s="69">
        <f t="shared" si="2"/>
        <v>83185.647999999957</v>
      </c>
      <c r="R22" s="69">
        <f t="shared" si="3"/>
        <v>11564.921999999999</v>
      </c>
      <c r="S22" s="111">
        <f t="shared" si="4"/>
        <v>2.1595136830165763E-2</v>
      </c>
      <c r="T22" s="70">
        <f>1-SUM(S22:$S$369)</f>
        <v>0.67052334545683157</v>
      </c>
      <c r="U22" s="80" t="str">
        <f>INDEX('Summary Sheet'!$C$5:$C$9,MATCH(T22,'Summary Sheet'!$B$5:$B$9,1))</f>
        <v>B</v>
      </c>
      <c r="V22" s="37" t="s">
        <v>35</v>
      </c>
      <c r="W22" s="71">
        <f t="shared" si="5"/>
        <v>9.9304249275195544E-3</v>
      </c>
      <c r="X22" s="81">
        <f>1-SUM(W22:$W$369)</f>
        <v>0.8163725364495461</v>
      </c>
      <c r="Y22" s="68" t="str">
        <f>INDEX('Summary Sheet'!$C$5:$C$9,MATCH(X22,'Summary Sheet'!$B$5:$B$9,1))</f>
        <v>C</v>
      </c>
      <c r="Z22" s="114" t="s">
        <v>25</v>
      </c>
      <c r="AA22" s="68">
        <f>INDEX('Summary Sheet'!$N$3:$R$7,MATCH('Tyson ABC'!$V24,'Summary Sheet'!$M$3:$M$7,0),MATCH('Tyson ABC'!$Z24,'Summary Sheet'!$N$2:$R$2,0))</f>
        <v>2</v>
      </c>
      <c r="AB22" s="93" t="str">
        <f>INDEX('Summary Sheet'!$V$3:$Z$7,MATCH('Tyson ABC'!$V22,'Summary Sheet'!$M$3:$M$7,0),MATCH('Tyson ABC'!$Z22,'Summary Sheet'!$N$2:$R$2,0))</f>
        <v>B</v>
      </c>
      <c r="AC22" s="72" t="s">
        <v>35</v>
      </c>
      <c r="AD22" s="73">
        <f t="shared" si="6"/>
        <v>58</v>
      </c>
      <c r="AE22" s="74">
        <f t="shared" si="7"/>
        <v>40600</v>
      </c>
      <c r="AF22" s="74">
        <f t="shared" si="8"/>
        <v>17733.333333333325</v>
      </c>
      <c r="AG22" s="74">
        <f t="shared" si="9"/>
        <v>40600</v>
      </c>
      <c r="AH22" s="75">
        <f t="shared" si="10"/>
        <v>58</v>
      </c>
      <c r="AI22" s="73">
        <f>INDEX('Summary Sheet'!$D$5:$D$9,MATCH('Tyson ABC'!AC22,'Summary Sheet'!$C$5:$C$9,0))</f>
        <v>2</v>
      </c>
      <c r="AJ22" s="75">
        <f t="shared" si="11"/>
        <v>17733.333333333325</v>
      </c>
      <c r="AK22" s="68">
        <f t="shared" si="23"/>
        <v>68300</v>
      </c>
      <c r="AL22" s="76">
        <f t="shared" si="12"/>
        <v>12322.685999999998</v>
      </c>
      <c r="AM22" s="75">
        <f t="shared" si="24"/>
        <v>68300</v>
      </c>
      <c r="AN22" s="69">
        <f t="shared" si="13"/>
        <v>12322.685999999998</v>
      </c>
      <c r="AO22" s="100">
        <f t="shared" si="14"/>
        <v>2.7103174603174605</v>
      </c>
      <c r="AP22" s="100">
        <f t="shared" si="15"/>
        <v>2.7103174603174605</v>
      </c>
      <c r="AQ22" s="78">
        <f t="shared" si="16"/>
        <v>38.515037593984978</v>
      </c>
      <c r="AR22" s="79">
        <f t="shared" si="17"/>
        <v>38.515037593984978</v>
      </c>
      <c r="AS22" s="77">
        <f t="shared" si="18"/>
        <v>12</v>
      </c>
      <c r="AT22" s="80">
        <f t="shared" si="19"/>
        <v>12</v>
      </c>
      <c r="AU22" s="69">
        <f t="shared" si="20"/>
        <v>4546.5839999999998</v>
      </c>
      <c r="AV22" s="68">
        <f t="shared" si="21"/>
        <v>19</v>
      </c>
      <c r="AW22" s="81">
        <f t="shared" si="22"/>
        <v>5.1686615886833518E-3</v>
      </c>
      <c r="AX22" s="81">
        <f>1-SUM(AW22:$AW$369)</f>
        <v>0.88003264417845495</v>
      </c>
      <c r="BA22" s="84" t="s">
        <v>107</v>
      </c>
      <c r="BB22" s="83"/>
    </row>
    <row r="23" spans="1:54" x14ac:dyDescent="0.2">
      <c r="A23" s="116">
        <v>8001552</v>
      </c>
      <c r="B23" s="116" t="s">
        <v>132</v>
      </c>
      <c r="C23" s="116" t="s">
        <v>271</v>
      </c>
      <c r="D23" s="105">
        <v>4800</v>
      </c>
      <c r="E23" s="116" t="s">
        <v>160</v>
      </c>
      <c r="F23" s="119">
        <v>3.6</v>
      </c>
      <c r="G23" s="118">
        <v>1</v>
      </c>
      <c r="H23" s="116" t="s">
        <v>160</v>
      </c>
      <c r="I23" s="116">
        <f>INDEX(Sheet4!G:G,MATCH('Tyson ABC'!A23,Sheet4!A:A,0))</f>
        <v>1000</v>
      </c>
      <c r="J23" s="117">
        <v>5970</v>
      </c>
      <c r="K23" s="118">
        <v>600</v>
      </c>
      <c r="L23" s="118">
        <v>30</v>
      </c>
      <c r="M23" s="118">
        <v>7</v>
      </c>
      <c r="N23" s="116">
        <v>750</v>
      </c>
      <c r="O23" s="68">
        <f t="shared" si="0"/>
        <v>800</v>
      </c>
      <c r="P23" s="68">
        <f t="shared" si="1"/>
        <v>41600</v>
      </c>
      <c r="Q23" s="69">
        <f t="shared" si="2"/>
        <v>149760</v>
      </c>
      <c r="R23" s="69">
        <f t="shared" si="3"/>
        <v>21492</v>
      </c>
      <c r="S23" s="111">
        <f t="shared" si="4"/>
        <v>3.8877952741146242E-2</v>
      </c>
      <c r="T23" s="70">
        <f>1-SUM(S23:$S$369)</f>
        <v>0.69211848228699746</v>
      </c>
      <c r="U23" s="80" t="str">
        <f>INDEX('Summary Sheet'!$C$5:$C$9,MATCH(T23,'Summary Sheet'!$B$5:$B$9,1))</f>
        <v>B</v>
      </c>
      <c r="V23" s="37" t="s">
        <v>35</v>
      </c>
      <c r="W23" s="71">
        <f t="shared" si="5"/>
        <v>6.35081933871236E-3</v>
      </c>
      <c r="X23" s="81">
        <f>1-SUM(W23:$W$369)</f>
        <v>0.82630296137706571</v>
      </c>
      <c r="Y23" s="68" t="str">
        <f>INDEX('Summary Sheet'!$C$5:$C$9,MATCH(X23,'Summary Sheet'!$B$5:$B$9,1))</f>
        <v>C</v>
      </c>
      <c r="Z23" s="114" t="s">
        <v>25</v>
      </c>
      <c r="AA23" s="68">
        <f>INDEX('Summary Sheet'!$N$3:$R$7,MATCH('Tyson ABC'!$V25,'Summary Sheet'!$M$3:$M$7,0),MATCH('Tyson ABC'!$Z25,'Summary Sheet'!$N$2:$R$2,0))</f>
        <v>2</v>
      </c>
      <c r="AB23" s="93" t="str">
        <f>INDEX('Summary Sheet'!$V$3:$Z$7,MATCH('Tyson ABC'!$V23,'Summary Sheet'!$M$3:$M$7,0),MATCH('Tyson ABC'!$Z23,'Summary Sheet'!$N$2:$R$2,0))</f>
        <v>B</v>
      </c>
      <c r="AC23" s="72" t="s">
        <v>35</v>
      </c>
      <c r="AD23" s="73">
        <f t="shared" si="6"/>
        <v>20</v>
      </c>
      <c r="AE23" s="74">
        <f t="shared" si="7"/>
        <v>600</v>
      </c>
      <c r="AF23" s="74">
        <f t="shared" si="8"/>
        <v>1600</v>
      </c>
      <c r="AG23" s="74">
        <f t="shared" si="9"/>
        <v>1620</v>
      </c>
      <c r="AH23" s="75">
        <f t="shared" si="10"/>
        <v>54</v>
      </c>
      <c r="AI23" s="73">
        <f>INDEX('Summary Sheet'!$D$5:$D$9,MATCH('Tyson ABC'!AC23,'Summary Sheet'!$C$5:$C$9,0))</f>
        <v>2</v>
      </c>
      <c r="AJ23" s="75">
        <f t="shared" si="11"/>
        <v>800</v>
      </c>
      <c r="AK23" s="68">
        <f t="shared" si="23"/>
        <v>1300</v>
      </c>
      <c r="AL23" s="76">
        <f t="shared" si="12"/>
        <v>4680</v>
      </c>
      <c r="AM23" s="75">
        <f t="shared" si="24"/>
        <v>1810</v>
      </c>
      <c r="AN23" s="69">
        <f t="shared" si="13"/>
        <v>6516</v>
      </c>
      <c r="AO23" s="100">
        <f t="shared" si="14"/>
        <v>1.7333333333333334</v>
      </c>
      <c r="AP23" s="100">
        <f t="shared" si="15"/>
        <v>2.4133333333333336</v>
      </c>
      <c r="AQ23" s="78">
        <f t="shared" si="16"/>
        <v>8.125</v>
      </c>
      <c r="AR23" s="79">
        <f t="shared" si="17"/>
        <v>11.3125</v>
      </c>
      <c r="AS23" s="77">
        <f t="shared" si="18"/>
        <v>26</v>
      </c>
      <c r="AT23" s="80">
        <f t="shared" si="19"/>
        <v>52</v>
      </c>
      <c r="AU23" s="69">
        <f t="shared" si="20"/>
        <v>2700</v>
      </c>
      <c r="AV23" s="68">
        <f t="shared" si="21"/>
        <v>56</v>
      </c>
      <c r="AW23" s="81">
        <f t="shared" si="22"/>
        <v>1.5233949945593036E-2</v>
      </c>
      <c r="AX23" s="81">
        <f>1-SUM(AW23:$AW$369)</f>
        <v>0.88520130576713829</v>
      </c>
      <c r="BA23" s="84" t="s">
        <v>106</v>
      </c>
      <c r="BB23" s="83"/>
    </row>
    <row r="24" spans="1:54" x14ac:dyDescent="0.2">
      <c r="A24" s="116">
        <v>8002016</v>
      </c>
      <c r="B24" s="140" t="s">
        <v>259</v>
      </c>
      <c r="C24" s="116" t="s">
        <v>269</v>
      </c>
      <c r="D24" s="105">
        <v>30450</v>
      </c>
      <c r="E24" s="116" t="s">
        <v>160</v>
      </c>
      <c r="F24" s="119">
        <v>266</v>
      </c>
      <c r="G24" s="118">
        <v>1000</v>
      </c>
      <c r="H24" s="116" t="s">
        <v>160</v>
      </c>
      <c r="I24" s="116">
        <f>INDEX(Sheet4!G:G,MATCH('Tyson ABC'!A24,Sheet4!A:A,0))</f>
        <v>40000</v>
      </c>
      <c r="J24" s="117">
        <v>58800</v>
      </c>
      <c r="K24" s="118">
        <v>100000</v>
      </c>
      <c r="L24" s="118">
        <v>1050</v>
      </c>
      <c r="M24" s="118">
        <v>42</v>
      </c>
      <c r="N24" s="116">
        <v>49350</v>
      </c>
      <c r="O24" s="68">
        <f t="shared" si="0"/>
        <v>5075</v>
      </c>
      <c r="P24" s="68">
        <f t="shared" si="1"/>
        <v>263900</v>
      </c>
      <c r="Q24" s="69">
        <f t="shared" si="2"/>
        <v>70197.399999999994</v>
      </c>
      <c r="R24" s="69">
        <f t="shared" si="3"/>
        <v>15640.8</v>
      </c>
      <c r="S24" s="111">
        <f t="shared" si="4"/>
        <v>1.8223365382954985E-2</v>
      </c>
      <c r="T24" s="70">
        <f>1-SUM(S24:$S$369)</f>
        <v>0.73099643502814371</v>
      </c>
      <c r="U24" s="80" t="str">
        <f>INDEX('Summary Sheet'!$C$5:$C$9,MATCH(T24,'Summary Sheet'!$B$5:$B$9,1))</f>
        <v>B</v>
      </c>
      <c r="V24" s="37" t="s">
        <v>35</v>
      </c>
      <c r="W24" s="71">
        <f t="shared" si="5"/>
        <v>6.7116444729903822E-3</v>
      </c>
      <c r="X24" s="81">
        <f>1-SUM(W24:$W$369)</f>
        <v>0.832653780715778</v>
      </c>
      <c r="Y24" s="68" t="str">
        <f>INDEX('Summary Sheet'!$C$5:$C$9,MATCH(X24,'Summary Sheet'!$B$5:$B$9,1))</f>
        <v>C</v>
      </c>
      <c r="Z24" s="114" t="s">
        <v>25</v>
      </c>
      <c r="AA24" s="68">
        <f>INDEX('Summary Sheet'!$N$3:$R$7,MATCH('Tyson ABC'!$V26,'Summary Sheet'!$M$3:$M$7,0),MATCH('Tyson ABC'!$Z26,'Summary Sheet'!$N$2:$R$2,0))</f>
        <v>2</v>
      </c>
      <c r="AB24" s="93" t="str">
        <f>INDEX('Summary Sheet'!$V$3:$Z$7,MATCH('Tyson ABC'!$V24,'Summary Sheet'!$M$3:$M$7,0),MATCH('Tyson ABC'!$Z24,'Summary Sheet'!$N$2:$R$2,0))</f>
        <v>B</v>
      </c>
      <c r="AC24" s="72" t="s">
        <v>35</v>
      </c>
      <c r="AD24" s="73">
        <f t="shared" si="6"/>
        <v>96</v>
      </c>
      <c r="AE24" s="74">
        <f t="shared" si="7"/>
        <v>100800</v>
      </c>
      <c r="AF24" s="74">
        <f t="shared" si="8"/>
        <v>10150</v>
      </c>
      <c r="AG24" s="74">
        <f t="shared" si="9"/>
        <v>100800</v>
      </c>
      <c r="AH24" s="75">
        <f t="shared" si="10"/>
        <v>96</v>
      </c>
      <c r="AI24" s="73">
        <f>INDEX('Summary Sheet'!$D$5:$D$9,MATCH('Tyson ABC'!AC24,'Summary Sheet'!$C$5:$C$9,0))</f>
        <v>2</v>
      </c>
      <c r="AJ24" s="75">
        <f t="shared" si="11"/>
        <v>17762.5</v>
      </c>
      <c r="AK24" s="68">
        <f t="shared" si="23"/>
        <v>90400</v>
      </c>
      <c r="AL24" s="76">
        <f t="shared" si="12"/>
        <v>24046.400000000001</v>
      </c>
      <c r="AM24" s="75">
        <f t="shared" si="24"/>
        <v>90400</v>
      </c>
      <c r="AN24" s="69">
        <f t="shared" si="13"/>
        <v>24046.400000000001</v>
      </c>
      <c r="AO24" s="100">
        <f t="shared" si="14"/>
        <v>1.8318135764944277</v>
      </c>
      <c r="AP24" s="100">
        <f t="shared" si="15"/>
        <v>1.8318135764944277</v>
      </c>
      <c r="AQ24" s="78">
        <f t="shared" si="16"/>
        <v>89.064039408866989</v>
      </c>
      <c r="AR24" s="79">
        <f t="shared" si="17"/>
        <v>89.064039408866989</v>
      </c>
      <c r="AS24" s="77">
        <f t="shared" si="18"/>
        <v>3</v>
      </c>
      <c r="AT24" s="80">
        <f t="shared" si="19"/>
        <v>3</v>
      </c>
      <c r="AU24" s="69">
        <f t="shared" si="20"/>
        <v>13127.1</v>
      </c>
      <c r="AV24" s="68">
        <f t="shared" si="21"/>
        <v>6</v>
      </c>
      <c r="AW24" s="81">
        <f t="shared" si="22"/>
        <v>1.632208922742111E-3</v>
      </c>
      <c r="AX24" s="81">
        <f>1-SUM(AW24:$AW$369)</f>
        <v>0.90043525571273131</v>
      </c>
      <c r="BA24" s="84" t="s">
        <v>78</v>
      </c>
      <c r="BB24" s="83"/>
    </row>
    <row r="25" spans="1:54" x14ac:dyDescent="0.2">
      <c r="A25" s="116">
        <v>8000145</v>
      </c>
      <c r="B25" s="116" t="s">
        <v>2</v>
      </c>
      <c r="C25" s="116" t="s">
        <v>272</v>
      </c>
      <c r="D25" s="105">
        <v>221999.99999999985</v>
      </c>
      <c r="E25" s="116" t="s">
        <v>160</v>
      </c>
      <c r="F25" s="119">
        <v>50.36</v>
      </c>
      <c r="G25" s="118">
        <v>1000</v>
      </c>
      <c r="H25" s="116" t="s">
        <v>160</v>
      </c>
      <c r="I25" s="116">
        <f>INDEX(Sheet4!G:G,MATCH('Tyson ABC'!A25,Sheet4!A:A,0))</f>
        <v>70000</v>
      </c>
      <c r="J25" s="117">
        <v>144000</v>
      </c>
      <c r="K25" s="118">
        <v>120000</v>
      </c>
      <c r="L25" s="118">
        <v>3000</v>
      </c>
      <c r="M25" s="118">
        <v>5</v>
      </c>
      <c r="N25" s="116">
        <v>72000</v>
      </c>
      <c r="O25" s="68">
        <f t="shared" si="0"/>
        <v>36999.999999999978</v>
      </c>
      <c r="P25" s="68">
        <f t="shared" si="1"/>
        <v>1923999.9999999988</v>
      </c>
      <c r="Q25" s="69">
        <f t="shared" si="2"/>
        <v>96892.639999999941</v>
      </c>
      <c r="R25" s="69">
        <f t="shared" si="3"/>
        <v>7251.84</v>
      </c>
      <c r="S25" s="111">
        <f t="shared" si="4"/>
        <v>2.5153495451955752E-2</v>
      </c>
      <c r="T25" s="70">
        <f>1-SUM(S25:$S$369)</f>
        <v>0.7492198004110987</v>
      </c>
      <c r="U25" s="80" t="str">
        <f>INDEX('Summary Sheet'!$C$5:$C$9,MATCH(T25,'Summary Sheet'!$B$5:$B$9,1))</f>
        <v>B</v>
      </c>
      <c r="V25" s="37" t="s">
        <v>35</v>
      </c>
      <c r="W25" s="71">
        <f t="shared" si="5"/>
        <v>6.6154368111587076E-3</v>
      </c>
      <c r="X25" s="81">
        <f>1-SUM(W25:$W$369)</f>
        <v>0.83936542518876844</v>
      </c>
      <c r="Y25" s="68" t="str">
        <f>INDEX('Summary Sheet'!$C$5:$C$9,MATCH(X25,'Summary Sheet'!$B$5:$B$9,1))</f>
        <v>C</v>
      </c>
      <c r="Z25" s="114" t="s">
        <v>25</v>
      </c>
      <c r="AA25" s="68">
        <f>INDEX('Summary Sheet'!$N$3:$R$7,MATCH('Tyson ABC'!$V27,'Summary Sheet'!$M$3:$M$7,0),MATCH('Tyson ABC'!$Z27,'Summary Sheet'!$N$2:$R$2,0))</f>
        <v>2</v>
      </c>
      <c r="AB25" s="93" t="str">
        <f>INDEX('Summary Sheet'!$V$3:$Z$7,MATCH('Tyson ABC'!$V25,'Summary Sheet'!$M$3:$M$7,0),MATCH('Tyson ABC'!$Z25,'Summary Sheet'!$N$2:$R$2,0))</f>
        <v>B</v>
      </c>
      <c r="AC25" s="72" t="s">
        <v>35</v>
      </c>
      <c r="AD25" s="73">
        <f t="shared" si="6"/>
        <v>40</v>
      </c>
      <c r="AE25" s="74">
        <f t="shared" si="7"/>
        <v>120000</v>
      </c>
      <c r="AF25" s="74">
        <f t="shared" si="8"/>
        <v>73999.999999999956</v>
      </c>
      <c r="AG25" s="74">
        <f t="shared" si="9"/>
        <v>120000</v>
      </c>
      <c r="AH25" s="75">
        <f t="shared" si="10"/>
        <v>40</v>
      </c>
      <c r="AI25" s="73">
        <f>INDEX('Summary Sheet'!$D$5:$D$9,MATCH('Tyson ABC'!AC25,'Summary Sheet'!$C$5:$C$9,0))</f>
        <v>2</v>
      </c>
      <c r="AJ25" s="75">
        <f t="shared" si="11"/>
        <v>31714.285714285699</v>
      </c>
      <c r="AK25" s="68">
        <f t="shared" si="23"/>
        <v>130000</v>
      </c>
      <c r="AL25" s="76">
        <f t="shared" si="12"/>
        <v>6546.8</v>
      </c>
      <c r="AM25" s="75">
        <f t="shared" si="24"/>
        <v>130000</v>
      </c>
      <c r="AN25" s="69">
        <f t="shared" si="13"/>
        <v>6546.8</v>
      </c>
      <c r="AO25" s="100">
        <f t="shared" si="14"/>
        <v>1.8055555555555556</v>
      </c>
      <c r="AP25" s="100">
        <f t="shared" si="15"/>
        <v>1.8055555555555556</v>
      </c>
      <c r="AQ25" s="78">
        <f t="shared" si="16"/>
        <v>17.567567567567579</v>
      </c>
      <c r="AR25" s="79">
        <f t="shared" si="17"/>
        <v>17.567567567567579</v>
      </c>
      <c r="AS25" s="77">
        <f t="shared" si="18"/>
        <v>17</v>
      </c>
      <c r="AT25" s="80">
        <f t="shared" si="19"/>
        <v>17</v>
      </c>
      <c r="AU25" s="69">
        <f t="shared" si="20"/>
        <v>3625.92</v>
      </c>
      <c r="AV25" s="68">
        <f t="shared" si="21"/>
        <v>27</v>
      </c>
      <c r="AW25" s="81">
        <f t="shared" si="22"/>
        <v>7.3449401523394998E-3</v>
      </c>
      <c r="AX25" s="81">
        <f>1-SUM(AW25:$AW$369)</f>
        <v>0.90206746463547338</v>
      </c>
      <c r="BA25" s="84" t="s">
        <v>21</v>
      </c>
      <c r="BB25" s="83"/>
    </row>
    <row r="26" spans="1:54" x14ac:dyDescent="0.2">
      <c r="A26" s="116">
        <v>8000107</v>
      </c>
      <c r="B26" s="116" t="s">
        <v>170</v>
      </c>
      <c r="C26" s="116" t="s">
        <v>271</v>
      </c>
      <c r="D26" s="105">
        <v>42500.000000000044</v>
      </c>
      <c r="E26" s="116" t="s">
        <v>160</v>
      </c>
      <c r="F26" s="119">
        <v>140</v>
      </c>
      <c r="G26" s="118">
        <v>1000</v>
      </c>
      <c r="H26" s="116" t="s">
        <v>160</v>
      </c>
      <c r="I26" s="116">
        <f>INDEX(Sheet4!G:G,MATCH('Tyson ABC'!A26,Sheet4!A:A,0))</f>
        <v>20000</v>
      </c>
      <c r="J26" s="117">
        <v>12000</v>
      </c>
      <c r="K26" s="118">
        <v>16500</v>
      </c>
      <c r="L26" s="118">
        <v>500</v>
      </c>
      <c r="M26" s="118">
        <v>14</v>
      </c>
      <c r="N26" s="116">
        <v>16500</v>
      </c>
      <c r="O26" s="68">
        <f t="shared" si="0"/>
        <v>7083.3333333333403</v>
      </c>
      <c r="P26" s="68">
        <f t="shared" si="1"/>
        <v>368333.33333333372</v>
      </c>
      <c r="Q26" s="69">
        <f t="shared" si="2"/>
        <v>51566.666666666722</v>
      </c>
      <c r="R26" s="69">
        <f t="shared" si="3"/>
        <v>1680</v>
      </c>
      <c r="S26" s="111">
        <f t="shared" si="4"/>
        <v>1.3386795070012754E-2</v>
      </c>
      <c r="T26" s="70">
        <f>1-SUM(S26:$S$369)</f>
        <v>0.77437329586305437</v>
      </c>
      <c r="U26" s="80" t="str">
        <f>INDEX('Summary Sheet'!$C$5:$C$9,MATCH(T26,'Summary Sheet'!$B$5:$B$9,1))</f>
        <v>B</v>
      </c>
      <c r="V26" s="37" t="s">
        <v>35</v>
      </c>
      <c r="W26" s="71">
        <f t="shared" si="5"/>
        <v>6.2730995216302154E-3</v>
      </c>
      <c r="X26" s="81">
        <f>1-SUM(W26:$W$369)</f>
        <v>0.84598086199992717</v>
      </c>
      <c r="Y26" s="68" t="str">
        <f>INDEX('Summary Sheet'!$C$5:$C$9,MATCH(X26,'Summary Sheet'!$B$5:$B$9,1))</f>
        <v>C</v>
      </c>
      <c r="Z26" s="114" t="s">
        <v>25</v>
      </c>
      <c r="AA26" s="68">
        <f>INDEX('Summary Sheet'!$N$3:$R$7,MATCH('Tyson ABC'!$V28,'Summary Sheet'!$M$3:$M$7,0),MATCH('Tyson ABC'!$Z28,'Summary Sheet'!$N$2:$R$2,0))</f>
        <v>4</v>
      </c>
      <c r="AB26" s="93" t="str">
        <f>INDEX('Summary Sheet'!$V$3:$Z$7,MATCH('Tyson ABC'!$V26,'Summary Sheet'!$M$3:$M$7,0),MATCH('Tyson ABC'!$Z26,'Summary Sheet'!$N$2:$R$2,0))</f>
        <v>B</v>
      </c>
      <c r="AC26" s="72" t="s">
        <v>35</v>
      </c>
      <c r="AD26" s="73">
        <f t="shared" si="6"/>
        <v>33</v>
      </c>
      <c r="AE26" s="74">
        <f t="shared" si="7"/>
        <v>16500</v>
      </c>
      <c r="AF26" s="74">
        <f t="shared" si="8"/>
        <v>14166.666666666681</v>
      </c>
      <c r="AG26" s="74">
        <f t="shared" si="9"/>
        <v>16500</v>
      </c>
      <c r="AH26" s="75">
        <f t="shared" si="10"/>
        <v>33</v>
      </c>
      <c r="AI26" s="73">
        <f>INDEX('Summary Sheet'!$D$5:$D$9,MATCH('Tyson ABC'!AC26,'Summary Sheet'!$C$5:$C$9,0))</f>
        <v>2</v>
      </c>
      <c r="AJ26" s="75">
        <f t="shared" si="11"/>
        <v>10625.000000000011</v>
      </c>
      <c r="AK26" s="68">
        <f t="shared" si="23"/>
        <v>28250</v>
      </c>
      <c r="AL26" s="76">
        <f t="shared" si="12"/>
        <v>3955</v>
      </c>
      <c r="AM26" s="75">
        <f t="shared" si="24"/>
        <v>28250</v>
      </c>
      <c r="AN26" s="69">
        <f t="shared" si="13"/>
        <v>3955</v>
      </c>
      <c r="AO26" s="100">
        <f t="shared" si="14"/>
        <v>1.7121212121212122</v>
      </c>
      <c r="AP26" s="100">
        <f t="shared" si="15"/>
        <v>1.7121212121212122</v>
      </c>
      <c r="AQ26" s="78">
        <f t="shared" si="16"/>
        <v>19.941176470588214</v>
      </c>
      <c r="AR26" s="79">
        <f t="shared" si="17"/>
        <v>19.941176470588214</v>
      </c>
      <c r="AS26" s="77">
        <f t="shared" si="18"/>
        <v>23</v>
      </c>
      <c r="AT26" s="80">
        <f t="shared" si="19"/>
        <v>23</v>
      </c>
      <c r="AU26" s="69">
        <f t="shared" si="20"/>
        <v>2310</v>
      </c>
      <c r="AV26" s="68">
        <f t="shared" si="21"/>
        <v>23</v>
      </c>
      <c r="AW26" s="81">
        <f t="shared" si="22"/>
        <v>6.2568008705114258E-3</v>
      </c>
      <c r="AX26" s="81">
        <f>1-SUM(AW26:$AW$369)</f>
        <v>0.90941240478781293</v>
      </c>
      <c r="BA26" s="82" t="s">
        <v>110</v>
      </c>
      <c r="BB26" s="83"/>
    </row>
    <row r="27" spans="1:54" x14ac:dyDescent="0.2">
      <c r="A27" s="116">
        <v>8000139</v>
      </c>
      <c r="B27" s="116" t="s">
        <v>0</v>
      </c>
      <c r="C27" s="116" t="s">
        <v>269</v>
      </c>
      <c r="D27" s="105">
        <v>26499.999999999982</v>
      </c>
      <c r="E27" s="116" t="s">
        <v>160</v>
      </c>
      <c r="F27" s="119">
        <v>238.07</v>
      </c>
      <c r="G27" s="118">
        <v>1000</v>
      </c>
      <c r="H27" s="116" t="s">
        <v>160</v>
      </c>
      <c r="I27" s="116">
        <f>INDEX(Sheet4!G:G,MATCH('Tyson ABC'!A27,Sheet4!A:A,0))</f>
        <v>16000</v>
      </c>
      <c r="J27" s="117">
        <v>19500</v>
      </c>
      <c r="K27" s="118">
        <v>15000</v>
      </c>
      <c r="L27" s="118">
        <v>500</v>
      </c>
      <c r="M27" s="118">
        <v>21</v>
      </c>
      <c r="N27" s="116">
        <v>18000</v>
      </c>
      <c r="O27" s="68">
        <f t="shared" si="0"/>
        <v>4416.6666666666633</v>
      </c>
      <c r="P27" s="68">
        <f t="shared" si="1"/>
        <v>229666.66666666648</v>
      </c>
      <c r="Q27" s="69">
        <f t="shared" si="2"/>
        <v>54676.743333333288</v>
      </c>
      <c r="R27" s="69">
        <f t="shared" si="3"/>
        <v>4642.3649999999998</v>
      </c>
      <c r="S27" s="111">
        <f t="shared" si="4"/>
        <v>1.4194176304441201E-2</v>
      </c>
      <c r="T27" s="70">
        <f>1-SUM(S27:$S$369)</f>
        <v>0.78776009093306709</v>
      </c>
      <c r="U27" s="80" t="str">
        <f>INDEX('Summary Sheet'!$C$5:$C$9,MATCH(T27,'Summary Sheet'!$B$5:$B$9,1))</f>
        <v>B</v>
      </c>
      <c r="V27" s="37" t="s">
        <v>35</v>
      </c>
      <c r="W27" s="71">
        <f t="shared" si="5"/>
        <v>4.7834696942224506E-3</v>
      </c>
      <c r="X27" s="81">
        <f>1-SUM(W27:$W$369)</f>
        <v>0.8522539615215573</v>
      </c>
      <c r="Y27" s="68" t="str">
        <f>INDEX('Summary Sheet'!$C$5:$C$9,MATCH(X27,'Summary Sheet'!$B$5:$B$9,1))</f>
        <v>C</v>
      </c>
      <c r="Z27" s="114" t="s">
        <v>25</v>
      </c>
      <c r="AA27" s="68">
        <f>INDEX('Summary Sheet'!$N$3:$R$7,MATCH('Tyson ABC'!$V30,'Summary Sheet'!$M$3:$M$7,0),MATCH('Tyson ABC'!$Z30,'Summary Sheet'!$N$2:$R$2,0))</f>
        <v>4</v>
      </c>
      <c r="AB27" s="93" t="str">
        <f>INDEX('Summary Sheet'!$V$3:$Z$7,MATCH('Tyson ABC'!$V27,'Summary Sheet'!$M$3:$M$7,0),MATCH('Tyson ABC'!$Z27,'Summary Sheet'!$N$2:$R$2,0))</f>
        <v>B</v>
      </c>
      <c r="AC27" s="72" t="s">
        <v>35</v>
      </c>
      <c r="AD27" s="73">
        <f t="shared" si="6"/>
        <v>30</v>
      </c>
      <c r="AE27" s="74">
        <f t="shared" si="7"/>
        <v>15000</v>
      </c>
      <c r="AF27" s="74">
        <f t="shared" si="8"/>
        <v>8833.3333333333267</v>
      </c>
      <c r="AG27" s="74">
        <f t="shared" si="9"/>
        <v>15000</v>
      </c>
      <c r="AH27" s="75">
        <f t="shared" si="10"/>
        <v>30</v>
      </c>
      <c r="AI27" s="73">
        <f>INDEX('Summary Sheet'!$D$5:$D$9,MATCH('Tyson ABC'!AC27,'Summary Sheet'!$C$5:$C$9,0))</f>
        <v>2</v>
      </c>
      <c r="AJ27" s="75">
        <f t="shared" si="11"/>
        <v>8833.3333333333267</v>
      </c>
      <c r="AK27" s="68">
        <f t="shared" si="23"/>
        <v>23500</v>
      </c>
      <c r="AL27" s="76">
        <f t="shared" si="12"/>
        <v>5594.6449999999995</v>
      </c>
      <c r="AM27" s="75">
        <f t="shared" si="24"/>
        <v>23500</v>
      </c>
      <c r="AN27" s="69">
        <f t="shared" si="13"/>
        <v>5594.6449999999995</v>
      </c>
      <c r="AO27" s="100">
        <f t="shared" si="14"/>
        <v>1.3055555555555556</v>
      </c>
      <c r="AP27" s="100">
        <f t="shared" si="15"/>
        <v>1.3055555555555556</v>
      </c>
      <c r="AQ27" s="78">
        <f t="shared" si="16"/>
        <v>26.603773584905678</v>
      </c>
      <c r="AR27" s="79">
        <f t="shared" si="17"/>
        <v>26.603773584905678</v>
      </c>
      <c r="AS27" s="77">
        <f t="shared" si="18"/>
        <v>16</v>
      </c>
      <c r="AT27" s="80">
        <f t="shared" si="19"/>
        <v>16</v>
      </c>
      <c r="AU27" s="69">
        <f t="shared" si="20"/>
        <v>4285.26</v>
      </c>
      <c r="AV27" s="68">
        <f t="shared" si="21"/>
        <v>13</v>
      </c>
      <c r="AW27" s="81">
        <f t="shared" si="22"/>
        <v>3.5364526659412403E-3</v>
      </c>
      <c r="AX27" s="81">
        <f>1-SUM(AW27:$AW$369)</f>
        <v>0.91566920565832433</v>
      </c>
      <c r="BA27" s="82" t="s">
        <v>111</v>
      </c>
      <c r="BB27" s="85">
        <f>SUM(AL2:AL369)</f>
        <v>469806.29019999999</v>
      </c>
    </row>
    <row r="28" spans="1:54" x14ac:dyDescent="0.2">
      <c r="A28" s="116">
        <v>8000157</v>
      </c>
      <c r="B28" s="116" t="s">
        <v>6</v>
      </c>
      <c r="C28" s="116" t="s">
        <v>268</v>
      </c>
      <c r="D28" s="105">
        <v>1064</v>
      </c>
      <c r="E28" s="116" t="s">
        <v>160</v>
      </c>
      <c r="F28" s="119">
        <v>3430</v>
      </c>
      <c r="G28" s="118">
        <v>1000</v>
      </c>
      <c r="H28" s="116" t="s">
        <v>160</v>
      </c>
      <c r="I28" s="116">
        <f>INDEX(Sheet4!G:G,MATCH('Tyson ABC'!A28,Sheet4!A:A,0))</f>
        <v>600</v>
      </c>
      <c r="J28" s="117">
        <v>540</v>
      </c>
      <c r="K28" s="118">
        <v>600</v>
      </c>
      <c r="L28" s="118">
        <v>300</v>
      </c>
      <c r="M28" s="118">
        <v>14</v>
      </c>
      <c r="N28" s="116">
        <v>300</v>
      </c>
      <c r="O28" s="68">
        <f t="shared" si="0"/>
        <v>177.33333333333334</v>
      </c>
      <c r="P28" s="68">
        <f t="shared" si="1"/>
        <v>9221.3333333333339</v>
      </c>
      <c r="Q28" s="69">
        <f t="shared" si="2"/>
        <v>31629.173333333336</v>
      </c>
      <c r="R28" s="69">
        <f t="shared" si="3"/>
        <v>1852.2</v>
      </c>
      <c r="S28" s="111">
        <f t="shared" si="4"/>
        <v>8.2109876208256959E-3</v>
      </c>
      <c r="T28" s="70">
        <f>1-SUM(S28:$S$369)</f>
        <v>0.80195426723750829</v>
      </c>
      <c r="U28" s="80" t="str">
        <f>INDEX('Summary Sheet'!$C$5:$C$9,MATCH(T28,'Summary Sheet'!$B$5:$B$9,1))</f>
        <v>C</v>
      </c>
      <c r="V28" s="37" t="s">
        <v>25</v>
      </c>
      <c r="W28" s="71">
        <f t="shared" si="5"/>
        <v>1.0991802701617545E-2</v>
      </c>
      <c r="X28" s="81">
        <f>1-SUM(W28:$W$369)</f>
        <v>0.8570374312157798</v>
      </c>
      <c r="Y28" s="68" t="str">
        <f>INDEX('Summary Sheet'!$C$5:$C$9,MATCH(X28,'Summary Sheet'!$B$5:$B$9,1))</f>
        <v>C</v>
      </c>
      <c r="Z28" s="114" t="s">
        <v>25</v>
      </c>
      <c r="AA28" s="68">
        <f>INDEX('Summary Sheet'!$N$3:$R$7,MATCH('Tyson ABC'!$V21,'Summary Sheet'!$M$3:$M$7,0),MATCH('Tyson ABC'!$Z21,'Summary Sheet'!$N$2:$R$2,0))</f>
        <v>2</v>
      </c>
      <c r="AB28" s="93" t="str">
        <f>INDEX('Summary Sheet'!$V$3:$Z$7,MATCH('Tyson ABC'!$V28,'Summary Sheet'!$M$3:$M$7,0),MATCH('Tyson ABC'!$Z28,'Summary Sheet'!$N$2:$R$2,0))</f>
        <v>C</v>
      </c>
      <c r="AC28" s="72" t="s">
        <v>25</v>
      </c>
      <c r="AD28" s="73">
        <f t="shared" si="6"/>
        <v>2</v>
      </c>
      <c r="AE28" s="74">
        <f t="shared" si="7"/>
        <v>600</v>
      </c>
      <c r="AF28" s="74">
        <f t="shared" si="8"/>
        <v>354.66666666666669</v>
      </c>
      <c r="AG28" s="74">
        <f t="shared" si="9"/>
        <v>600</v>
      </c>
      <c r="AH28" s="75">
        <f t="shared" si="10"/>
        <v>2</v>
      </c>
      <c r="AI28" s="73">
        <f>INDEX('Summary Sheet'!$D$5:$D$9,MATCH('Tyson ABC'!AC31,'Summary Sheet'!$C$5:$C$9,0))</f>
        <v>2</v>
      </c>
      <c r="AJ28" s="75">
        <f t="shared" si="11"/>
        <v>266</v>
      </c>
      <c r="AK28" s="68">
        <f t="shared" si="23"/>
        <v>900</v>
      </c>
      <c r="AL28" s="76">
        <f t="shared" si="12"/>
        <v>3087</v>
      </c>
      <c r="AM28" s="75">
        <f t="shared" si="24"/>
        <v>900</v>
      </c>
      <c r="AN28" s="69">
        <f t="shared" si="13"/>
        <v>3087</v>
      </c>
      <c r="AO28" s="100">
        <f t="shared" si="14"/>
        <v>3</v>
      </c>
      <c r="AP28" s="100">
        <f t="shared" si="15"/>
        <v>3</v>
      </c>
      <c r="AQ28" s="78">
        <f t="shared" si="16"/>
        <v>25.375939849624057</v>
      </c>
      <c r="AR28" s="79">
        <f t="shared" si="17"/>
        <v>25.375939849624057</v>
      </c>
      <c r="AS28" s="77">
        <f t="shared" si="18"/>
        <v>16</v>
      </c>
      <c r="AT28" s="80">
        <f t="shared" si="19"/>
        <v>16</v>
      </c>
      <c r="AU28" s="69">
        <f t="shared" si="20"/>
        <v>1029</v>
      </c>
      <c r="AV28" s="68">
        <f t="shared" si="21"/>
        <v>31</v>
      </c>
      <c r="AW28" s="81">
        <f t="shared" si="22"/>
        <v>8.433079434167573E-3</v>
      </c>
      <c r="AX28" s="81">
        <f>1-SUM(AW28:$AW$369)</f>
        <v>0.9192056583242656</v>
      </c>
      <c r="BA28" s="82" t="s">
        <v>114</v>
      </c>
      <c r="BB28" s="83"/>
    </row>
    <row r="29" spans="1:54" x14ac:dyDescent="0.2">
      <c r="A29" s="116">
        <v>8001954</v>
      </c>
      <c r="B29" s="116" t="s">
        <v>200</v>
      </c>
      <c r="C29" s="116" t="s">
        <v>269</v>
      </c>
      <c r="D29" s="105">
        <v>1200</v>
      </c>
      <c r="E29" s="116" t="s">
        <v>160</v>
      </c>
      <c r="F29" s="119">
        <v>381.54</v>
      </c>
      <c r="G29" s="118">
        <v>1000</v>
      </c>
      <c r="H29" s="116" t="s">
        <v>160</v>
      </c>
      <c r="I29" s="116">
        <f>INDEX(Sheet4!G:G,MATCH('Tyson ABC'!A29,Sheet4!A:A,0))</f>
        <v>40000</v>
      </c>
      <c r="J29" s="117">
        <v>28800</v>
      </c>
      <c r="K29" s="118">
        <v>40000</v>
      </c>
      <c r="L29" s="118">
        <v>500</v>
      </c>
      <c r="M29" s="118">
        <v>21</v>
      </c>
      <c r="N29" s="116">
        <v>12000</v>
      </c>
      <c r="O29" s="68">
        <f t="shared" si="0"/>
        <v>200</v>
      </c>
      <c r="P29" s="68">
        <f t="shared" si="1"/>
        <v>10400</v>
      </c>
      <c r="Q29" s="69">
        <f t="shared" si="2"/>
        <v>3968.0160000000005</v>
      </c>
      <c r="R29" s="69">
        <f t="shared" si="3"/>
        <v>10988.352000000001</v>
      </c>
      <c r="S29" s="111">
        <f t="shared" si="4"/>
        <v>1.0301037561706208E-3</v>
      </c>
      <c r="T29" s="70">
        <f>1-SUM(S29:$S$369)</f>
        <v>0.81016525485833402</v>
      </c>
      <c r="U29" s="80" t="str">
        <f>INDEX('Summary Sheet'!$C$5:$C$9,MATCH(T29,'Summary Sheet'!$B$5:$B$9,1))</f>
        <v>C</v>
      </c>
      <c r="V29" s="37" t="s">
        <v>44</v>
      </c>
      <c r="W29" s="71">
        <f t="shared" si="5"/>
        <v>1.8319671169362575E-2</v>
      </c>
      <c r="X29" s="81">
        <f>1-SUM(W29:$W$369)</f>
        <v>0.86802923391739739</v>
      </c>
      <c r="Y29" s="68" t="str">
        <f>INDEX('Summary Sheet'!$C$5:$C$9,MATCH(X29,'Summary Sheet'!$B$5:$B$9,1))</f>
        <v>C</v>
      </c>
      <c r="Z29" s="114" t="s">
        <v>25</v>
      </c>
      <c r="AA29" s="68">
        <f>INDEX('Summary Sheet'!$N$3:$R$7,MATCH('Tyson ABC'!$V22,'Summary Sheet'!$M$3:$M$7,0),MATCH('Tyson ABC'!$Z22,'Summary Sheet'!$N$2:$R$2,0))</f>
        <v>2</v>
      </c>
      <c r="AB29" s="93" t="str">
        <f>INDEX('Summary Sheet'!$V$3:$Z$7,MATCH('Tyson ABC'!$V29,'Summary Sheet'!$M$3:$M$7,0),MATCH('Tyson ABC'!$Z29,'Summary Sheet'!$N$2:$R$2,0))</f>
        <v>C</v>
      </c>
      <c r="AC29" s="72" t="s">
        <v>25</v>
      </c>
      <c r="AD29" s="73">
        <f t="shared" si="6"/>
        <v>80</v>
      </c>
      <c r="AE29" s="74">
        <f t="shared" si="7"/>
        <v>40000</v>
      </c>
      <c r="AF29" s="74">
        <f t="shared" si="8"/>
        <v>400</v>
      </c>
      <c r="AG29" s="74">
        <f t="shared" si="9"/>
        <v>40000</v>
      </c>
      <c r="AH29" s="75">
        <f t="shared" si="10"/>
        <v>80</v>
      </c>
      <c r="AI29" s="73">
        <f>INDEX('Summary Sheet'!$D$5:$D$9,MATCH('Tyson ABC'!AC32,'Summary Sheet'!$C$5:$C$9,0))</f>
        <v>2</v>
      </c>
      <c r="AJ29" s="75">
        <f t="shared" si="11"/>
        <v>400</v>
      </c>
      <c r="AK29" s="68">
        <f t="shared" si="23"/>
        <v>60000</v>
      </c>
      <c r="AL29" s="76">
        <f t="shared" si="12"/>
        <v>22892.400000000001</v>
      </c>
      <c r="AM29" s="75">
        <f t="shared" si="24"/>
        <v>60000</v>
      </c>
      <c r="AN29" s="69">
        <f t="shared" si="13"/>
        <v>22892.400000000001</v>
      </c>
      <c r="AO29" s="100">
        <f t="shared" si="14"/>
        <v>5</v>
      </c>
      <c r="AP29" s="100">
        <f t="shared" si="15"/>
        <v>5</v>
      </c>
      <c r="AQ29" s="78">
        <f t="shared" si="16"/>
        <v>1500</v>
      </c>
      <c r="AR29" s="79">
        <f t="shared" si="17"/>
        <v>1500</v>
      </c>
      <c r="AS29" s="77">
        <f t="shared" si="18"/>
        <v>1</v>
      </c>
      <c r="AT29" s="80">
        <f t="shared" si="19"/>
        <v>1</v>
      </c>
      <c r="AU29" s="69">
        <f t="shared" si="20"/>
        <v>4578.4800000000005</v>
      </c>
      <c r="AV29" s="68">
        <f t="shared" si="21"/>
        <v>1</v>
      </c>
      <c r="AW29" s="81">
        <f t="shared" si="22"/>
        <v>2.720348204570185E-4</v>
      </c>
      <c r="AX29" s="81">
        <f>1-SUM(AW29:$AW$369)</f>
        <v>0.92763873775843309</v>
      </c>
      <c r="BA29" s="82" t="s">
        <v>115</v>
      </c>
      <c r="BB29" s="85">
        <f>SUM(AN2:AN369)</f>
        <v>501894.70970000018</v>
      </c>
    </row>
    <row r="30" spans="1:54" x14ac:dyDescent="0.2">
      <c r="A30" s="116">
        <v>8000289</v>
      </c>
      <c r="B30" s="116" t="s">
        <v>242</v>
      </c>
      <c r="C30" s="116" t="s">
        <v>274</v>
      </c>
      <c r="D30" s="105">
        <v>108</v>
      </c>
      <c r="E30" s="116" t="s">
        <v>161</v>
      </c>
      <c r="F30" s="119">
        <v>5560</v>
      </c>
      <c r="G30" s="118">
        <v>1000</v>
      </c>
      <c r="H30" s="116" t="s">
        <v>161</v>
      </c>
      <c r="I30" s="116">
        <f>INDEX(Sheet4!G:G,MATCH('Tyson ABC'!A30,Sheet4!A:A,0))</f>
        <v>180</v>
      </c>
      <c r="J30" s="117">
        <v>180</v>
      </c>
      <c r="K30" s="118">
        <v>720</v>
      </c>
      <c r="L30" s="118">
        <v>36</v>
      </c>
      <c r="M30" s="118">
        <v>21</v>
      </c>
      <c r="N30" s="116">
        <v>360</v>
      </c>
      <c r="O30" s="68">
        <f t="shared" si="0"/>
        <v>18</v>
      </c>
      <c r="P30" s="68">
        <f t="shared" si="1"/>
        <v>936</v>
      </c>
      <c r="Q30" s="69">
        <f t="shared" si="2"/>
        <v>5204.16</v>
      </c>
      <c r="R30" s="69">
        <f t="shared" si="3"/>
        <v>1000.8</v>
      </c>
      <c r="S30" s="111">
        <f t="shared" si="4"/>
        <v>1.3510088577548319E-3</v>
      </c>
      <c r="T30" s="70">
        <f>1-SUM(S30:$S$369)</f>
        <v>0.81119535861450465</v>
      </c>
      <c r="U30" s="80" t="str">
        <f>INDEX('Summary Sheet'!$C$5:$C$9,MATCH(T30,'Summary Sheet'!$B$5:$B$9,1))</f>
        <v>C</v>
      </c>
      <c r="V30" s="37" t="s">
        <v>44</v>
      </c>
      <c r="W30" s="71">
        <f t="shared" si="5"/>
        <v>5.4959013508087727E-3</v>
      </c>
      <c r="X30" s="81">
        <f>1-SUM(W30:$W$369)</f>
        <v>0.8863489050867599</v>
      </c>
      <c r="Y30" s="68" t="str">
        <f>INDEX('Summary Sheet'!$C$5:$C$9,MATCH(X30,'Summary Sheet'!$B$5:$B$9,1))</f>
        <v>C</v>
      </c>
      <c r="Z30" s="114" t="s">
        <v>25</v>
      </c>
      <c r="AA30" s="68">
        <f>INDEX('Summary Sheet'!$N$3:$R$7,MATCH('Tyson ABC'!$V29,'Summary Sheet'!$M$3:$M$7,0),MATCH('Tyson ABC'!$Z29,'Summary Sheet'!$N$2:$R$2,0))</f>
        <v>4</v>
      </c>
      <c r="AB30" s="93" t="str">
        <f>INDEX('Summary Sheet'!$V$3:$Z$7,MATCH('Tyson ABC'!$V30,'Summary Sheet'!$M$3:$M$7,0),MATCH('Tyson ABC'!$Z30,'Summary Sheet'!$N$2:$R$2,0))</f>
        <v>C</v>
      </c>
      <c r="AC30" s="72" t="s">
        <v>25</v>
      </c>
      <c r="AD30" s="73">
        <f t="shared" si="6"/>
        <v>20</v>
      </c>
      <c r="AE30" s="74">
        <f t="shared" si="7"/>
        <v>720</v>
      </c>
      <c r="AF30" s="74">
        <f t="shared" si="8"/>
        <v>72</v>
      </c>
      <c r="AG30" s="74">
        <f t="shared" si="9"/>
        <v>720</v>
      </c>
      <c r="AH30" s="75">
        <f t="shared" si="10"/>
        <v>20</v>
      </c>
      <c r="AI30" s="73">
        <f>INDEX('Summary Sheet'!$D$5:$D$9,MATCH('Tyson ABC'!AC33,'Summary Sheet'!$C$5:$C$9,0))</f>
        <v>4</v>
      </c>
      <c r="AJ30" s="75">
        <f t="shared" si="11"/>
        <v>36</v>
      </c>
      <c r="AK30" s="68">
        <f t="shared" si="23"/>
        <v>540</v>
      </c>
      <c r="AL30" s="76">
        <f t="shared" si="12"/>
        <v>3002.4</v>
      </c>
      <c r="AM30" s="75">
        <f t="shared" si="24"/>
        <v>540</v>
      </c>
      <c r="AN30" s="69">
        <f t="shared" si="13"/>
        <v>3002.4</v>
      </c>
      <c r="AO30" s="100">
        <f t="shared" si="14"/>
        <v>1.5</v>
      </c>
      <c r="AP30" s="100">
        <f t="shared" si="15"/>
        <v>1.5</v>
      </c>
      <c r="AQ30" s="78">
        <f t="shared" si="16"/>
        <v>150</v>
      </c>
      <c r="AR30" s="79">
        <f t="shared" si="17"/>
        <v>150</v>
      </c>
      <c r="AS30" s="77">
        <f t="shared" si="18"/>
        <v>2</v>
      </c>
      <c r="AT30" s="80">
        <f t="shared" si="19"/>
        <v>2</v>
      </c>
      <c r="AU30" s="69">
        <f t="shared" si="20"/>
        <v>2001.6</v>
      </c>
      <c r="AV30" s="68">
        <f t="shared" si="21"/>
        <v>3</v>
      </c>
      <c r="AW30" s="81">
        <f t="shared" si="22"/>
        <v>8.1610446137105551E-4</v>
      </c>
      <c r="AX30" s="81">
        <f>1-SUM(AW30:$AW$369)</f>
        <v>0.9279107725788901</v>
      </c>
      <c r="BA30" s="82" t="s">
        <v>60</v>
      </c>
      <c r="BB30" s="95">
        <f>SUM(AS2:AS369)</f>
        <v>702</v>
      </c>
    </row>
    <row r="31" spans="1:54" x14ac:dyDescent="0.2">
      <c r="A31" s="116">
        <v>8000163</v>
      </c>
      <c r="B31" s="116" t="s">
        <v>7</v>
      </c>
      <c r="C31" s="116" t="s">
        <v>273</v>
      </c>
      <c r="D31" s="105">
        <v>260.99999999999994</v>
      </c>
      <c r="E31" s="116" t="s">
        <v>161</v>
      </c>
      <c r="F31" s="119">
        <v>25660</v>
      </c>
      <c r="G31" s="118">
        <v>1000</v>
      </c>
      <c r="H31" s="116" t="s">
        <v>161</v>
      </c>
      <c r="I31" s="116">
        <f>INDEX(Sheet4!G:G,MATCH('Tyson ABC'!A31,Sheet4!A:A,0))</f>
        <v>150</v>
      </c>
      <c r="J31" s="117">
        <v>306</v>
      </c>
      <c r="K31" s="118">
        <v>160</v>
      </c>
      <c r="L31" s="118">
        <v>9</v>
      </c>
      <c r="M31" s="118">
        <v>14</v>
      </c>
      <c r="N31" s="116">
        <v>162</v>
      </c>
      <c r="O31" s="68">
        <f t="shared" si="0"/>
        <v>43.499999999999993</v>
      </c>
      <c r="P31" s="68">
        <f t="shared" si="1"/>
        <v>2261.9999999999995</v>
      </c>
      <c r="Q31" s="69">
        <f t="shared" si="2"/>
        <v>58042.919999999991</v>
      </c>
      <c r="R31" s="69">
        <f t="shared" si="3"/>
        <v>7851.96</v>
      </c>
      <c r="S31" s="111">
        <f t="shared" si="4"/>
        <v>1.5068041537914875E-2</v>
      </c>
      <c r="T31" s="70">
        <f>1-SUM(S31:$S$369)</f>
        <v>0.8125463674722595</v>
      </c>
      <c r="U31" s="80" t="str">
        <f>INDEX('Summary Sheet'!$C$5:$C$9,MATCH(T31,'Summary Sheet'!$B$5:$B$9,1))</f>
        <v>C</v>
      </c>
      <c r="V31" s="37" t="s">
        <v>35</v>
      </c>
      <c r="W31" s="71">
        <f t="shared" si="5"/>
        <v>5.2244988149663637E-3</v>
      </c>
      <c r="X31" s="81">
        <f>1-SUM(W31:$W$369)</f>
        <v>0.89184480643756869</v>
      </c>
      <c r="Y31" s="68" t="str">
        <f>INDEX('Summary Sheet'!$C$5:$C$9,MATCH(X31,'Summary Sheet'!$B$5:$B$9,1))</f>
        <v>C</v>
      </c>
      <c r="Z31" s="114" t="s">
        <v>25</v>
      </c>
      <c r="AA31" s="68">
        <f>INDEX('Summary Sheet'!$N$3:$R$7,MATCH('Tyson ABC'!$V31,'Summary Sheet'!$M$3:$M$7,0),MATCH('Tyson ABC'!$Z31,'Summary Sheet'!$N$2:$R$2,0))</f>
        <v>2</v>
      </c>
      <c r="AB31" s="93" t="str">
        <f>INDEX('Summary Sheet'!$V$3:$Z$7,MATCH('Tyson ABC'!$V31,'Summary Sheet'!$M$3:$M$7,0),MATCH('Tyson ABC'!$Z31,'Summary Sheet'!$N$2:$R$2,0))</f>
        <v>B</v>
      </c>
      <c r="AC31" s="72" t="s">
        <v>35</v>
      </c>
      <c r="AD31" s="73">
        <f t="shared" si="6"/>
        <v>18</v>
      </c>
      <c r="AE31" s="74">
        <f t="shared" si="7"/>
        <v>162</v>
      </c>
      <c r="AF31" s="74">
        <f t="shared" si="8"/>
        <v>173.99999999999997</v>
      </c>
      <c r="AG31" s="74">
        <f t="shared" si="9"/>
        <v>180</v>
      </c>
      <c r="AH31" s="75">
        <f t="shared" si="10"/>
        <v>20</v>
      </c>
      <c r="AI31" s="73">
        <f>INDEX('Summary Sheet'!$D$5:$D$9,MATCH('Tyson ABC'!AC28,'Summary Sheet'!$C$5:$C$9,0))</f>
        <v>4</v>
      </c>
      <c r="AJ31" s="75">
        <f t="shared" si="11"/>
        <v>65.249999999999986</v>
      </c>
      <c r="AK31" s="68">
        <f t="shared" si="23"/>
        <v>231</v>
      </c>
      <c r="AL31" s="76">
        <f t="shared" si="12"/>
        <v>5927.46</v>
      </c>
      <c r="AM31" s="75">
        <f t="shared" si="24"/>
        <v>240</v>
      </c>
      <c r="AN31" s="69">
        <f t="shared" si="13"/>
        <v>6158.4</v>
      </c>
      <c r="AO31" s="100">
        <f t="shared" si="14"/>
        <v>1.4259259259259258</v>
      </c>
      <c r="AP31" s="100">
        <f t="shared" si="15"/>
        <v>1.4814814814814814</v>
      </c>
      <c r="AQ31" s="78">
        <f t="shared" si="16"/>
        <v>26.551724137931036</v>
      </c>
      <c r="AR31" s="79">
        <f t="shared" si="17"/>
        <v>27.586206896551726</v>
      </c>
      <c r="AS31" s="77">
        <f t="shared" si="18"/>
        <v>13</v>
      </c>
      <c r="AT31" s="80">
        <f t="shared" si="19"/>
        <v>14</v>
      </c>
      <c r="AU31" s="69">
        <f t="shared" si="20"/>
        <v>4156.92</v>
      </c>
      <c r="AV31" s="68">
        <f t="shared" si="21"/>
        <v>14</v>
      </c>
      <c r="AW31" s="81">
        <f t="shared" si="22"/>
        <v>3.8084874863982591E-3</v>
      </c>
      <c r="AX31" s="81">
        <f>1-SUM(AW31:$AW$369)</f>
        <v>0.92872687704026124</v>
      </c>
      <c r="BA31" s="82" t="s">
        <v>59</v>
      </c>
      <c r="BB31" s="83">
        <f>SUM(AT2:AT369)</f>
        <v>1375</v>
      </c>
    </row>
    <row r="32" spans="1:54" x14ac:dyDescent="0.2">
      <c r="A32" s="116">
        <v>8001100</v>
      </c>
      <c r="B32" s="116" t="s">
        <v>52</v>
      </c>
      <c r="C32" s="116" t="s">
        <v>274</v>
      </c>
      <c r="D32" s="105">
        <v>1245.0000000000059</v>
      </c>
      <c r="E32" s="116" t="s">
        <v>17</v>
      </c>
      <c r="F32" s="119">
        <v>6720</v>
      </c>
      <c r="G32" s="118">
        <v>1000</v>
      </c>
      <c r="H32" s="116" t="s">
        <v>17</v>
      </c>
      <c r="I32" s="116">
        <f>INDEX(Sheet4!G:G,MATCH('Tyson ABC'!A32,Sheet4!A:A,0))</f>
        <v>400</v>
      </c>
      <c r="J32" s="117">
        <v>525</v>
      </c>
      <c r="K32" s="118">
        <v>720</v>
      </c>
      <c r="L32" s="118">
        <v>720</v>
      </c>
      <c r="M32" s="118">
        <v>7</v>
      </c>
      <c r="N32" s="116">
        <v>720</v>
      </c>
      <c r="O32" s="68">
        <f t="shared" si="0"/>
        <v>207.50000000000099</v>
      </c>
      <c r="P32" s="68">
        <f t="shared" si="1"/>
        <v>10790.000000000051</v>
      </c>
      <c r="Q32" s="69">
        <f t="shared" si="2"/>
        <v>72508.800000000338</v>
      </c>
      <c r="R32" s="69">
        <f t="shared" si="3"/>
        <v>3528</v>
      </c>
      <c r="S32" s="111">
        <f t="shared" si="4"/>
        <v>1.882340878550506E-2</v>
      </c>
      <c r="T32" s="70">
        <f>1-SUM(S32:$S$369)</f>
        <v>0.82761440901017436</v>
      </c>
      <c r="U32" s="80" t="str">
        <f>INDEX('Summary Sheet'!$C$5:$C$9,MATCH(T32,'Summary Sheet'!$B$5:$B$9,1))</f>
        <v>C</v>
      </c>
      <c r="V32" s="37" t="s">
        <v>35</v>
      </c>
      <c r="W32" s="71">
        <f t="shared" si="5"/>
        <v>3.8674861357543217E-3</v>
      </c>
      <c r="X32" s="81">
        <f>1-SUM(W32:$W$369)</f>
        <v>0.89706930525253503</v>
      </c>
      <c r="Y32" s="68" t="str">
        <f>INDEX('Summary Sheet'!$C$5:$C$9,MATCH(X32,'Summary Sheet'!$B$5:$B$9,1))</f>
        <v>C</v>
      </c>
      <c r="Z32" s="114" t="s">
        <v>25</v>
      </c>
      <c r="AA32" s="68">
        <f>INDEX('Summary Sheet'!$N$3:$R$7,MATCH('Tyson ABC'!$V34,'Summary Sheet'!$M$3:$M$7,0),MATCH('Tyson ABC'!$Z34,'Summary Sheet'!$N$2:$R$2,0))</f>
        <v>4</v>
      </c>
      <c r="AB32" s="93" t="str">
        <f>INDEX('Summary Sheet'!$V$3:$Z$7,MATCH('Tyson ABC'!$V32,'Summary Sheet'!$M$3:$M$7,0),MATCH('Tyson ABC'!$Z32,'Summary Sheet'!$N$2:$R$2,0))</f>
        <v>B</v>
      </c>
      <c r="AC32" s="72" t="s">
        <v>35</v>
      </c>
      <c r="AD32" s="73">
        <f t="shared" si="6"/>
        <v>1</v>
      </c>
      <c r="AE32" s="74">
        <f t="shared" si="7"/>
        <v>720</v>
      </c>
      <c r="AF32" s="74">
        <f t="shared" si="8"/>
        <v>830.00000000000398</v>
      </c>
      <c r="AG32" s="74">
        <f t="shared" si="9"/>
        <v>1440</v>
      </c>
      <c r="AH32" s="75">
        <f t="shared" si="10"/>
        <v>2</v>
      </c>
      <c r="AI32" s="73">
        <f>INDEX('Summary Sheet'!$D$5:$D$9,MATCH('Tyson ABC'!AC29,'Summary Sheet'!$C$5:$C$9,0))</f>
        <v>4</v>
      </c>
      <c r="AJ32" s="75">
        <f t="shared" si="11"/>
        <v>207.50000000000099</v>
      </c>
      <c r="AK32" s="68">
        <f t="shared" si="23"/>
        <v>760</v>
      </c>
      <c r="AL32" s="76">
        <f t="shared" si="12"/>
        <v>5107.2</v>
      </c>
      <c r="AM32" s="75">
        <f t="shared" si="24"/>
        <v>1120</v>
      </c>
      <c r="AN32" s="69">
        <f t="shared" si="13"/>
        <v>7526.4000000000005</v>
      </c>
      <c r="AO32" s="100">
        <f t="shared" si="14"/>
        <v>1.0555555555555556</v>
      </c>
      <c r="AP32" s="100">
        <f t="shared" si="15"/>
        <v>1.5555555555555556</v>
      </c>
      <c r="AQ32" s="78">
        <f t="shared" si="16"/>
        <v>18.313253012048104</v>
      </c>
      <c r="AR32" s="79">
        <f t="shared" si="17"/>
        <v>26.987951807228786</v>
      </c>
      <c r="AS32" s="77">
        <f t="shared" si="18"/>
        <v>8</v>
      </c>
      <c r="AT32" s="80">
        <f t="shared" si="19"/>
        <v>15</v>
      </c>
      <c r="AU32" s="69">
        <f t="shared" si="20"/>
        <v>4838.3999999999996</v>
      </c>
      <c r="AV32" s="68">
        <f t="shared" si="21"/>
        <v>15</v>
      </c>
      <c r="AW32" s="81">
        <f t="shared" si="22"/>
        <v>4.0805223068552778E-3</v>
      </c>
      <c r="AX32" s="81">
        <f>1-SUM(AW32:$AW$369)</f>
        <v>0.93253536452665942</v>
      </c>
      <c r="BA32" s="82" t="s">
        <v>116</v>
      </c>
      <c r="BB32" s="86">
        <f>SUM(AO2:AO369)</f>
        <v>272.93066309846722</v>
      </c>
    </row>
    <row r="33" spans="1:54" x14ac:dyDescent="0.2">
      <c r="A33" s="116">
        <v>8000977</v>
      </c>
      <c r="B33" s="116" t="s">
        <v>45</v>
      </c>
      <c r="C33" s="116" t="s">
        <v>274</v>
      </c>
      <c r="D33" s="105">
        <v>60</v>
      </c>
      <c r="E33" s="116" t="s">
        <v>8</v>
      </c>
      <c r="F33" s="119">
        <v>38690</v>
      </c>
      <c r="G33" s="118">
        <v>1000</v>
      </c>
      <c r="H33" s="116" t="s">
        <v>8</v>
      </c>
      <c r="I33" s="116">
        <f>INDEX(Sheet4!G:G,MATCH('Tyson ABC'!A33,Sheet4!A:A,0))</f>
        <v>30</v>
      </c>
      <c r="J33" s="117">
        <v>66</v>
      </c>
      <c r="K33" s="118">
        <v>20</v>
      </c>
      <c r="L33" s="118">
        <v>1</v>
      </c>
      <c r="M33" s="118">
        <v>3</v>
      </c>
      <c r="N33" s="116">
        <v>20</v>
      </c>
      <c r="O33" s="68">
        <f t="shared" si="0"/>
        <v>10</v>
      </c>
      <c r="P33" s="68">
        <f t="shared" si="1"/>
        <v>520</v>
      </c>
      <c r="Q33" s="69">
        <f t="shared" si="2"/>
        <v>20118.8</v>
      </c>
      <c r="R33" s="69">
        <f t="shared" si="3"/>
        <v>2553.54</v>
      </c>
      <c r="S33" s="111">
        <f t="shared" si="4"/>
        <v>5.2228749706769023E-3</v>
      </c>
      <c r="T33" s="70">
        <f>1-SUM(S33:$S$369)</f>
        <v>0.84643781779567939</v>
      </c>
      <c r="U33" s="80" t="str">
        <f>INDEX('Summary Sheet'!$C$5:$C$9,MATCH(T33,'Summary Sheet'!$B$5:$B$9,1))</f>
        <v>C</v>
      </c>
      <c r="V33" s="37" t="s">
        <v>25</v>
      </c>
      <c r="W33" s="71">
        <f t="shared" si="5"/>
        <v>7.3278684677450297E-3</v>
      </c>
      <c r="X33" s="81">
        <f>1-SUM(W33:$W$369)</f>
        <v>0.9009367913882893</v>
      </c>
      <c r="Y33" s="68" t="str">
        <f>INDEX('Summary Sheet'!$C$5:$C$9,MATCH(X33,'Summary Sheet'!$B$5:$B$9,1))</f>
        <v>C</v>
      </c>
      <c r="Z33" s="114" t="s">
        <v>25</v>
      </c>
      <c r="AA33" s="68">
        <f>INDEX('Summary Sheet'!$N$3:$R$7,MATCH('Tyson ABC'!$V32,'Summary Sheet'!$M$3:$M$7,0),MATCH('Tyson ABC'!$Z32,'Summary Sheet'!$N$2:$R$2,0))</f>
        <v>2</v>
      </c>
      <c r="AB33" s="93" t="str">
        <f>INDEX('Summary Sheet'!$V$3:$Z$7,MATCH('Tyson ABC'!$V33,'Summary Sheet'!$M$3:$M$7,0),MATCH('Tyson ABC'!$Z33,'Summary Sheet'!$N$2:$R$2,0))</f>
        <v>C</v>
      </c>
      <c r="AC33" s="72" t="s">
        <v>25</v>
      </c>
      <c r="AD33" s="73">
        <f t="shared" si="6"/>
        <v>20</v>
      </c>
      <c r="AE33" s="123">
        <f t="shared" si="7"/>
        <v>20</v>
      </c>
      <c r="AF33" s="74">
        <f t="shared" si="8"/>
        <v>40</v>
      </c>
      <c r="AG33" s="74">
        <f t="shared" si="9"/>
        <v>40</v>
      </c>
      <c r="AH33" s="75">
        <f t="shared" si="10"/>
        <v>40</v>
      </c>
      <c r="AI33" s="73">
        <f>INDEX('Summary Sheet'!$D$5:$D$9,MATCH('Tyson ABC'!AC34,'Summary Sheet'!$C$5:$C$9,0))</f>
        <v>4</v>
      </c>
      <c r="AJ33" s="75">
        <f t="shared" si="11"/>
        <v>7.1428571428571432</v>
      </c>
      <c r="AK33" s="68">
        <f t="shared" si="23"/>
        <v>40</v>
      </c>
      <c r="AL33" s="76">
        <f t="shared" si="12"/>
        <v>1547.6000000000001</v>
      </c>
      <c r="AM33" s="75">
        <f t="shared" si="24"/>
        <v>50</v>
      </c>
      <c r="AN33" s="69">
        <f t="shared" si="13"/>
        <v>1934.5</v>
      </c>
      <c r="AO33" s="100">
        <f t="shared" si="14"/>
        <v>2</v>
      </c>
      <c r="AP33" s="100">
        <f t="shared" si="15"/>
        <v>2.5</v>
      </c>
      <c r="AQ33" s="78">
        <f t="shared" si="16"/>
        <v>20</v>
      </c>
      <c r="AR33" s="79">
        <f t="shared" si="17"/>
        <v>25</v>
      </c>
      <c r="AS33" s="77">
        <f t="shared" si="18"/>
        <v>13</v>
      </c>
      <c r="AT33" s="80">
        <f t="shared" si="19"/>
        <v>26</v>
      </c>
      <c r="AU33" s="69">
        <f t="shared" si="20"/>
        <v>773.80000000000007</v>
      </c>
      <c r="AV33" s="68">
        <f t="shared" si="21"/>
        <v>26</v>
      </c>
      <c r="AW33" s="81">
        <f t="shared" si="22"/>
        <v>7.0729053318824807E-3</v>
      </c>
      <c r="AX33" s="81">
        <f>1-SUM(AW33:$AW$369)</f>
        <v>0.93661588683351471</v>
      </c>
      <c r="BA33" s="82" t="s">
        <v>117</v>
      </c>
      <c r="BB33" s="95">
        <f>SUM(AP2:AP369)</f>
        <v>298.1705170847344</v>
      </c>
    </row>
    <row r="34" spans="1:54" x14ac:dyDescent="0.2">
      <c r="A34" s="116">
        <v>8001440</v>
      </c>
      <c r="B34" s="116" t="s">
        <v>128</v>
      </c>
      <c r="C34" s="116" t="s">
        <v>271</v>
      </c>
      <c r="D34" s="105">
        <v>300</v>
      </c>
      <c r="E34" s="116" t="s">
        <v>161</v>
      </c>
      <c r="F34" s="119">
        <v>15000</v>
      </c>
      <c r="G34" s="118">
        <v>1000</v>
      </c>
      <c r="H34" s="116" t="s">
        <v>161</v>
      </c>
      <c r="I34" s="116">
        <f>INDEX(Sheet4!G:G,MATCH('Tyson ABC'!A34,Sheet4!A:A,0))</f>
        <v>120</v>
      </c>
      <c r="J34" s="117">
        <v>136</v>
      </c>
      <c r="K34" s="118">
        <v>160</v>
      </c>
      <c r="L34" s="118">
        <v>4</v>
      </c>
      <c r="M34" s="118">
        <v>7</v>
      </c>
      <c r="N34" s="116">
        <v>160</v>
      </c>
      <c r="O34" s="68">
        <f t="shared" si="0"/>
        <v>50</v>
      </c>
      <c r="P34" s="68">
        <f t="shared" ref="P34:P65" si="25">O34*52</f>
        <v>2600</v>
      </c>
      <c r="Q34" s="69">
        <f t="shared" ref="Q34:Q65" si="26">P34/G34*F34</f>
        <v>39000</v>
      </c>
      <c r="R34" s="69">
        <f t="shared" ref="R34:R65" si="27">IF(ISERROR(J34/G34*F34),0,J34/G34*F34)</f>
        <v>2040.0000000000002</v>
      </c>
      <c r="S34" s="111">
        <f t="shared" ref="S34:S65" si="28">(Q34/$BB$9)</f>
        <v>1.0124466859673499E-2</v>
      </c>
      <c r="T34" s="70">
        <f>1-SUM(S34:$S$369)</f>
        <v>0.85166069276635636</v>
      </c>
      <c r="U34" s="80" t="str">
        <f>INDEX('Summary Sheet'!$C$5:$C$9,MATCH(T34,'Summary Sheet'!$B$5:$B$9,1))</f>
        <v>C</v>
      </c>
      <c r="V34" s="37" t="s">
        <v>25</v>
      </c>
      <c r="W34" s="71">
        <f t="shared" ref="W34:W65" si="29">(AO34/$BB$32)</f>
        <v>4.5799177923406438E-3</v>
      </c>
      <c r="X34" s="81">
        <f>1-SUM(W34:$W$369)</f>
        <v>0.90826465985603444</v>
      </c>
      <c r="Y34" s="68" t="str">
        <f>INDEX('Summary Sheet'!$C$5:$C$9,MATCH(X34,'Summary Sheet'!$B$5:$B$9,1))</f>
        <v>C</v>
      </c>
      <c r="Z34" s="114" t="s">
        <v>25</v>
      </c>
      <c r="AA34" s="68">
        <f>INDEX('Summary Sheet'!$N$3:$R$7,MATCH('Tyson ABC'!$V33,'Summary Sheet'!$M$3:$M$7,0),MATCH('Tyson ABC'!$Z33,'Summary Sheet'!$N$2:$R$2,0))</f>
        <v>4</v>
      </c>
      <c r="AB34" s="93" t="str">
        <f>INDEX('Summary Sheet'!$V$3:$Z$7,MATCH('Tyson ABC'!$V34,'Summary Sheet'!$M$3:$M$7,0),MATCH('Tyson ABC'!$Z34,'Summary Sheet'!$N$2:$R$2,0))</f>
        <v>C</v>
      </c>
      <c r="AC34" s="72" t="s">
        <v>25</v>
      </c>
      <c r="AD34" s="73">
        <f t="shared" ref="AD34:AD65" si="30">ROUNDUP(K34/L34,0)</f>
        <v>40</v>
      </c>
      <c r="AE34" s="74">
        <f t="shared" ref="AE34:AE65" si="31">AD34*L34</f>
        <v>160</v>
      </c>
      <c r="AF34" s="74">
        <f t="shared" ref="AF34:AF65" si="32">AI34*O34</f>
        <v>200</v>
      </c>
      <c r="AG34" s="74">
        <f t="shared" ref="AG34:AG65" si="33">AH34*L34</f>
        <v>200</v>
      </c>
      <c r="AH34" s="75">
        <f t="shared" ref="AH34:AH65" si="34">ROUNDUP(IF((AI34*O34)&gt;K34,AI34*O34,AE34)/L34,0)</f>
        <v>50</v>
      </c>
      <c r="AI34" s="73">
        <f>INDEX('Summary Sheet'!$D$5:$D$9,MATCH('Tyson ABC'!AC35,'Summary Sheet'!$C$5:$C$9,0))</f>
        <v>4</v>
      </c>
      <c r="AJ34" s="75">
        <f t="shared" ref="AJ34:AJ65" si="35">(0.5*O34*(M34/7+1))</f>
        <v>50</v>
      </c>
      <c r="AK34" s="68">
        <f t="shared" si="23"/>
        <v>200</v>
      </c>
      <c r="AL34" s="76">
        <f t="shared" ref="AL34:AL65" si="36">AK34/G34*F34</f>
        <v>3000</v>
      </c>
      <c r="AM34" s="75">
        <f t="shared" si="24"/>
        <v>220</v>
      </c>
      <c r="AN34" s="69">
        <f t="shared" ref="AN34:AN65" si="37">AM34/G34*F34</f>
        <v>3300</v>
      </c>
      <c r="AO34" s="100">
        <f t="shared" ref="AO34:AO65" si="38">AK34/N34</f>
        <v>1.25</v>
      </c>
      <c r="AP34" s="100">
        <f t="shared" ref="AP34:AP65" si="39">AM34/N34</f>
        <v>1.375</v>
      </c>
      <c r="AQ34" s="78">
        <f t="shared" ref="AQ34:AQ65" si="40">(AK34/(O34/5))</f>
        <v>20</v>
      </c>
      <c r="AR34" s="79">
        <f t="shared" ref="AR34:AR65" si="41">(AM34/(O34/5))</f>
        <v>22</v>
      </c>
      <c r="AS34" s="77">
        <f t="shared" ref="AS34:AS65" si="42">ROUNDUP(P34/AG34,0)</f>
        <v>13</v>
      </c>
      <c r="AT34" s="80">
        <f t="shared" ref="AT34:AT65" si="43">MIN(52,ROUNDUP(P34/AE34,0))</f>
        <v>17</v>
      </c>
      <c r="AU34" s="69">
        <f t="shared" ref="AU34:AU65" si="44">N34/G34*F34</f>
        <v>2400</v>
      </c>
      <c r="AV34" s="68">
        <f t="shared" ref="AV34:AV65" si="45">ROUNDUP((P34/N34),0)</f>
        <v>17</v>
      </c>
      <c r="AW34" s="81">
        <f t="shared" ref="AW34:AW65" si="46">AV34/$BB$35</f>
        <v>4.6245919477693144E-3</v>
      </c>
      <c r="AX34" s="81">
        <f>1-SUM(AW34:$AW$369)</f>
        <v>0.94368879216539714</v>
      </c>
      <c r="BA34" s="82" t="s">
        <v>82</v>
      </c>
      <c r="BB34" s="83"/>
    </row>
    <row r="35" spans="1:54" x14ac:dyDescent="0.2">
      <c r="A35" s="116">
        <v>8000132</v>
      </c>
      <c r="B35" s="116" t="s">
        <v>177</v>
      </c>
      <c r="C35" s="116" t="s">
        <v>269</v>
      </c>
      <c r="D35" s="105">
        <v>17999.999999999996</v>
      </c>
      <c r="E35" s="116" t="s">
        <v>160</v>
      </c>
      <c r="F35" s="119">
        <v>271</v>
      </c>
      <c r="G35" s="118">
        <v>1000</v>
      </c>
      <c r="H35" s="116" t="s">
        <v>160</v>
      </c>
      <c r="I35" s="116">
        <f>INDEX(Sheet4!G:G,MATCH('Tyson ABC'!A35,Sheet4!A:A,0))</f>
        <v>16000</v>
      </c>
      <c r="J35" s="117">
        <v>18700</v>
      </c>
      <c r="K35" s="118">
        <v>10000</v>
      </c>
      <c r="L35" s="118">
        <v>400</v>
      </c>
      <c r="M35" s="118">
        <v>21</v>
      </c>
      <c r="N35" s="116">
        <v>14400</v>
      </c>
      <c r="O35" s="68">
        <f t="shared" si="0"/>
        <v>2999.9999999999995</v>
      </c>
      <c r="P35" s="68">
        <f t="shared" si="25"/>
        <v>155999.99999999997</v>
      </c>
      <c r="Q35" s="69">
        <f t="shared" si="26"/>
        <v>42275.999999999993</v>
      </c>
      <c r="R35" s="69">
        <f t="shared" si="27"/>
        <v>5067.7</v>
      </c>
      <c r="S35" s="111">
        <f t="shared" si="28"/>
        <v>1.0974922075886072E-2</v>
      </c>
      <c r="T35" s="70">
        <f>1-SUM(S35:$S$369)</f>
        <v>0.86178515962602975</v>
      </c>
      <c r="U35" s="80" t="str">
        <f>INDEX('Summary Sheet'!$C$5:$C$9,MATCH(T35,'Summary Sheet'!$B$5:$B$9,1))</f>
        <v>C</v>
      </c>
      <c r="V35" s="37" t="s">
        <v>25</v>
      </c>
      <c r="W35" s="71">
        <f t="shared" si="29"/>
        <v>5.3432374243974172E-3</v>
      </c>
      <c r="X35" s="81">
        <f>1-SUM(W35:$W$369)</f>
        <v>0.91284457764837501</v>
      </c>
      <c r="Y35" s="68" t="str">
        <f>INDEX('Summary Sheet'!$C$5:$C$9,MATCH(X35,'Summary Sheet'!$B$5:$B$9,1))</f>
        <v>C</v>
      </c>
      <c r="Z35" s="114" t="s">
        <v>25</v>
      </c>
      <c r="AA35" s="68">
        <f>INDEX('Summary Sheet'!$N$3:$R$7,MATCH('Tyson ABC'!$V35,'Summary Sheet'!$M$3:$M$7,0),MATCH('Tyson ABC'!$Z35,'Summary Sheet'!$N$2:$R$2,0))</f>
        <v>4</v>
      </c>
      <c r="AB35" s="93" t="str">
        <f>INDEX('Summary Sheet'!$V$3:$Z$7,MATCH('Tyson ABC'!$V35,'Summary Sheet'!$M$3:$M$7,0),MATCH('Tyson ABC'!$Z35,'Summary Sheet'!$N$2:$R$2,0))</f>
        <v>C</v>
      </c>
      <c r="AC35" s="72" t="s">
        <v>25</v>
      </c>
      <c r="AD35" s="73">
        <f t="shared" si="30"/>
        <v>25</v>
      </c>
      <c r="AE35" s="74">
        <f t="shared" si="31"/>
        <v>10000</v>
      </c>
      <c r="AF35" s="74">
        <f t="shared" si="32"/>
        <v>11999.999999999998</v>
      </c>
      <c r="AG35" s="74">
        <f t="shared" si="33"/>
        <v>12000</v>
      </c>
      <c r="AH35" s="75">
        <f t="shared" si="34"/>
        <v>30</v>
      </c>
      <c r="AI35" s="73">
        <f>INDEX('Summary Sheet'!$D$5:$D$9,MATCH('Tyson ABC'!AC36,'Summary Sheet'!$C$5:$C$9,0))</f>
        <v>4</v>
      </c>
      <c r="AJ35" s="75">
        <f t="shared" si="35"/>
        <v>5999.9999999999991</v>
      </c>
      <c r="AK35" s="68">
        <f t="shared" si="23"/>
        <v>21000</v>
      </c>
      <c r="AL35" s="76">
        <f t="shared" si="36"/>
        <v>5691</v>
      </c>
      <c r="AM35" s="75">
        <f t="shared" si="24"/>
        <v>22000</v>
      </c>
      <c r="AN35" s="69">
        <f t="shared" si="37"/>
        <v>5962</v>
      </c>
      <c r="AO35" s="100">
        <f t="shared" si="38"/>
        <v>1.4583333333333333</v>
      </c>
      <c r="AP35" s="100">
        <f t="shared" si="39"/>
        <v>1.5277777777777777</v>
      </c>
      <c r="AQ35" s="78">
        <f t="shared" si="40"/>
        <v>35.000000000000007</v>
      </c>
      <c r="AR35" s="79">
        <f t="shared" si="41"/>
        <v>36.666666666666671</v>
      </c>
      <c r="AS35" s="77">
        <f t="shared" si="42"/>
        <v>13</v>
      </c>
      <c r="AT35" s="80">
        <f t="shared" si="43"/>
        <v>16</v>
      </c>
      <c r="AU35" s="69">
        <f t="shared" si="44"/>
        <v>3902.4</v>
      </c>
      <c r="AV35" s="68">
        <f t="shared" si="45"/>
        <v>11</v>
      </c>
      <c r="AW35" s="81">
        <f t="shared" si="46"/>
        <v>2.9923830250272033E-3</v>
      </c>
      <c r="AX35" s="81">
        <f>1-SUM(AW35:$AW$369)</f>
        <v>0.94831338411316646</v>
      </c>
      <c r="BA35" s="82" t="s">
        <v>64</v>
      </c>
      <c r="BB35" s="86">
        <f>SUM(AV2:AV369)</f>
        <v>3676</v>
      </c>
    </row>
    <row r="36" spans="1:54" x14ac:dyDescent="0.2">
      <c r="A36" s="116">
        <v>8000266</v>
      </c>
      <c r="B36" s="116" t="s">
        <v>14</v>
      </c>
      <c r="C36" s="116" t="s">
        <v>271</v>
      </c>
      <c r="D36" s="105">
        <v>3750</v>
      </c>
      <c r="E36" s="116" t="s">
        <v>160</v>
      </c>
      <c r="F36" s="119">
        <v>210</v>
      </c>
      <c r="G36" s="118">
        <v>1000</v>
      </c>
      <c r="H36" s="116" t="s">
        <v>160</v>
      </c>
      <c r="I36" s="116">
        <f>INDEX(Sheet4!G:G,MATCH('Tyson ABC'!A36,Sheet4!A:A,0))</f>
        <v>3000</v>
      </c>
      <c r="J36" s="117">
        <v>5500</v>
      </c>
      <c r="K36" s="118">
        <v>10000</v>
      </c>
      <c r="L36" s="118">
        <v>250</v>
      </c>
      <c r="M36" s="118">
        <v>14</v>
      </c>
      <c r="N36" s="116">
        <v>8750</v>
      </c>
      <c r="O36" s="68">
        <f t="shared" si="0"/>
        <v>625</v>
      </c>
      <c r="P36" s="68">
        <f t="shared" si="25"/>
        <v>32500</v>
      </c>
      <c r="Q36" s="69">
        <f t="shared" si="26"/>
        <v>6825</v>
      </c>
      <c r="R36" s="69">
        <f t="shared" si="27"/>
        <v>1155</v>
      </c>
      <c r="S36" s="111">
        <f t="shared" si="28"/>
        <v>1.7717817004428624E-3</v>
      </c>
      <c r="T36" s="70">
        <f>1-SUM(S36:$S$369)</f>
        <v>0.87276008170191588</v>
      </c>
      <c r="U36" s="80" t="str">
        <f>INDEX('Summary Sheet'!$C$5:$C$9,MATCH(T36,'Summary Sheet'!$B$5:$B$9,1))</f>
        <v>C</v>
      </c>
      <c r="V36" s="37" t="s">
        <v>44</v>
      </c>
      <c r="W36" s="71">
        <f t="shared" si="29"/>
        <v>3.3498827281120136E-3</v>
      </c>
      <c r="X36" s="81">
        <f>1-SUM(W36:$W$369)</f>
        <v>0.91818781507277247</v>
      </c>
      <c r="Y36" s="68" t="str">
        <f>INDEX('Summary Sheet'!$C$5:$C$9,MATCH(X36,'Summary Sheet'!$B$5:$B$9,1))</f>
        <v>C</v>
      </c>
      <c r="Z36" s="114" t="s">
        <v>25</v>
      </c>
      <c r="AA36" s="68">
        <f>INDEX('Summary Sheet'!$N$3:$R$7,MATCH('Tyson ABC'!$V36,'Summary Sheet'!$M$3:$M$7,0),MATCH('Tyson ABC'!$Z36,'Summary Sheet'!$N$2:$R$2,0))</f>
        <v>4</v>
      </c>
      <c r="AB36" s="93" t="str">
        <f>INDEX('Summary Sheet'!$V$3:$Z$7,MATCH('Tyson ABC'!$V36,'Summary Sheet'!$M$3:$M$7,0),MATCH('Tyson ABC'!$Z36,'Summary Sheet'!$N$2:$R$2,0))</f>
        <v>C</v>
      </c>
      <c r="AC36" s="72" t="s">
        <v>25</v>
      </c>
      <c r="AD36" s="73">
        <f t="shared" si="30"/>
        <v>40</v>
      </c>
      <c r="AE36" s="74">
        <f t="shared" si="31"/>
        <v>10000</v>
      </c>
      <c r="AF36" s="74">
        <f t="shared" si="32"/>
        <v>2500</v>
      </c>
      <c r="AG36" s="74">
        <f t="shared" si="33"/>
        <v>10000</v>
      </c>
      <c r="AH36" s="75">
        <f t="shared" si="34"/>
        <v>40</v>
      </c>
      <c r="AI36" s="73">
        <f>INDEX('Summary Sheet'!$D$5:$D$9,MATCH('Tyson ABC'!AC37,'Summary Sheet'!$C$5:$C$9,0))</f>
        <v>4</v>
      </c>
      <c r="AJ36" s="75">
        <f t="shared" si="35"/>
        <v>937.5</v>
      </c>
      <c r="AK36" s="68">
        <f t="shared" si="23"/>
        <v>8000</v>
      </c>
      <c r="AL36" s="76">
        <f t="shared" si="36"/>
        <v>1680</v>
      </c>
      <c r="AM36" s="75">
        <f t="shared" si="24"/>
        <v>8000</v>
      </c>
      <c r="AN36" s="69">
        <f t="shared" si="37"/>
        <v>1680</v>
      </c>
      <c r="AO36" s="100">
        <f t="shared" si="38"/>
        <v>0.91428571428571426</v>
      </c>
      <c r="AP36" s="100">
        <f t="shared" si="39"/>
        <v>0.91428571428571426</v>
      </c>
      <c r="AQ36" s="78">
        <f t="shared" si="40"/>
        <v>64</v>
      </c>
      <c r="AR36" s="79">
        <f t="shared" si="41"/>
        <v>64</v>
      </c>
      <c r="AS36" s="77">
        <f t="shared" si="42"/>
        <v>4</v>
      </c>
      <c r="AT36" s="80">
        <f t="shared" si="43"/>
        <v>4</v>
      </c>
      <c r="AU36" s="69">
        <f t="shared" si="44"/>
        <v>1837.5</v>
      </c>
      <c r="AV36" s="68">
        <f t="shared" si="45"/>
        <v>4</v>
      </c>
      <c r="AW36" s="81">
        <f t="shared" si="46"/>
        <v>1.088139281828074E-3</v>
      </c>
      <c r="AX36" s="81">
        <f>1-SUM(AW36:$AW$369)</f>
        <v>0.9513057671381937</v>
      </c>
      <c r="BA36" s="82" t="s">
        <v>65</v>
      </c>
    </row>
    <row r="37" spans="1:54" x14ac:dyDescent="0.2">
      <c r="A37" s="116">
        <v>8001956</v>
      </c>
      <c r="B37" s="140" t="s">
        <v>261</v>
      </c>
      <c r="C37" s="116" t="s">
        <v>269</v>
      </c>
      <c r="D37" s="105">
        <v>5220</v>
      </c>
      <c r="E37" s="116" t="s">
        <v>160</v>
      </c>
      <c r="F37" s="119">
        <v>580.91</v>
      </c>
      <c r="G37" s="118">
        <v>1000</v>
      </c>
      <c r="H37" s="116" t="s">
        <v>160</v>
      </c>
      <c r="I37" s="116">
        <f>INDEX(Sheet4!G:G,MATCH('Tyson ABC'!A37,Sheet4!A:A,0))</f>
        <v>7200</v>
      </c>
      <c r="J37" s="117">
        <v>7700</v>
      </c>
      <c r="K37" s="118">
        <v>10000</v>
      </c>
      <c r="L37" s="118">
        <v>1000</v>
      </c>
      <c r="M37" s="118">
        <v>21</v>
      </c>
      <c r="N37" s="116">
        <v>10000</v>
      </c>
      <c r="O37" s="68">
        <f t="shared" si="0"/>
        <v>870</v>
      </c>
      <c r="P37" s="68">
        <f t="shared" si="25"/>
        <v>45240</v>
      </c>
      <c r="Q37" s="69">
        <f t="shared" si="26"/>
        <v>26280.368399999999</v>
      </c>
      <c r="R37" s="69">
        <f t="shared" si="27"/>
        <v>4473.0069999999996</v>
      </c>
      <c r="S37" s="111">
        <f t="shared" si="28"/>
        <v>6.8224286904054023E-3</v>
      </c>
      <c r="T37" s="70">
        <f>1-SUM(S37:$S$369)</f>
        <v>0.87453186340235867</v>
      </c>
      <c r="U37" s="80" t="str">
        <f>INDEX('Summary Sheet'!$C$5:$C$9,MATCH(T37,'Summary Sheet'!$B$5:$B$9,1))</f>
        <v>C</v>
      </c>
      <c r="V37" s="37" t="s">
        <v>25</v>
      </c>
      <c r="W37" s="71">
        <f t="shared" si="29"/>
        <v>4.4699997653244684E-3</v>
      </c>
      <c r="X37" s="81">
        <f>1-SUM(W37:$W$369)</f>
        <v>0.92153769780088446</v>
      </c>
      <c r="Y37" s="68" t="str">
        <f>INDEX('Summary Sheet'!$C$5:$C$9,MATCH(X37,'Summary Sheet'!$B$5:$B$9,1))</f>
        <v>C</v>
      </c>
      <c r="Z37" s="114" t="s">
        <v>25</v>
      </c>
      <c r="AA37" s="68">
        <f>INDEX('Summary Sheet'!$N$3:$R$7,MATCH('Tyson ABC'!$V37,'Summary Sheet'!$M$3:$M$7,0),MATCH('Tyson ABC'!$Z37,'Summary Sheet'!$N$2:$R$2,0))</f>
        <v>4</v>
      </c>
      <c r="AB37" s="93" t="str">
        <f>INDEX('Summary Sheet'!$V$3:$Z$7,MATCH('Tyson ABC'!$V37,'Summary Sheet'!$M$3:$M$7,0),MATCH('Tyson ABC'!$Z37,'Summary Sheet'!$N$2:$R$2,0))</f>
        <v>C</v>
      </c>
      <c r="AC37" s="72" t="s">
        <v>25</v>
      </c>
      <c r="AD37" s="73">
        <f t="shared" si="30"/>
        <v>10</v>
      </c>
      <c r="AE37" s="74">
        <f t="shared" si="31"/>
        <v>10000</v>
      </c>
      <c r="AF37" s="74">
        <f t="shared" si="32"/>
        <v>3480</v>
      </c>
      <c r="AG37" s="74">
        <f t="shared" si="33"/>
        <v>10000</v>
      </c>
      <c r="AH37" s="75">
        <f t="shared" si="34"/>
        <v>10</v>
      </c>
      <c r="AI37" s="73">
        <f>INDEX('Summary Sheet'!$D$5:$D$9,MATCH('Tyson ABC'!AC38,'Summary Sheet'!$C$5:$C$9,0))</f>
        <v>4</v>
      </c>
      <c r="AJ37" s="75">
        <f t="shared" si="35"/>
        <v>1740</v>
      </c>
      <c r="AK37" s="68">
        <f t="shared" si="23"/>
        <v>12200</v>
      </c>
      <c r="AL37" s="76">
        <f t="shared" si="36"/>
        <v>7087.101999999999</v>
      </c>
      <c r="AM37" s="75">
        <f t="shared" si="24"/>
        <v>12200</v>
      </c>
      <c r="AN37" s="69">
        <f t="shared" si="37"/>
        <v>7087.101999999999</v>
      </c>
      <c r="AO37" s="100">
        <f t="shared" si="38"/>
        <v>1.22</v>
      </c>
      <c r="AP37" s="100">
        <f t="shared" si="39"/>
        <v>1.22</v>
      </c>
      <c r="AQ37" s="78">
        <f t="shared" si="40"/>
        <v>70.114942528735625</v>
      </c>
      <c r="AR37" s="79">
        <f t="shared" si="41"/>
        <v>70.114942528735625</v>
      </c>
      <c r="AS37" s="77">
        <f t="shared" si="42"/>
        <v>5</v>
      </c>
      <c r="AT37" s="80">
        <f t="shared" si="43"/>
        <v>5</v>
      </c>
      <c r="AU37" s="69">
        <f t="shared" si="44"/>
        <v>5809.0999999999995</v>
      </c>
      <c r="AV37" s="68">
        <f t="shared" si="45"/>
        <v>5</v>
      </c>
      <c r="AW37" s="81">
        <f t="shared" si="46"/>
        <v>1.3601741022850925E-3</v>
      </c>
      <c r="AX37" s="81">
        <f>1-SUM(AW37:$AW$369)</f>
        <v>0.95239390642002175</v>
      </c>
    </row>
    <row r="38" spans="1:54" x14ac:dyDescent="0.2">
      <c r="A38" s="116">
        <v>8001958</v>
      </c>
      <c r="B38" s="140" t="s">
        <v>262</v>
      </c>
      <c r="C38" s="116" t="s">
        <v>269</v>
      </c>
      <c r="D38" s="105">
        <v>2400</v>
      </c>
      <c r="E38" s="116" t="s">
        <v>160</v>
      </c>
      <c r="F38" s="119">
        <v>473.45</v>
      </c>
      <c r="G38" s="118">
        <v>1000</v>
      </c>
      <c r="H38" s="116" t="s">
        <v>160</v>
      </c>
      <c r="I38" s="116">
        <f>INDEX(Sheet4!G:G,MATCH('Tyson ABC'!A38,Sheet4!A:A,0))</f>
        <v>3200</v>
      </c>
      <c r="J38" s="117">
        <v>8400</v>
      </c>
      <c r="K38" s="118">
        <v>10000</v>
      </c>
      <c r="L38" s="118">
        <v>600</v>
      </c>
      <c r="M38" s="118">
        <v>21</v>
      </c>
      <c r="N38" s="116">
        <v>9000</v>
      </c>
      <c r="O38" s="68">
        <f t="shared" si="0"/>
        <v>400</v>
      </c>
      <c r="P38" s="68">
        <f t="shared" si="25"/>
        <v>20800</v>
      </c>
      <c r="Q38" s="69">
        <f t="shared" si="26"/>
        <v>9847.76</v>
      </c>
      <c r="R38" s="69">
        <f t="shared" si="27"/>
        <v>3976.98</v>
      </c>
      <c r="S38" s="111">
        <f t="shared" si="28"/>
        <v>2.5564953785132899E-3</v>
      </c>
      <c r="T38" s="70">
        <f>1-SUM(S38:$S$369)</f>
        <v>0.88135429209276417</v>
      </c>
      <c r="U38" s="80" t="str">
        <f>INDEX('Summary Sheet'!$C$5:$C$9,MATCH(T38,'Summary Sheet'!$B$5:$B$9,1))</f>
        <v>C</v>
      </c>
      <c r="V38" s="37" t="s">
        <v>44</v>
      </c>
      <c r="W38" s="71">
        <f t="shared" si="29"/>
        <v>3.3789615712379864E-3</v>
      </c>
      <c r="X38" s="81">
        <f>1-SUM(W38:$W$369)</f>
        <v>0.92600769756620893</v>
      </c>
      <c r="Y38" s="68" t="str">
        <f>INDEX('Summary Sheet'!$C$5:$C$9,MATCH(X38,'Summary Sheet'!$B$5:$B$9,1))</f>
        <v>C</v>
      </c>
      <c r="Z38" s="114" t="s">
        <v>25</v>
      </c>
      <c r="AA38" s="68">
        <f>INDEX('Summary Sheet'!$N$3:$R$7,MATCH('Tyson ABC'!$V38,'Summary Sheet'!$M$3:$M$7,0),MATCH('Tyson ABC'!$Z38,'Summary Sheet'!$N$2:$R$2,0))</f>
        <v>4</v>
      </c>
      <c r="AB38" s="93" t="str">
        <f>INDEX('Summary Sheet'!$V$3:$Z$7,MATCH('Tyson ABC'!$V38,'Summary Sheet'!$M$3:$M$7,0),MATCH('Tyson ABC'!$Z38,'Summary Sheet'!$N$2:$R$2,0))</f>
        <v>C</v>
      </c>
      <c r="AC38" s="72" t="s">
        <v>25</v>
      </c>
      <c r="AD38" s="73">
        <f t="shared" si="30"/>
        <v>17</v>
      </c>
      <c r="AE38" s="74">
        <f t="shared" si="31"/>
        <v>10200</v>
      </c>
      <c r="AF38" s="74">
        <f t="shared" si="32"/>
        <v>1600</v>
      </c>
      <c r="AG38" s="74">
        <f t="shared" si="33"/>
        <v>10200</v>
      </c>
      <c r="AH38" s="75">
        <f t="shared" si="34"/>
        <v>17</v>
      </c>
      <c r="AI38" s="73">
        <f>INDEX('Summary Sheet'!$D$5:$D$9,MATCH('Tyson ABC'!AC39,'Summary Sheet'!$C$5:$C$9,0))</f>
        <v>4</v>
      </c>
      <c r="AJ38" s="75">
        <f t="shared" si="35"/>
        <v>800</v>
      </c>
      <c r="AK38" s="68">
        <f t="shared" si="23"/>
        <v>8300</v>
      </c>
      <c r="AL38" s="76">
        <f t="shared" si="36"/>
        <v>3929.6350000000002</v>
      </c>
      <c r="AM38" s="75">
        <f t="shared" si="24"/>
        <v>8300</v>
      </c>
      <c r="AN38" s="69">
        <f t="shared" si="37"/>
        <v>3929.6350000000002</v>
      </c>
      <c r="AO38" s="100">
        <f t="shared" si="38"/>
        <v>0.92222222222222228</v>
      </c>
      <c r="AP38" s="100">
        <f t="shared" si="39"/>
        <v>0.92222222222222228</v>
      </c>
      <c r="AQ38" s="78">
        <f t="shared" si="40"/>
        <v>103.75</v>
      </c>
      <c r="AR38" s="79">
        <f t="shared" si="41"/>
        <v>103.75</v>
      </c>
      <c r="AS38" s="77">
        <f t="shared" si="42"/>
        <v>3</v>
      </c>
      <c r="AT38" s="80">
        <f t="shared" si="43"/>
        <v>3</v>
      </c>
      <c r="AU38" s="69">
        <f t="shared" si="44"/>
        <v>4261.05</v>
      </c>
      <c r="AV38" s="68">
        <f t="shared" si="45"/>
        <v>3</v>
      </c>
      <c r="AW38" s="81">
        <f t="shared" si="46"/>
        <v>8.1610446137105551E-4</v>
      </c>
      <c r="AX38" s="81">
        <f>1-SUM(AW38:$AW$369)</f>
        <v>0.95375408052230681</v>
      </c>
    </row>
    <row r="39" spans="1:54" x14ac:dyDescent="0.2">
      <c r="A39" s="116">
        <v>8001606</v>
      </c>
      <c r="B39" s="116" t="s">
        <v>135</v>
      </c>
      <c r="C39" s="116" t="s">
        <v>271</v>
      </c>
      <c r="D39" s="105">
        <v>950</v>
      </c>
      <c r="E39" s="116" t="s">
        <v>160</v>
      </c>
      <c r="F39" s="119">
        <v>2160</v>
      </c>
      <c r="G39" s="118">
        <v>1000</v>
      </c>
      <c r="H39" s="116" t="s">
        <v>160</v>
      </c>
      <c r="I39" s="116">
        <f>INDEX(Sheet4!G:G,MATCH('Tyson ABC'!A39,Sheet4!A:A,0))</f>
        <v>300</v>
      </c>
      <c r="J39" s="117">
        <v>350</v>
      </c>
      <c r="K39" s="118">
        <v>1250</v>
      </c>
      <c r="L39" s="118">
        <v>1250</v>
      </c>
      <c r="M39" s="118">
        <v>7</v>
      </c>
      <c r="N39" s="116">
        <v>1250</v>
      </c>
      <c r="O39" s="68">
        <f t="shared" si="0"/>
        <v>158.33333333333334</v>
      </c>
      <c r="P39" s="68">
        <f t="shared" si="25"/>
        <v>8233.3333333333339</v>
      </c>
      <c r="Q39" s="69">
        <f t="shared" si="26"/>
        <v>17784.000000000004</v>
      </c>
      <c r="R39" s="69">
        <f t="shared" si="27"/>
        <v>756</v>
      </c>
      <c r="S39" s="111">
        <f t="shared" si="28"/>
        <v>4.6167568880111165E-3</v>
      </c>
      <c r="T39" s="70">
        <f>1-SUM(S39:$S$369)</f>
        <v>0.88391078747127738</v>
      </c>
      <c r="U39" s="80" t="str">
        <f>INDEX('Summary Sheet'!$C$5:$C$9,MATCH(T39,'Summary Sheet'!$B$5:$B$9,1))</f>
        <v>C</v>
      </c>
      <c r="V39" s="37" t="s">
        <v>25</v>
      </c>
      <c r="W39" s="71">
        <f t="shared" si="29"/>
        <v>2.7113113330656611E-3</v>
      </c>
      <c r="X39" s="81">
        <f>1-SUM(W39:$W$369)</f>
        <v>0.92938665913744689</v>
      </c>
      <c r="Y39" s="68" t="str">
        <f>INDEX('Summary Sheet'!$C$5:$C$9,MATCH(X39,'Summary Sheet'!$B$5:$B$9,1))</f>
        <v>C</v>
      </c>
      <c r="Z39" s="114" t="s">
        <v>25</v>
      </c>
      <c r="AA39" s="68">
        <f>INDEX('Summary Sheet'!$N$3:$R$7,MATCH('Tyson ABC'!$V39,'Summary Sheet'!$M$3:$M$7,0),MATCH('Tyson ABC'!$Z39,'Summary Sheet'!$N$2:$R$2,0))</f>
        <v>4</v>
      </c>
      <c r="AB39" s="93" t="str">
        <f>INDEX('Summary Sheet'!$V$3:$Z$7,MATCH('Tyson ABC'!$V39,'Summary Sheet'!$M$3:$M$7,0),MATCH('Tyson ABC'!$Z39,'Summary Sheet'!$N$2:$R$2,0))</f>
        <v>C</v>
      </c>
      <c r="AC39" s="72" t="s">
        <v>25</v>
      </c>
      <c r="AD39" s="73">
        <f t="shared" si="30"/>
        <v>1</v>
      </c>
      <c r="AE39" s="74">
        <f t="shared" si="31"/>
        <v>1250</v>
      </c>
      <c r="AF39" s="74">
        <f t="shared" si="32"/>
        <v>633.33333333333337</v>
      </c>
      <c r="AG39" s="74">
        <f t="shared" si="33"/>
        <v>1250</v>
      </c>
      <c r="AH39" s="75">
        <f t="shared" si="34"/>
        <v>1</v>
      </c>
      <c r="AI39" s="73">
        <f>INDEX('Summary Sheet'!$D$5:$D$9,MATCH('Tyson ABC'!AC40,'Summary Sheet'!$C$5:$C$9,0))</f>
        <v>4</v>
      </c>
      <c r="AJ39" s="75">
        <f t="shared" si="35"/>
        <v>158.33333333333334</v>
      </c>
      <c r="AK39" s="68">
        <f t="shared" si="23"/>
        <v>925</v>
      </c>
      <c r="AL39" s="76">
        <f t="shared" si="36"/>
        <v>1998</v>
      </c>
      <c r="AM39" s="75">
        <f t="shared" si="24"/>
        <v>925</v>
      </c>
      <c r="AN39" s="69">
        <f t="shared" si="37"/>
        <v>1998</v>
      </c>
      <c r="AO39" s="100">
        <f t="shared" si="38"/>
        <v>0.74</v>
      </c>
      <c r="AP39" s="100">
        <f t="shared" si="39"/>
        <v>0.74</v>
      </c>
      <c r="AQ39" s="78">
        <f t="shared" si="40"/>
        <v>29.210526315789473</v>
      </c>
      <c r="AR39" s="79">
        <f t="shared" si="41"/>
        <v>29.210526315789473</v>
      </c>
      <c r="AS39" s="77">
        <f t="shared" si="42"/>
        <v>7</v>
      </c>
      <c r="AT39" s="80">
        <f t="shared" si="43"/>
        <v>7</v>
      </c>
      <c r="AU39" s="69">
        <f t="shared" si="44"/>
        <v>2700</v>
      </c>
      <c r="AV39" s="68">
        <f t="shared" si="45"/>
        <v>7</v>
      </c>
      <c r="AW39" s="81">
        <f t="shared" si="46"/>
        <v>1.9042437431991295E-3</v>
      </c>
      <c r="AX39" s="81">
        <f>1-SUM(AW39:$AW$369)</f>
        <v>0.95457018498367785</v>
      </c>
    </row>
    <row r="40" spans="1:54" x14ac:dyDescent="0.2">
      <c r="A40" s="116">
        <v>8001947</v>
      </c>
      <c r="B40" s="116" t="s">
        <v>148</v>
      </c>
      <c r="C40" s="116" t="s">
        <v>269</v>
      </c>
      <c r="D40" s="105">
        <v>1100</v>
      </c>
      <c r="E40" s="116" t="s">
        <v>160</v>
      </c>
      <c r="F40" s="119">
        <v>206.13</v>
      </c>
      <c r="G40" s="118">
        <v>1000</v>
      </c>
      <c r="H40" s="116" t="s">
        <v>160</v>
      </c>
      <c r="I40" s="116">
        <f>INDEX(Sheet4!G:G,MATCH('Tyson ABC'!A40,Sheet4!A:A,0))</f>
        <v>2800</v>
      </c>
      <c r="J40" s="117">
        <v>11550</v>
      </c>
      <c r="K40" s="118">
        <v>10000</v>
      </c>
      <c r="L40" s="118">
        <v>550</v>
      </c>
      <c r="M40" s="118">
        <v>21</v>
      </c>
      <c r="N40" s="116">
        <v>9350</v>
      </c>
      <c r="O40" s="68">
        <f t="shared" si="0"/>
        <v>183.33333333333334</v>
      </c>
      <c r="P40" s="68">
        <f t="shared" si="25"/>
        <v>9533.3333333333339</v>
      </c>
      <c r="Q40" s="69">
        <f t="shared" si="26"/>
        <v>1965.106</v>
      </c>
      <c r="R40" s="69">
        <f t="shared" si="27"/>
        <v>2380.8015</v>
      </c>
      <c r="S40" s="111">
        <f t="shared" si="28"/>
        <v>5.1014488648065519E-4</v>
      </c>
      <c r="T40" s="70">
        <f>1-SUM(S40:$S$369)</f>
        <v>0.8885275443592886</v>
      </c>
      <c r="U40" s="80" t="str">
        <f>INDEX('Summary Sheet'!$C$5:$C$9,MATCH(T40,'Summary Sheet'!$B$5:$B$9,1))</f>
        <v>C</v>
      </c>
      <c r="V40" s="37" t="s">
        <v>44</v>
      </c>
      <c r="W40" s="71">
        <f t="shared" si="29"/>
        <v>3.1447136071472656E-3</v>
      </c>
      <c r="X40" s="81">
        <f>1-SUM(W40:$W$369)</f>
        <v>0.93209797047051257</v>
      </c>
      <c r="Y40" s="68" t="str">
        <f>INDEX('Summary Sheet'!$C$5:$C$9,MATCH(X40,'Summary Sheet'!$B$5:$B$9,1))</f>
        <v>C</v>
      </c>
      <c r="Z40" s="114" t="s">
        <v>25</v>
      </c>
      <c r="AA40" s="68">
        <f>INDEX('Summary Sheet'!$N$3:$R$7,MATCH('Tyson ABC'!$V40,'Summary Sheet'!$M$3:$M$7,0),MATCH('Tyson ABC'!$Z40,'Summary Sheet'!$N$2:$R$2,0))</f>
        <v>4</v>
      </c>
      <c r="AB40" s="93" t="str">
        <f>INDEX('Summary Sheet'!$V$3:$Z$7,MATCH('Tyson ABC'!$V40,'Summary Sheet'!$M$3:$M$7,0),MATCH('Tyson ABC'!$Z40,'Summary Sheet'!$N$2:$R$2,0))</f>
        <v>C</v>
      </c>
      <c r="AC40" s="72" t="s">
        <v>25</v>
      </c>
      <c r="AD40" s="73">
        <f t="shared" si="30"/>
        <v>19</v>
      </c>
      <c r="AE40" s="74">
        <f t="shared" si="31"/>
        <v>10450</v>
      </c>
      <c r="AF40" s="74">
        <f t="shared" si="32"/>
        <v>733.33333333333337</v>
      </c>
      <c r="AG40" s="74">
        <f t="shared" si="33"/>
        <v>10450</v>
      </c>
      <c r="AH40" s="75">
        <f t="shared" si="34"/>
        <v>19</v>
      </c>
      <c r="AI40" s="73">
        <f>INDEX('Summary Sheet'!$D$5:$D$9,MATCH('Tyson ABC'!AC41,'Summary Sheet'!$C$5:$C$9,0))</f>
        <v>4</v>
      </c>
      <c r="AJ40" s="75">
        <f t="shared" si="35"/>
        <v>366.66666666666669</v>
      </c>
      <c r="AK40" s="68">
        <f t="shared" si="23"/>
        <v>8025</v>
      </c>
      <c r="AL40" s="76">
        <f t="shared" si="36"/>
        <v>1654.19325</v>
      </c>
      <c r="AM40" s="75">
        <f t="shared" si="24"/>
        <v>8025</v>
      </c>
      <c r="AN40" s="69">
        <f t="shared" si="37"/>
        <v>1654.19325</v>
      </c>
      <c r="AO40" s="100">
        <f t="shared" si="38"/>
        <v>0.85828877005347592</v>
      </c>
      <c r="AP40" s="100">
        <f t="shared" si="39"/>
        <v>0.85828877005347592</v>
      </c>
      <c r="AQ40" s="78">
        <f t="shared" si="40"/>
        <v>218.86363636363635</v>
      </c>
      <c r="AR40" s="79">
        <f t="shared" si="41"/>
        <v>218.86363636363635</v>
      </c>
      <c r="AS40" s="77">
        <f t="shared" si="42"/>
        <v>1</v>
      </c>
      <c r="AT40" s="80">
        <f t="shared" si="43"/>
        <v>1</v>
      </c>
      <c r="AU40" s="69">
        <f t="shared" si="44"/>
        <v>1927.3154999999999</v>
      </c>
      <c r="AV40" s="68">
        <f t="shared" si="45"/>
        <v>2</v>
      </c>
      <c r="AW40" s="81">
        <f t="shared" si="46"/>
        <v>5.4406964091403701E-4</v>
      </c>
      <c r="AX40" s="81">
        <f>1-SUM(AW40:$AW$369)</f>
        <v>0.95647442872687705</v>
      </c>
    </row>
    <row r="41" spans="1:54" x14ac:dyDescent="0.2">
      <c r="A41" s="116">
        <v>8001962</v>
      </c>
      <c r="B41" s="116" t="s">
        <v>193</v>
      </c>
      <c r="C41" s="116" t="s">
        <v>269</v>
      </c>
      <c r="D41" s="105">
        <v>7000</v>
      </c>
      <c r="E41" s="116" t="s">
        <v>160</v>
      </c>
      <c r="F41" s="119">
        <v>284.12</v>
      </c>
      <c r="G41" s="118">
        <v>1000</v>
      </c>
      <c r="H41" s="116" t="s">
        <v>160</v>
      </c>
      <c r="I41" s="116">
        <f>INDEX(Sheet4!G:G,MATCH('Tyson ABC'!A41,Sheet4!A:A,0))</f>
        <v>10000</v>
      </c>
      <c r="J41" s="117">
        <v>17350</v>
      </c>
      <c r="K41" s="118">
        <v>10000</v>
      </c>
      <c r="L41" s="118">
        <v>350</v>
      </c>
      <c r="M41" s="118">
        <v>21</v>
      </c>
      <c r="N41" s="116">
        <v>12600</v>
      </c>
      <c r="O41" s="68">
        <f t="shared" si="0"/>
        <v>1166.6666666666667</v>
      </c>
      <c r="P41" s="68">
        <f t="shared" si="25"/>
        <v>60666.666666666672</v>
      </c>
      <c r="Q41" s="69">
        <f t="shared" si="26"/>
        <v>17236.613333333335</v>
      </c>
      <c r="R41" s="69">
        <f t="shared" si="27"/>
        <v>4929.4820000000009</v>
      </c>
      <c r="S41" s="111">
        <f t="shared" si="28"/>
        <v>4.4746543709317877E-3</v>
      </c>
      <c r="T41" s="70">
        <f>1-SUM(S41:$S$369)</f>
        <v>0.8890376892457692</v>
      </c>
      <c r="U41" s="80" t="str">
        <f>INDEX('Summary Sheet'!$C$5:$C$9,MATCH(T41,'Summary Sheet'!$B$5:$B$9,1))</f>
        <v>C</v>
      </c>
      <c r="V41" s="37" t="s">
        <v>25</v>
      </c>
      <c r="W41" s="71">
        <f t="shared" si="29"/>
        <v>4.3836356012403304E-3</v>
      </c>
      <c r="X41" s="81">
        <f>1-SUM(W41:$W$369)</f>
        <v>0.93524268407765987</v>
      </c>
      <c r="Y41" s="68" t="str">
        <f>INDEX('Summary Sheet'!$C$5:$C$9,MATCH(X41,'Summary Sheet'!$B$5:$B$9,1))</f>
        <v>C</v>
      </c>
      <c r="Z41" s="114" t="s">
        <v>25</v>
      </c>
      <c r="AA41" s="68">
        <f>INDEX('Summary Sheet'!$N$3:$R$7,MATCH('Tyson ABC'!$V41,'Summary Sheet'!$M$3:$M$7,0),MATCH('Tyson ABC'!$Z41,'Summary Sheet'!$N$2:$R$2,0))</f>
        <v>4</v>
      </c>
      <c r="AB41" s="93" t="str">
        <f>INDEX('Summary Sheet'!$V$3:$Z$7,MATCH('Tyson ABC'!$V41,'Summary Sheet'!$M$3:$M$7,0),MATCH('Tyson ABC'!$Z41,'Summary Sheet'!$N$2:$R$2,0))</f>
        <v>C</v>
      </c>
      <c r="AC41" s="72" t="s">
        <v>25</v>
      </c>
      <c r="AD41" s="73">
        <f t="shared" si="30"/>
        <v>29</v>
      </c>
      <c r="AE41" s="74">
        <f t="shared" si="31"/>
        <v>10150</v>
      </c>
      <c r="AF41" s="74">
        <f t="shared" si="32"/>
        <v>4666.666666666667</v>
      </c>
      <c r="AG41" s="74">
        <f t="shared" si="33"/>
        <v>10150</v>
      </c>
      <c r="AH41" s="75">
        <f t="shared" si="34"/>
        <v>29</v>
      </c>
      <c r="AI41" s="73">
        <f>INDEX('Summary Sheet'!$D$5:$D$9,MATCH('Tyson ABC'!AC42,'Summary Sheet'!$C$5:$C$9,0))</f>
        <v>4</v>
      </c>
      <c r="AJ41" s="75">
        <f t="shared" si="35"/>
        <v>2333.3333333333335</v>
      </c>
      <c r="AK41" s="68">
        <f t="shared" si="23"/>
        <v>15075</v>
      </c>
      <c r="AL41" s="76">
        <f t="shared" si="36"/>
        <v>4283.1089999999995</v>
      </c>
      <c r="AM41" s="75">
        <f t="shared" si="24"/>
        <v>15075</v>
      </c>
      <c r="AN41" s="69">
        <f t="shared" si="37"/>
        <v>4283.1089999999995</v>
      </c>
      <c r="AO41" s="100">
        <f t="shared" si="38"/>
        <v>1.1964285714285714</v>
      </c>
      <c r="AP41" s="100">
        <f t="shared" si="39"/>
        <v>1.1964285714285714</v>
      </c>
      <c r="AQ41" s="78">
        <f t="shared" si="40"/>
        <v>64.607142857142861</v>
      </c>
      <c r="AR41" s="79">
        <f t="shared" si="41"/>
        <v>64.607142857142861</v>
      </c>
      <c r="AS41" s="77">
        <f t="shared" si="42"/>
        <v>6</v>
      </c>
      <c r="AT41" s="80">
        <f t="shared" si="43"/>
        <v>6</v>
      </c>
      <c r="AU41" s="69">
        <f t="shared" si="44"/>
        <v>3579.9119999999998</v>
      </c>
      <c r="AV41" s="68">
        <f t="shared" si="45"/>
        <v>5</v>
      </c>
      <c r="AW41" s="81">
        <f t="shared" si="46"/>
        <v>1.3601741022850925E-3</v>
      </c>
      <c r="AX41" s="81">
        <f>1-SUM(AW41:$AW$369)</f>
        <v>0.95701849836779107</v>
      </c>
    </row>
    <row r="42" spans="1:54" x14ac:dyDescent="0.2">
      <c r="A42" s="116">
        <v>8000053</v>
      </c>
      <c r="B42" s="116" t="s">
        <v>163</v>
      </c>
      <c r="C42" s="116" t="s">
        <v>270</v>
      </c>
      <c r="D42" s="105">
        <v>3500</v>
      </c>
      <c r="E42" s="116" t="s">
        <v>160</v>
      </c>
      <c r="F42" s="119">
        <v>134.82</v>
      </c>
      <c r="G42" s="118">
        <v>1000</v>
      </c>
      <c r="H42" s="116" t="s">
        <v>160</v>
      </c>
      <c r="I42" s="116">
        <f>INDEX(Sheet4!G:G,MATCH('Tyson ABC'!A42,Sheet4!A:A,0))</f>
        <v>3000</v>
      </c>
      <c r="J42" s="117">
        <v>17000</v>
      </c>
      <c r="K42" s="118">
        <v>20000</v>
      </c>
      <c r="L42" s="118">
        <v>1000</v>
      </c>
      <c r="M42" s="118">
        <v>21</v>
      </c>
      <c r="N42" s="116">
        <v>19000</v>
      </c>
      <c r="O42" s="68">
        <f t="shared" si="0"/>
        <v>583.33333333333337</v>
      </c>
      <c r="P42" s="68">
        <f t="shared" si="25"/>
        <v>30333.333333333336</v>
      </c>
      <c r="Q42" s="69">
        <f t="shared" si="26"/>
        <v>4089.54</v>
      </c>
      <c r="R42" s="69">
        <f t="shared" si="27"/>
        <v>2291.94</v>
      </c>
      <c r="S42" s="111">
        <f t="shared" si="28"/>
        <v>1.0616515949053633E-3</v>
      </c>
      <c r="T42" s="70">
        <f>1-SUM(S42:$S$369)</f>
        <v>0.89351234361670095</v>
      </c>
      <c r="U42" s="80" t="str">
        <f>INDEX('Summary Sheet'!$C$5:$C$9,MATCH(T42,'Summary Sheet'!$B$5:$B$9,1))</f>
        <v>C</v>
      </c>
      <c r="V42" s="37" t="s">
        <v>44</v>
      </c>
      <c r="W42" s="71">
        <f t="shared" si="29"/>
        <v>2.5069023705443522E-3</v>
      </c>
      <c r="X42" s="81">
        <f>1-SUM(W42:$W$369)</f>
        <v>0.9396263196789002</v>
      </c>
      <c r="Y42" s="68" t="str">
        <f>INDEX('Summary Sheet'!$C$5:$C$9,MATCH(X42,'Summary Sheet'!$B$5:$B$9,1))</f>
        <v>C</v>
      </c>
      <c r="Z42" s="114" t="s">
        <v>25</v>
      </c>
      <c r="AA42" s="68">
        <f>INDEX('Summary Sheet'!$N$3:$R$7,MATCH('Tyson ABC'!$V42,'Summary Sheet'!$M$3:$M$7,0),MATCH('Tyson ABC'!$Z42,'Summary Sheet'!$N$2:$R$2,0))</f>
        <v>4</v>
      </c>
      <c r="AB42" s="93" t="str">
        <f>INDEX('Summary Sheet'!$V$3:$Z$7,MATCH('Tyson ABC'!$V42,'Summary Sheet'!$M$3:$M$7,0),MATCH('Tyson ABC'!$Z42,'Summary Sheet'!$N$2:$R$2,0))</f>
        <v>C</v>
      </c>
      <c r="AC42" s="72" t="s">
        <v>25</v>
      </c>
      <c r="AD42" s="73">
        <f t="shared" si="30"/>
        <v>20</v>
      </c>
      <c r="AE42" s="74">
        <f t="shared" si="31"/>
        <v>20000</v>
      </c>
      <c r="AF42" s="74">
        <f t="shared" si="32"/>
        <v>2333.3333333333335</v>
      </c>
      <c r="AG42" s="74">
        <f t="shared" si="33"/>
        <v>20000</v>
      </c>
      <c r="AH42" s="75">
        <f t="shared" si="34"/>
        <v>20</v>
      </c>
      <c r="AI42" s="73">
        <f>INDEX('Summary Sheet'!$D$5:$D$9,MATCH('Tyson ABC'!AC43,'Summary Sheet'!$C$5:$C$9,0))</f>
        <v>4</v>
      </c>
      <c r="AJ42" s="75">
        <f t="shared" si="35"/>
        <v>1166.6666666666667</v>
      </c>
      <c r="AK42" s="68">
        <f t="shared" si="23"/>
        <v>13000</v>
      </c>
      <c r="AL42" s="76">
        <f t="shared" si="36"/>
        <v>1752.6599999999999</v>
      </c>
      <c r="AM42" s="75">
        <f t="shared" si="24"/>
        <v>13000</v>
      </c>
      <c r="AN42" s="69">
        <f t="shared" si="37"/>
        <v>1752.6599999999999</v>
      </c>
      <c r="AO42" s="100">
        <f t="shared" si="38"/>
        <v>0.68421052631578949</v>
      </c>
      <c r="AP42" s="100">
        <f t="shared" si="39"/>
        <v>0.68421052631578949</v>
      </c>
      <c r="AQ42" s="78">
        <f t="shared" si="40"/>
        <v>111.42857142857143</v>
      </c>
      <c r="AR42" s="79">
        <f t="shared" si="41"/>
        <v>111.42857142857143</v>
      </c>
      <c r="AS42" s="77">
        <f t="shared" si="42"/>
        <v>2</v>
      </c>
      <c r="AT42" s="80">
        <f t="shared" si="43"/>
        <v>2</v>
      </c>
      <c r="AU42" s="69">
        <f t="shared" si="44"/>
        <v>2561.58</v>
      </c>
      <c r="AV42" s="68">
        <f t="shared" si="45"/>
        <v>2</v>
      </c>
      <c r="AW42" s="81">
        <f t="shared" si="46"/>
        <v>5.4406964091403701E-4</v>
      </c>
      <c r="AX42" s="81">
        <f>1-SUM(AW42:$AW$369)</f>
        <v>0.95837867247007613</v>
      </c>
    </row>
    <row r="43" spans="1:54" x14ac:dyDescent="0.2">
      <c r="A43" s="116">
        <v>8001953</v>
      </c>
      <c r="B43" s="116" t="s">
        <v>247</v>
      </c>
      <c r="C43" s="116" t="s">
        <v>269</v>
      </c>
      <c r="D43" s="105">
        <v>7450</v>
      </c>
      <c r="E43" s="116" t="s">
        <v>160</v>
      </c>
      <c r="F43" s="119">
        <v>314.85000000000002</v>
      </c>
      <c r="G43" s="118">
        <v>1000</v>
      </c>
      <c r="H43" s="116" t="s">
        <v>160</v>
      </c>
      <c r="I43" s="116">
        <f>INDEX(Sheet4!G:G,MATCH('Tyson ABC'!A43,Sheet4!A:A,0))</f>
        <v>16000</v>
      </c>
      <c r="J43" s="117">
        <v>58200</v>
      </c>
      <c r="K43" s="118">
        <v>25000</v>
      </c>
      <c r="L43" s="118">
        <v>750</v>
      </c>
      <c r="M43" s="118">
        <v>21</v>
      </c>
      <c r="N43" s="116">
        <v>27000</v>
      </c>
      <c r="O43" s="68">
        <f t="shared" si="0"/>
        <v>1241.6666666666667</v>
      </c>
      <c r="P43" s="68">
        <f t="shared" si="25"/>
        <v>64566.666666666672</v>
      </c>
      <c r="Q43" s="69">
        <f t="shared" si="26"/>
        <v>20328.815000000006</v>
      </c>
      <c r="R43" s="69">
        <f t="shared" si="27"/>
        <v>18324.27</v>
      </c>
      <c r="S43" s="111">
        <f t="shared" si="28"/>
        <v>5.2773952247162463E-3</v>
      </c>
      <c r="T43" s="70">
        <f>1-SUM(S43:$S$369)</f>
        <v>0.8945739952116063</v>
      </c>
      <c r="U43" s="80" t="str">
        <f>INDEX('Summary Sheet'!$C$5:$C$9,MATCH(T43,'Summary Sheet'!$B$5:$B$9,1))</f>
        <v>C</v>
      </c>
      <c r="V43" s="37" t="s">
        <v>25</v>
      </c>
      <c r="W43" s="71">
        <f t="shared" si="29"/>
        <v>3.9014114527346228E-3</v>
      </c>
      <c r="X43" s="81">
        <f>1-SUM(W43:$W$369)</f>
        <v>0.9421332220494445</v>
      </c>
      <c r="Y43" s="68" t="str">
        <f>INDEX('Summary Sheet'!$C$5:$C$9,MATCH(X43,'Summary Sheet'!$B$5:$B$9,1))</f>
        <v>C</v>
      </c>
      <c r="Z43" s="114" t="s">
        <v>44</v>
      </c>
      <c r="AA43" s="68">
        <f>INDEX('Summary Sheet'!$N$3:$R$7,MATCH('Tyson ABC'!$V43,'Summary Sheet'!$M$3:$M$7,0),MATCH('Tyson ABC'!$Z43,'Summary Sheet'!$N$2:$R$2,0))</f>
        <v>4</v>
      </c>
      <c r="AB43" s="93" t="str">
        <f>INDEX('Summary Sheet'!$V$3:$Z$7,MATCH('Tyson ABC'!$V43,'Summary Sheet'!$M$3:$M$7,0),MATCH('Tyson ABC'!$Z43,'Summary Sheet'!$N$2:$R$2,0))</f>
        <v>C</v>
      </c>
      <c r="AC43" s="72" t="s">
        <v>25</v>
      </c>
      <c r="AD43" s="73">
        <f t="shared" si="30"/>
        <v>34</v>
      </c>
      <c r="AE43" s="74">
        <f t="shared" si="31"/>
        <v>25500</v>
      </c>
      <c r="AF43" s="74">
        <f t="shared" si="32"/>
        <v>4966.666666666667</v>
      </c>
      <c r="AG43" s="74">
        <f t="shared" si="33"/>
        <v>25500</v>
      </c>
      <c r="AH43" s="75">
        <f t="shared" si="34"/>
        <v>34</v>
      </c>
      <c r="AI43" s="73">
        <f>INDEX('Summary Sheet'!$D$5:$D$9,MATCH('Tyson ABC'!AC44,'Summary Sheet'!$C$5:$C$9,0))</f>
        <v>4</v>
      </c>
      <c r="AJ43" s="75">
        <f t="shared" si="35"/>
        <v>2483.3333333333335</v>
      </c>
      <c r="AK43" s="68">
        <f t="shared" si="23"/>
        <v>28750</v>
      </c>
      <c r="AL43" s="76">
        <f t="shared" si="36"/>
        <v>9051.9375</v>
      </c>
      <c r="AM43" s="75">
        <f t="shared" si="24"/>
        <v>28750</v>
      </c>
      <c r="AN43" s="69">
        <f t="shared" si="37"/>
        <v>9051.9375</v>
      </c>
      <c r="AO43" s="100">
        <f t="shared" si="38"/>
        <v>1.0648148148148149</v>
      </c>
      <c r="AP43" s="100">
        <f t="shared" si="39"/>
        <v>1.0648148148148149</v>
      </c>
      <c r="AQ43" s="78">
        <f t="shared" si="40"/>
        <v>115.7718120805369</v>
      </c>
      <c r="AR43" s="79">
        <f t="shared" si="41"/>
        <v>115.7718120805369</v>
      </c>
      <c r="AS43" s="77">
        <f t="shared" si="42"/>
        <v>3</v>
      </c>
      <c r="AT43" s="80">
        <f t="shared" si="43"/>
        <v>3</v>
      </c>
      <c r="AU43" s="69">
        <f t="shared" si="44"/>
        <v>8500.9500000000007</v>
      </c>
      <c r="AV43" s="68">
        <f t="shared" si="45"/>
        <v>3</v>
      </c>
      <c r="AW43" s="81">
        <f t="shared" si="46"/>
        <v>8.1610446137105551E-4</v>
      </c>
      <c r="AX43" s="81">
        <f>1-SUM(AW43:$AW$369)</f>
        <v>0.95892274211099016</v>
      </c>
    </row>
    <row r="44" spans="1:54" x14ac:dyDescent="0.2">
      <c r="A44" s="116">
        <v>8000992</v>
      </c>
      <c r="B44" s="140" t="s">
        <v>264</v>
      </c>
      <c r="C44" s="116" t="s">
        <v>269</v>
      </c>
      <c r="D44" s="105">
        <v>3600</v>
      </c>
      <c r="E44" s="116" t="s">
        <v>160</v>
      </c>
      <c r="F44" s="119">
        <v>559.74</v>
      </c>
      <c r="G44" s="118">
        <v>1000</v>
      </c>
      <c r="H44" s="116" t="s">
        <v>160</v>
      </c>
      <c r="I44" s="116">
        <f>INDEX(Sheet4!G:G,MATCH('Tyson ABC'!A44,Sheet4!A:A,0))</f>
        <v>3200</v>
      </c>
      <c r="J44" s="117">
        <v>6800</v>
      </c>
      <c r="K44" s="118">
        <v>7500</v>
      </c>
      <c r="L44" s="118">
        <v>400</v>
      </c>
      <c r="M44" s="118">
        <v>21</v>
      </c>
      <c r="N44" s="116">
        <v>9600</v>
      </c>
      <c r="O44" s="68">
        <f t="shared" si="0"/>
        <v>600</v>
      </c>
      <c r="P44" s="68">
        <f t="shared" si="25"/>
        <v>31200</v>
      </c>
      <c r="Q44" s="69">
        <f t="shared" si="26"/>
        <v>17463.887999999999</v>
      </c>
      <c r="R44" s="69">
        <f t="shared" si="27"/>
        <v>3806.232</v>
      </c>
      <c r="S44" s="111">
        <f t="shared" si="28"/>
        <v>4.5336552640269159E-3</v>
      </c>
      <c r="T44" s="70">
        <f>1-SUM(S44:$S$369)</f>
        <v>0.89985139043632256</v>
      </c>
      <c r="U44" s="80" t="str">
        <f>INDEX('Summary Sheet'!$C$5:$C$9,MATCH(T44,'Summary Sheet'!$B$5:$B$9,1))</f>
        <v>C</v>
      </c>
      <c r="V44" s="37" t="s">
        <v>25</v>
      </c>
      <c r="W44" s="71">
        <f t="shared" si="29"/>
        <v>2.6716187121987086E-3</v>
      </c>
      <c r="X44" s="81">
        <f>1-SUM(W44:$W$369)</f>
        <v>0.9460346335021792</v>
      </c>
      <c r="Y44" s="68" t="str">
        <f>INDEX('Summary Sheet'!$C$5:$C$9,MATCH(X44,'Summary Sheet'!$B$5:$B$9,1))</f>
        <v>C</v>
      </c>
      <c r="Z44" s="114" t="s">
        <v>44</v>
      </c>
      <c r="AA44" s="68">
        <f>INDEX('Summary Sheet'!$N$3:$R$7,MATCH('Tyson ABC'!$V46,'Summary Sheet'!$M$3:$M$7,0),MATCH('Tyson ABC'!$Z46,'Summary Sheet'!$N$2:$R$2,0))</f>
        <v>12</v>
      </c>
      <c r="AB44" s="93" t="str">
        <f>INDEX('Summary Sheet'!$V$3:$Z$7,MATCH('Tyson ABC'!$V44,'Summary Sheet'!$M$3:$M$7,0),MATCH('Tyson ABC'!$Z44,'Summary Sheet'!$N$2:$R$2,0))</f>
        <v>C</v>
      </c>
      <c r="AC44" s="72" t="s">
        <v>25</v>
      </c>
      <c r="AD44" s="73">
        <f t="shared" si="30"/>
        <v>19</v>
      </c>
      <c r="AE44" s="74">
        <f t="shared" si="31"/>
        <v>7600</v>
      </c>
      <c r="AF44" s="74">
        <f t="shared" si="32"/>
        <v>2400</v>
      </c>
      <c r="AG44" s="74">
        <f t="shared" si="33"/>
        <v>7600</v>
      </c>
      <c r="AH44" s="75">
        <f t="shared" si="34"/>
        <v>19</v>
      </c>
      <c r="AI44" s="73">
        <f>INDEX('Summary Sheet'!$D$5:$D$9,MATCH('Tyson ABC'!AC45,'Summary Sheet'!$C$5:$C$9,0))</f>
        <v>4</v>
      </c>
      <c r="AJ44" s="75">
        <f t="shared" si="35"/>
        <v>1200</v>
      </c>
      <c r="AK44" s="68">
        <f t="shared" si="23"/>
        <v>7000</v>
      </c>
      <c r="AL44" s="76">
        <f t="shared" si="36"/>
        <v>3918.1800000000003</v>
      </c>
      <c r="AM44" s="75">
        <f t="shared" si="24"/>
        <v>7000</v>
      </c>
      <c r="AN44" s="69">
        <f t="shared" si="37"/>
        <v>3918.1800000000003</v>
      </c>
      <c r="AO44" s="100">
        <f t="shared" si="38"/>
        <v>0.72916666666666663</v>
      </c>
      <c r="AP44" s="100">
        <f t="shared" si="39"/>
        <v>0.72916666666666663</v>
      </c>
      <c r="AQ44" s="78">
        <f t="shared" si="40"/>
        <v>58.333333333333336</v>
      </c>
      <c r="AR44" s="79">
        <f t="shared" si="41"/>
        <v>58.333333333333336</v>
      </c>
      <c r="AS44" s="77">
        <f t="shared" si="42"/>
        <v>5</v>
      </c>
      <c r="AT44" s="80">
        <f t="shared" si="43"/>
        <v>5</v>
      </c>
      <c r="AU44" s="69">
        <f t="shared" si="44"/>
        <v>5373.5039999999999</v>
      </c>
      <c r="AV44" s="68">
        <f t="shared" si="45"/>
        <v>4</v>
      </c>
      <c r="AW44" s="81">
        <f t="shared" si="46"/>
        <v>1.088139281828074E-3</v>
      </c>
      <c r="AX44" s="81">
        <f>1-SUM(AW44:$AW$369)</f>
        <v>0.95973884657236119</v>
      </c>
    </row>
    <row r="45" spans="1:54" x14ac:dyDescent="0.2">
      <c r="A45" s="116">
        <v>8001955</v>
      </c>
      <c r="B45" s="140" t="s">
        <v>263</v>
      </c>
      <c r="C45" s="116" t="s">
        <v>269</v>
      </c>
      <c r="D45" s="105">
        <v>6800</v>
      </c>
      <c r="E45" s="116" t="s">
        <v>160</v>
      </c>
      <c r="F45" s="119">
        <v>274.99</v>
      </c>
      <c r="G45" s="118">
        <v>1000</v>
      </c>
      <c r="H45" s="116" t="s">
        <v>160</v>
      </c>
      <c r="I45" s="116">
        <f>INDEX(Sheet4!G:G,MATCH('Tyson ABC'!A45,Sheet4!A:A,0))</f>
        <v>10000</v>
      </c>
      <c r="J45" s="117">
        <v>13250</v>
      </c>
      <c r="K45" s="118">
        <v>10000</v>
      </c>
      <c r="L45" s="118">
        <v>1000</v>
      </c>
      <c r="M45" s="118">
        <v>21</v>
      </c>
      <c r="N45" s="116">
        <v>24000</v>
      </c>
      <c r="O45" s="68">
        <f t="shared" si="0"/>
        <v>1133.3333333333333</v>
      </c>
      <c r="P45" s="68">
        <f t="shared" si="25"/>
        <v>58933.333333333328</v>
      </c>
      <c r="Q45" s="69">
        <f t="shared" si="26"/>
        <v>16206.077333333333</v>
      </c>
      <c r="R45" s="69">
        <f t="shared" si="27"/>
        <v>3643.6175000000003</v>
      </c>
      <c r="S45" s="111">
        <f t="shared" si="28"/>
        <v>4.2071254586317748E-3</v>
      </c>
      <c r="T45" s="70">
        <f>1-SUM(S45:$S$369)</f>
        <v>0.9043850457003495</v>
      </c>
      <c r="U45" s="80" t="str">
        <f>INDEX('Summary Sheet'!$C$5:$C$9,MATCH(T45,'Summary Sheet'!$B$5:$B$9,1))</f>
        <v>C</v>
      </c>
      <c r="V45" s="37" t="s">
        <v>25</v>
      </c>
      <c r="W45" s="71">
        <f t="shared" si="29"/>
        <v>2.2899588961703219E-3</v>
      </c>
      <c r="X45" s="81">
        <f>1-SUM(W45:$W$369)</f>
        <v>0.94870625221437788</v>
      </c>
      <c r="Y45" s="68" t="str">
        <f>INDEX('Summary Sheet'!$C$5:$C$9,MATCH(X45,'Summary Sheet'!$B$5:$B$9,1))</f>
        <v>C</v>
      </c>
      <c r="Z45" s="114" t="s">
        <v>44</v>
      </c>
      <c r="AA45" s="68">
        <f>INDEX('Summary Sheet'!$N$3:$R$7,MATCH('Tyson ABC'!$V51,'Summary Sheet'!$M$3:$M$7,0),MATCH('Tyson ABC'!$Z51,'Summary Sheet'!$N$2:$R$2,0))</f>
        <v>12</v>
      </c>
      <c r="AB45" s="93" t="str">
        <f>INDEX('Summary Sheet'!$V$3:$Z$7,MATCH('Tyson ABC'!$V45,'Summary Sheet'!$M$3:$M$7,0),MATCH('Tyson ABC'!$Z45,'Summary Sheet'!$N$2:$R$2,0))</f>
        <v>C</v>
      </c>
      <c r="AC45" s="72" t="s">
        <v>25</v>
      </c>
      <c r="AD45" s="73">
        <f t="shared" si="30"/>
        <v>10</v>
      </c>
      <c r="AE45" s="74">
        <f t="shared" si="31"/>
        <v>10000</v>
      </c>
      <c r="AF45" s="74">
        <f t="shared" si="32"/>
        <v>13600</v>
      </c>
      <c r="AG45" s="74">
        <f t="shared" si="33"/>
        <v>14000</v>
      </c>
      <c r="AH45" s="75">
        <f t="shared" si="34"/>
        <v>14</v>
      </c>
      <c r="AI45" s="73">
        <f>INDEX('Summary Sheet'!$D$5:$D$9,MATCH('Tyson ABC'!AC46,'Summary Sheet'!$C$5:$C$9,0))</f>
        <v>12</v>
      </c>
      <c r="AJ45" s="75">
        <f t="shared" si="35"/>
        <v>2266.6666666666665</v>
      </c>
      <c r="AK45" s="68">
        <f t="shared" si="23"/>
        <v>15000</v>
      </c>
      <c r="AL45" s="76">
        <f t="shared" si="36"/>
        <v>4124.8500000000004</v>
      </c>
      <c r="AM45" s="75">
        <f t="shared" si="24"/>
        <v>17000</v>
      </c>
      <c r="AN45" s="69">
        <f t="shared" si="37"/>
        <v>4674.83</v>
      </c>
      <c r="AO45" s="100">
        <f t="shared" si="38"/>
        <v>0.625</v>
      </c>
      <c r="AP45" s="100">
        <f t="shared" si="39"/>
        <v>0.70833333333333337</v>
      </c>
      <c r="AQ45" s="78">
        <f t="shared" si="40"/>
        <v>66.17647058823529</v>
      </c>
      <c r="AR45" s="79">
        <f t="shared" si="41"/>
        <v>75</v>
      </c>
      <c r="AS45" s="77">
        <f t="shared" si="42"/>
        <v>5</v>
      </c>
      <c r="AT45" s="80">
        <f t="shared" si="43"/>
        <v>6</v>
      </c>
      <c r="AU45" s="69">
        <f t="shared" si="44"/>
        <v>6599.76</v>
      </c>
      <c r="AV45" s="68">
        <f t="shared" si="45"/>
        <v>3</v>
      </c>
      <c r="AW45" s="81">
        <f t="shared" si="46"/>
        <v>8.1610446137105551E-4</v>
      </c>
      <c r="AX45" s="81">
        <f>1-SUM(AW45:$AW$369)</f>
        <v>0.96082698585418935</v>
      </c>
    </row>
    <row r="46" spans="1:54" x14ac:dyDescent="0.2">
      <c r="A46" s="116">
        <v>8001475</v>
      </c>
      <c r="B46" s="116" t="s">
        <v>129</v>
      </c>
      <c r="C46" s="116" t="s">
        <v>271</v>
      </c>
      <c r="D46" s="105">
        <v>357</v>
      </c>
      <c r="E46" s="116" t="s">
        <v>17</v>
      </c>
      <c r="F46" s="119">
        <v>3.13</v>
      </c>
      <c r="G46" s="118">
        <v>1</v>
      </c>
      <c r="H46" s="116" t="s">
        <v>17</v>
      </c>
      <c r="I46" s="116">
        <f>INDEX(Sheet4!G:G,MATCH('Tyson ABC'!A46,Sheet4!A:A,0))</f>
        <v>425</v>
      </c>
      <c r="J46" s="117">
        <v>1037</v>
      </c>
      <c r="K46" s="118">
        <v>850</v>
      </c>
      <c r="L46" s="118">
        <v>17</v>
      </c>
      <c r="M46" s="118">
        <v>5</v>
      </c>
      <c r="N46" s="116">
        <v>850</v>
      </c>
      <c r="O46" s="68">
        <f t="shared" si="0"/>
        <v>59.5</v>
      </c>
      <c r="P46" s="68">
        <f t="shared" si="25"/>
        <v>3094</v>
      </c>
      <c r="Q46" s="69">
        <f t="shared" si="26"/>
        <v>9684.2199999999993</v>
      </c>
      <c r="R46" s="69">
        <f t="shared" si="27"/>
        <v>3245.81</v>
      </c>
      <c r="S46" s="111">
        <f t="shared" si="28"/>
        <v>2.5140401141483921E-3</v>
      </c>
      <c r="T46" s="70">
        <f>1-SUM(S46:$S$369)</f>
        <v>0.90859217115898128</v>
      </c>
      <c r="U46" s="80" t="str">
        <f>INDEX('Summary Sheet'!$C$5:$C$9,MATCH(T46,'Summary Sheet'!$B$5:$B$9,1))</f>
        <v>C</v>
      </c>
      <c r="V46" s="37" t="s">
        <v>44</v>
      </c>
      <c r="W46" s="71">
        <f t="shared" si="29"/>
        <v>3.6639342338725149E-3</v>
      </c>
      <c r="X46" s="81">
        <f>1-SUM(W46:$W$369)</f>
        <v>0.95099621111054822</v>
      </c>
      <c r="Y46" s="68" t="str">
        <f>INDEX('Summary Sheet'!$C$5:$C$9,MATCH(X46,'Summary Sheet'!$B$5:$B$9,1))</f>
        <v>D</v>
      </c>
      <c r="Z46" s="114" t="s">
        <v>44</v>
      </c>
      <c r="AA46" s="68">
        <f>INDEX('Summary Sheet'!$N$3:$R$7,MATCH('Tyson ABC'!$V44,'Summary Sheet'!$M$3:$M$7,0),MATCH('Tyson ABC'!$Z44,'Summary Sheet'!$N$2:$R$2,0))</f>
        <v>4</v>
      </c>
      <c r="AB46" s="93" t="str">
        <f>INDEX('Summary Sheet'!$V$3:$Z$7,MATCH('Tyson ABC'!$V46,'Summary Sheet'!$M$3:$M$7,0),MATCH('Tyson ABC'!$Z46,'Summary Sheet'!$N$2:$R$2,0))</f>
        <v>D</v>
      </c>
      <c r="AC46" s="72" t="s">
        <v>44</v>
      </c>
      <c r="AD46" s="73">
        <f t="shared" si="30"/>
        <v>50</v>
      </c>
      <c r="AE46" s="74">
        <f t="shared" si="31"/>
        <v>850</v>
      </c>
      <c r="AF46" s="74">
        <f t="shared" si="32"/>
        <v>119</v>
      </c>
      <c r="AG46" s="74">
        <f t="shared" si="33"/>
        <v>850</v>
      </c>
      <c r="AH46" s="75">
        <f t="shared" si="34"/>
        <v>50</v>
      </c>
      <c r="AI46" s="73">
        <f>INDEX('Summary Sheet'!$D$5:$D$9,MATCH('Tyson ABC'!AC52,'Summary Sheet'!$C$5:$C$9,0))</f>
        <v>2</v>
      </c>
      <c r="AJ46" s="75">
        <f t="shared" si="35"/>
        <v>51.000000000000007</v>
      </c>
      <c r="AK46" s="68">
        <f t="shared" si="23"/>
        <v>850</v>
      </c>
      <c r="AL46" s="76">
        <f t="shared" si="36"/>
        <v>2660.5</v>
      </c>
      <c r="AM46" s="75">
        <f t="shared" si="24"/>
        <v>850</v>
      </c>
      <c r="AN46" s="69">
        <f t="shared" si="37"/>
        <v>2660.5</v>
      </c>
      <c r="AO46" s="100">
        <f t="shared" si="38"/>
        <v>1</v>
      </c>
      <c r="AP46" s="100">
        <f t="shared" si="39"/>
        <v>1</v>
      </c>
      <c r="AQ46" s="78">
        <f t="shared" si="40"/>
        <v>71.428571428571431</v>
      </c>
      <c r="AR46" s="79">
        <f t="shared" si="41"/>
        <v>71.428571428571431</v>
      </c>
      <c r="AS46" s="77">
        <f t="shared" si="42"/>
        <v>4</v>
      </c>
      <c r="AT46" s="80">
        <f t="shared" si="43"/>
        <v>4</v>
      </c>
      <c r="AU46" s="69">
        <f t="shared" si="44"/>
        <v>2660.5</v>
      </c>
      <c r="AV46" s="68">
        <f t="shared" si="45"/>
        <v>4</v>
      </c>
      <c r="AW46" s="81">
        <f t="shared" si="46"/>
        <v>1.088139281828074E-3</v>
      </c>
      <c r="AX46" s="81">
        <f>1-SUM(AW46:$AW$369)</f>
        <v>0.96164309031556039</v>
      </c>
    </row>
    <row r="47" spans="1:54" x14ac:dyDescent="0.2">
      <c r="A47" s="116">
        <v>8000082</v>
      </c>
      <c r="B47" s="116" t="s">
        <v>164</v>
      </c>
      <c r="C47" s="116" t="s">
        <v>274</v>
      </c>
      <c r="D47" s="105">
        <v>9</v>
      </c>
      <c r="E47" s="116" t="s">
        <v>161</v>
      </c>
      <c r="F47" s="119">
        <v>33350</v>
      </c>
      <c r="G47" s="118">
        <v>1000</v>
      </c>
      <c r="H47" s="116" t="s">
        <v>161</v>
      </c>
      <c r="I47" s="116">
        <f>INDEX(Sheet4!G:G,MATCH('Tyson ABC'!A47,Sheet4!A:A,0))</f>
        <v>24</v>
      </c>
      <c r="J47" s="117">
        <v>97</v>
      </c>
      <c r="K47" s="118">
        <v>48</v>
      </c>
      <c r="L47" s="118">
        <v>48</v>
      </c>
      <c r="M47" s="118">
        <v>7</v>
      </c>
      <c r="N47" s="116">
        <v>48</v>
      </c>
      <c r="O47" s="68">
        <f t="shared" si="0"/>
        <v>1.5</v>
      </c>
      <c r="P47" s="68">
        <f t="shared" si="25"/>
        <v>78</v>
      </c>
      <c r="Q47" s="69">
        <f t="shared" si="26"/>
        <v>2601.3000000000002</v>
      </c>
      <c r="R47" s="69">
        <f t="shared" si="27"/>
        <v>3234.9500000000003</v>
      </c>
      <c r="S47" s="111">
        <f t="shared" si="28"/>
        <v>6.7530193954022254E-4</v>
      </c>
      <c r="T47" s="70">
        <f>1-SUM(S47:$S$369)</f>
        <v>0.91110621127312963</v>
      </c>
      <c r="U47" s="80" t="str">
        <f>INDEX('Summary Sheet'!$C$5:$C$9,MATCH(T47,'Summary Sheet'!$B$5:$B$9,1))</f>
        <v>C</v>
      </c>
      <c r="V47" s="37" t="s">
        <v>44</v>
      </c>
      <c r="W47" s="71">
        <f t="shared" si="29"/>
        <v>3.6639342338725149E-3</v>
      </c>
      <c r="X47" s="81">
        <f>1-SUM(W47:$W$369)</f>
        <v>0.95466014534442067</v>
      </c>
      <c r="Y47" s="68" t="str">
        <f>INDEX('Summary Sheet'!$C$5:$C$9,MATCH(X47,'Summary Sheet'!$B$5:$B$9,1))</f>
        <v>D</v>
      </c>
      <c r="Z47" s="114" t="s">
        <v>44</v>
      </c>
      <c r="AA47" s="68">
        <f>INDEX('Summary Sheet'!$N$3:$R$7,MATCH('Tyson ABC'!$V45,'Summary Sheet'!$M$3:$M$7,0),MATCH('Tyson ABC'!$Z45,'Summary Sheet'!$N$2:$R$2,0))</f>
        <v>4</v>
      </c>
      <c r="AB47" s="93" t="str">
        <f>INDEX('Summary Sheet'!$V$3:$Z$7,MATCH('Tyson ABC'!$V47,'Summary Sheet'!$M$3:$M$7,0),MATCH('Tyson ABC'!$Z47,'Summary Sheet'!$N$2:$R$2,0))</f>
        <v>D</v>
      </c>
      <c r="AC47" s="72" t="s">
        <v>44</v>
      </c>
      <c r="AD47" s="73">
        <f t="shared" si="30"/>
        <v>1</v>
      </c>
      <c r="AE47" s="74">
        <f t="shared" si="31"/>
        <v>48</v>
      </c>
      <c r="AF47" s="74">
        <f t="shared" si="32"/>
        <v>6</v>
      </c>
      <c r="AG47" s="74">
        <f t="shared" si="33"/>
        <v>48</v>
      </c>
      <c r="AH47" s="75">
        <f t="shared" si="34"/>
        <v>1</v>
      </c>
      <c r="AI47" s="73">
        <f>INDEX('Summary Sheet'!$D$5:$D$9,MATCH('Tyson ABC'!AC53,'Summary Sheet'!$C$5:$C$9,0))</f>
        <v>4</v>
      </c>
      <c r="AJ47" s="75">
        <f t="shared" si="35"/>
        <v>1.5</v>
      </c>
      <c r="AK47" s="68">
        <f t="shared" si="23"/>
        <v>48</v>
      </c>
      <c r="AL47" s="76">
        <f t="shared" si="36"/>
        <v>1600.8</v>
      </c>
      <c r="AM47" s="75">
        <f t="shared" si="24"/>
        <v>48</v>
      </c>
      <c r="AN47" s="69">
        <f t="shared" si="37"/>
        <v>1600.8</v>
      </c>
      <c r="AO47" s="100">
        <f t="shared" si="38"/>
        <v>1</v>
      </c>
      <c r="AP47" s="100">
        <f t="shared" si="39"/>
        <v>1</v>
      </c>
      <c r="AQ47" s="78">
        <f t="shared" si="40"/>
        <v>160</v>
      </c>
      <c r="AR47" s="79">
        <f t="shared" si="41"/>
        <v>160</v>
      </c>
      <c r="AS47" s="77">
        <f t="shared" si="42"/>
        <v>2</v>
      </c>
      <c r="AT47" s="80">
        <f t="shared" si="43"/>
        <v>2</v>
      </c>
      <c r="AU47" s="69">
        <f t="shared" si="44"/>
        <v>1600.8</v>
      </c>
      <c r="AV47" s="68">
        <f t="shared" si="45"/>
        <v>2</v>
      </c>
      <c r="AW47" s="81">
        <f t="shared" si="46"/>
        <v>5.4406964091403701E-4</v>
      </c>
      <c r="AX47" s="81">
        <f>1-SUM(AW47:$AW$369)</f>
        <v>0.96273122959738844</v>
      </c>
    </row>
    <row r="48" spans="1:54" x14ac:dyDescent="0.2">
      <c r="A48" s="116">
        <v>8001603</v>
      </c>
      <c r="B48" s="116" t="s">
        <v>134</v>
      </c>
      <c r="C48" s="116" t="s">
        <v>274</v>
      </c>
      <c r="D48" s="105">
        <v>24</v>
      </c>
      <c r="E48" s="116" t="s">
        <v>8</v>
      </c>
      <c r="F48" s="119">
        <v>52</v>
      </c>
      <c r="G48" s="118">
        <v>1</v>
      </c>
      <c r="H48" s="116" t="s">
        <v>8</v>
      </c>
      <c r="I48" s="116">
        <f>INDEX(Sheet4!G:G,MATCH('Tyson ABC'!A48,Sheet4!A:A,0))</f>
        <v>20</v>
      </c>
      <c r="J48" s="117">
        <v>49</v>
      </c>
      <c r="K48" s="118">
        <v>10</v>
      </c>
      <c r="L48" s="118">
        <v>1</v>
      </c>
      <c r="M48" s="118">
        <v>7</v>
      </c>
      <c r="N48" s="116">
        <v>20</v>
      </c>
      <c r="O48" s="68">
        <f t="shared" si="0"/>
        <v>4</v>
      </c>
      <c r="P48" s="68">
        <f t="shared" si="25"/>
        <v>208</v>
      </c>
      <c r="Q48" s="69">
        <f t="shared" si="26"/>
        <v>10816</v>
      </c>
      <c r="R48" s="69">
        <f t="shared" si="27"/>
        <v>2548</v>
      </c>
      <c r="S48" s="111">
        <f t="shared" si="28"/>
        <v>2.8078521424161175E-3</v>
      </c>
      <c r="T48" s="70">
        <f>1-SUM(S48:$S$369)</f>
        <v>0.91178151321266987</v>
      </c>
      <c r="U48" s="80" t="str">
        <f>INDEX('Summary Sheet'!$C$5:$C$9,MATCH(T48,'Summary Sheet'!$B$5:$B$9,1))</f>
        <v>C</v>
      </c>
      <c r="V48" s="37" t="s">
        <v>44</v>
      </c>
      <c r="W48" s="71">
        <f t="shared" si="29"/>
        <v>4.5799177923406438E-3</v>
      </c>
      <c r="X48" s="81">
        <f>1-SUM(W48:$W$369)</f>
        <v>0.95832407957829324</v>
      </c>
      <c r="Y48" s="68" t="str">
        <f>INDEX('Summary Sheet'!$C$5:$C$9,MATCH(X48,'Summary Sheet'!$B$5:$B$9,1))</f>
        <v>D</v>
      </c>
      <c r="Z48" s="114" t="s">
        <v>44</v>
      </c>
      <c r="AA48" s="68">
        <f>INDEX('Summary Sheet'!$N$3:$R$7,MATCH('Tyson ABC'!$V47,'Summary Sheet'!$M$3:$M$7,0),MATCH('Tyson ABC'!$Z47,'Summary Sheet'!$N$2:$R$2,0))</f>
        <v>12</v>
      </c>
      <c r="AB48" s="93" t="str">
        <f>INDEX('Summary Sheet'!$V$3:$Z$7,MATCH('Tyson ABC'!$V48,'Summary Sheet'!$M$3:$M$7,0),MATCH('Tyson ABC'!$Z48,'Summary Sheet'!$N$2:$R$2,0))</f>
        <v>D</v>
      </c>
      <c r="AC48" s="72" t="s">
        <v>44</v>
      </c>
      <c r="AD48" s="73">
        <f t="shared" si="30"/>
        <v>10</v>
      </c>
      <c r="AE48" s="123">
        <f t="shared" si="31"/>
        <v>10</v>
      </c>
      <c r="AF48" s="74">
        <f t="shared" si="32"/>
        <v>16</v>
      </c>
      <c r="AG48" s="74">
        <f t="shared" si="33"/>
        <v>16</v>
      </c>
      <c r="AH48" s="75">
        <f t="shared" si="34"/>
        <v>16</v>
      </c>
      <c r="AI48" s="73">
        <f>INDEX('Summary Sheet'!$D$5:$D$9,MATCH('Tyson ABC'!AC54,'Summary Sheet'!$C$5:$C$9,0))</f>
        <v>4</v>
      </c>
      <c r="AJ48" s="75">
        <f t="shared" si="35"/>
        <v>4</v>
      </c>
      <c r="AK48" s="68">
        <f t="shared" si="23"/>
        <v>25</v>
      </c>
      <c r="AL48" s="76">
        <f t="shared" si="36"/>
        <v>1300</v>
      </c>
      <c r="AM48" s="75">
        <f t="shared" si="24"/>
        <v>28</v>
      </c>
      <c r="AN48" s="69">
        <f t="shared" si="37"/>
        <v>1456</v>
      </c>
      <c r="AO48" s="100">
        <f t="shared" si="38"/>
        <v>1.25</v>
      </c>
      <c r="AP48" s="100">
        <f t="shared" si="39"/>
        <v>1.4</v>
      </c>
      <c r="AQ48" s="78">
        <f t="shared" si="40"/>
        <v>31.25</v>
      </c>
      <c r="AR48" s="79">
        <f t="shared" si="41"/>
        <v>35</v>
      </c>
      <c r="AS48" s="77">
        <f t="shared" si="42"/>
        <v>13</v>
      </c>
      <c r="AT48" s="80">
        <f t="shared" si="43"/>
        <v>21</v>
      </c>
      <c r="AU48" s="69">
        <f t="shared" si="44"/>
        <v>1040</v>
      </c>
      <c r="AV48" s="68">
        <f t="shared" si="45"/>
        <v>11</v>
      </c>
      <c r="AW48" s="81">
        <f t="shared" si="46"/>
        <v>2.9923830250272033E-3</v>
      </c>
      <c r="AX48" s="81">
        <f>1-SUM(AW48:$AW$369)</f>
        <v>0.96327529923830246</v>
      </c>
    </row>
    <row r="49" spans="1:53" x14ac:dyDescent="0.2">
      <c r="A49" s="116">
        <v>8000263</v>
      </c>
      <c r="B49" s="116" t="s">
        <v>12</v>
      </c>
      <c r="C49" s="116" t="s">
        <v>271</v>
      </c>
      <c r="D49" s="105">
        <v>16499.999999999996</v>
      </c>
      <c r="E49" s="116" t="s">
        <v>160</v>
      </c>
      <c r="F49" s="119">
        <v>37</v>
      </c>
      <c r="G49" s="118">
        <v>1000</v>
      </c>
      <c r="H49" s="116" t="s">
        <v>160</v>
      </c>
      <c r="I49" s="116">
        <f>INDEX(Sheet4!G:G,MATCH('Tyson ABC'!A49,Sheet4!A:A,0))</f>
        <v>9000</v>
      </c>
      <c r="J49" s="117">
        <v>15000</v>
      </c>
      <c r="K49" s="118">
        <v>15000</v>
      </c>
      <c r="L49" s="118">
        <v>1500</v>
      </c>
      <c r="M49" s="118">
        <v>21</v>
      </c>
      <c r="N49" s="116">
        <v>30000</v>
      </c>
      <c r="O49" s="68">
        <f t="shared" si="0"/>
        <v>2749.9999999999995</v>
      </c>
      <c r="P49" s="68">
        <f t="shared" si="25"/>
        <v>142999.99999999997</v>
      </c>
      <c r="Q49" s="69">
        <f t="shared" si="26"/>
        <v>5290.9999999999991</v>
      </c>
      <c r="R49" s="69">
        <f t="shared" si="27"/>
        <v>555</v>
      </c>
      <c r="S49" s="111">
        <f t="shared" si="28"/>
        <v>1.3735526706290379E-3</v>
      </c>
      <c r="T49" s="70">
        <f>1-SUM(S49:$S$369)</f>
        <v>0.91458936535508606</v>
      </c>
      <c r="U49" s="80" t="str">
        <f>INDEX('Summary Sheet'!$C$5:$C$9,MATCH(T49,'Summary Sheet'!$B$5:$B$9,1))</f>
        <v>C</v>
      </c>
      <c r="V49" s="37" t="s">
        <v>44</v>
      </c>
      <c r="W49" s="71">
        <f t="shared" si="29"/>
        <v>2.0151638286298834E-3</v>
      </c>
      <c r="X49" s="81">
        <f>1-SUM(W49:$W$369)</f>
        <v>0.96290399737063392</v>
      </c>
      <c r="Y49" s="68" t="str">
        <f>INDEX('Summary Sheet'!$C$5:$C$9,MATCH(X49,'Summary Sheet'!$B$5:$B$9,1))</f>
        <v>D</v>
      </c>
      <c r="Z49" s="114" t="s">
        <v>44</v>
      </c>
      <c r="AA49" s="68">
        <f>INDEX('Summary Sheet'!$N$3:$R$7,MATCH('Tyson ABC'!$V48,'Summary Sheet'!$M$3:$M$7,0),MATCH('Tyson ABC'!$Z48,'Summary Sheet'!$N$2:$R$2,0))</f>
        <v>12</v>
      </c>
      <c r="AB49" s="93" t="str">
        <f>INDEX('Summary Sheet'!$V$3:$Z$7,MATCH('Tyson ABC'!$V49,'Summary Sheet'!$M$3:$M$7,0),MATCH('Tyson ABC'!$Z49,'Summary Sheet'!$N$2:$R$2,0))</f>
        <v>D</v>
      </c>
      <c r="AC49" s="72" t="s">
        <v>44</v>
      </c>
      <c r="AD49" s="73">
        <f t="shared" si="30"/>
        <v>10</v>
      </c>
      <c r="AE49" s="74">
        <f t="shared" si="31"/>
        <v>15000</v>
      </c>
      <c r="AF49" s="74">
        <f t="shared" si="32"/>
        <v>10999.999999999998</v>
      </c>
      <c r="AG49" s="74">
        <f t="shared" si="33"/>
        <v>15000</v>
      </c>
      <c r="AH49" s="75">
        <f t="shared" si="34"/>
        <v>10</v>
      </c>
      <c r="AI49" s="73">
        <f>INDEX('Summary Sheet'!$D$5:$D$9,MATCH('Tyson ABC'!AC55,'Summary Sheet'!$C$5:$C$9,0))</f>
        <v>4</v>
      </c>
      <c r="AJ49" s="75">
        <f t="shared" si="35"/>
        <v>5499.9999999999991</v>
      </c>
      <c r="AK49" s="68">
        <f t="shared" si="23"/>
        <v>16500</v>
      </c>
      <c r="AL49" s="76">
        <f t="shared" si="36"/>
        <v>610.5</v>
      </c>
      <c r="AM49" s="75">
        <f t="shared" si="24"/>
        <v>16500</v>
      </c>
      <c r="AN49" s="69">
        <f t="shared" si="37"/>
        <v>610.5</v>
      </c>
      <c r="AO49" s="100">
        <f t="shared" si="38"/>
        <v>0.55000000000000004</v>
      </c>
      <c r="AP49" s="100">
        <f t="shared" si="39"/>
        <v>0.55000000000000004</v>
      </c>
      <c r="AQ49" s="78">
        <f t="shared" si="40"/>
        <v>30.000000000000007</v>
      </c>
      <c r="AR49" s="79">
        <f t="shared" si="41"/>
        <v>30.000000000000007</v>
      </c>
      <c r="AS49" s="77">
        <f t="shared" si="42"/>
        <v>10</v>
      </c>
      <c r="AT49" s="80">
        <f t="shared" si="43"/>
        <v>10</v>
      </c>
      <c r="AU49" s="69">
        <f t="shared" si="44"/>
        <v>1110</v>
      </c>
      <c r="AV49" s="68">
        <f t="shared" si="45"/>
        <v>5</v>
      </c>
      <c r="AW49" s="81">
        <f t="shared" si="46"/>
        <v>1.3601741022850925E-3</v>
      </c>
      <c r="AX49" s="81">
        <f>1-SUM(AW49:$AW$369)</f>
        <v>0.96626768226332971</v>
      </c>
    </row>
    <row r="50" spans="1:53" x14ac:dyDescent="0.2">
      <c r="A50" s="116">
        <v>8001336</v>
      </c>
      <c r="B50" s="116" t="s">
        <v>123</v>
      </c>
      <c r="C50" s="116" t="s">
        <v>274</v>
      </c>
      <c r="D50" s="105">
        <v>16</v>
      </c>
      <c r="E50" s="116" t="s">
        <v>8</v>
      </c>
      <c r="F50" s="119">
        <v>65.849999999999994</v>
      </c>
      <c r="G50" s="118">
        <v>1</v>
      </c>
      <c r="H50" s="116" t="s">
        <v>8</v>
      </c>
      <c r="I50" s="116">
        <f>INDEX(Sheet4!G:G,MATCH('Tyson ABC'!A50,Sheet4!A:A,0))</f>
        <v>6</v>
      </c>
      <c r="J50" s="117">
        <v>10</v>
      </c>
      <c r="K50" s="118">
        <v>10</v>
      </c>
      <c r="L50" s="118">
        <v>1</v>
      </c>
      <c r="M50" s="118">
        <v>3</v>
      </c>
      <c r="N50" s="116">
        <v>20</v>
      </c>
      <c r="O50" s="68">
        <f t="shared" si="0"/>
        <v>2.6666666666666665</v>
      </c>
      <c r="P50" s="68">
        <f t="shared" si="25"/>
        <v>138.66666666666666</v>
      </c>
      <c r="Q50" s="69">
        <f t="shared" si="26"/>
        <v>9131.1999999999989</v>
      </c>
      <c r="R50" s="69">
        <f t="shared" si="27"/>
        <v>658.5</v>
      </c>
      <c r="S50" s="111">
        <f t="shared" si="28"/>
        <v>2.3704751740782218E-3</v>
      </c>
      <c r="T50" s="70">
        <f>1-SUM(S50:$S$369)</f>
        <v>0.91596291802571506</v>
      </c>
      <c r="U50" s="80" t="str">
        <f>INDEX('Summary Sheet'!$C$5:$C$9,MATCH(T50,'Summary Sheet'!$B$5:$B$9,1))</f>
        <v>C</v>
      </c>
      <c r="V50" s="37" t="s">
        <v>44</v>
      </c>
      <c r="W50" s="71">
        <f t="shared" si="29"/>
        <v>2.0151638286298834E-3</v>
      </c>
      <c r="X50" s="81">
        <f>1-SUM(W50:$W$369)</f>
        <v>0.9649191611992638</v>
      </c>
      <c r="Y50" s="68" t="str">
        <f>INDEX('Summary Sheet'!$C$5:$C$9,MATCH(X50,'Summary Sheet'!$B$5:$B$9,1))</f>
        <v>D</v>
      </c>
      <c r="Z50" s="114" t="s">
        <v>44</v>
      </c>
      <c r="AA50" s="68">
        <f>INDEX('Summary Sheet'!$N$3:$R$7,MATCH('Tyson ABC'!$V49,'Summary Sheet'!$M$3:$M$7,0),MATCH('Tyson ABC'!$Z49,'Summary Sheet'!$N$2:$R$2,0))</f>
        <v>12</v>
      </c>
      <c r="AB50" s="93" t="str">
        <f>INDEX('Summary Sheet'!$V$3:$Z$7,MATCH('Tyson ABC'!$V50,'Summary Sheet'!$M$3:$M$7,0),MATCH('Tyson ABC'!$Z50,'Summary Sheet'!$N$2:$R$2,0))</f>
        <v>D</v>
      </c>
      <c r="AC50" s="72" t="s">
        <v>44</v>
      </c>
      <c r="AD50" s="73">
        <f t="shared" si="30"/>
        <v>10</v>
      </c>
      <c r="AE50" s="74">
        <f t="shared" si="31"/>
        <v>10</v>
      </c>
      <c r="AF50" s="74">
        <f t="shared" si="32"/>
        <v>10.666666666666666</v>
      </c>
      <c r="AG50" s="74">
        <f t="shared" si="33"/>
        <v>11</v>
      </c>
      <c r="AH50" s="75">
        <f t="shared" si="34"/>
        <v>11</v>
      </c>
      <c r="AI50" s="73">
        <f>INDEX('Summary Sheet'!$D$5:$D$9,MATCH('Tyson ABC'!AC56,'Summary Sheet'!$C$5:$C$9,0))</f>
        <v>4</v>
      </c>
      <c r="AJ50" s="75">
        <f t="shared" si="35"/>
        <v>1.9047619047619047</v>
      </c>
      <c r="AK50" s="68">
        <f t="shared" si="23"/>
        <v>11</v>
      </c>
      <c r="AL50" s="76">
        <f t="shared" si="36"/>
        <v>724.34999999999991</v>
      </c>
      <c r="AM50" s="75">
        <f t="shared" si="24"/>
        <v>11.5</v>
      </c>
      <c r="AN50" s="69">
        <f t="shared" si="37"/>
        <v>757.27499999999998</v>
      </c>
      <c r="AO50" s="100">
        <f t="shared" si="38"/>
        <v>0.55000000000000004</v>
      </c>
      <c r="AP50" s="100">
        <f t="shared" si="39"/>
        <v>0.57499999999999996</v>
      </c>
      <c r="AQ50" s="78">
        <f t="shared" si="40"/>
        <v>20.625</v>
      </c>
      <c r="AR50" s="79">
        <f t="shared" si="41"/>
        <v>21.5625</v>
      </c>
      <c r="AS50" s="77">
        <f t="shared" si="42"/>
        <v>13</v>
      </c>
      <c r="AT50" s="80">
        <f t="shared" si="43"/>
        <v>14</v>
      </c>
      <c r="AU50" s="69">
        <f t="shared" si="44"/>
        <v>1317</v>
      </c>
      <c r="AV50" s="68">
        <f t="shared" si="45"/>
        <v>7</v>
      </c>
      <c r="AW50" s="81">
        <f t="shared" si="46"/>
        <v>1.9042437431991295E-3</v>
      </c>
      <c r="AX50" s="81">
        <f>1-SUM(AW50:$AW$369)</f>
        <v>0.96762785636561477</v>
      </c>
    </row>
    <row r="51" spans="1:53" x14ac:dyDescent="0.2">
      <c r="A51" s="116">
        <v>8000123</v>
      </c>
      <c r="B51" s="116" t="s">
        <v>175</v>
      </c>
      <c r="C51" s="116" t="s">
        <v>269</v>
      </c>
      <c r="D51" s="105">
        <v>200</v>
      </c>
      <c r="E51" s="116" t="s">
        <v>160</v>
      </c>
      <c r="F51" s="119">
        <v>562.46</v>
      </c>
      <c r="G51" s="118">
        <v>1000</v>
      </c>
      <c r="H51" s="116" t="s">
        <v>160</v>
      </c>
      <c r="I51" s="116">
        <f>INDEX(Sheet4!G:G,MATCH('Tyson ABC'!A51,Sheet4!A:A,0))</f>
        <v>4500</v>
      </c>
      <c r="J51" s="117">
        <v>7500</v>
      </c>
      <c r="K51" s="118">
        <v>5000</v>
      </c>
      <c r="L51" s="118">
        <v>5000</v>
      </c>
      <c r="M51" s="118">
        <v>21</v>
      </c>
      <c r="N51" s="116">
        <v>7500</v>
      </c>
      <c r="O51" s="68">
        <f t="shared" si="0"/>
        <v>33.333333333333336</v>
      </c>
      <c r="P51" s="68">
        <f t="shared" si="25"/>
        <v>1733.3333333333335</v>
      </c>
      <c r="Q51" s="69">
        <f t="shared" si="26"/>
        <v>974.93066666666675</v>
      </c>
      <c r="R51" s="69">
        <f t="shared" si="27"/>
        <v>4218.4500000000007</v>
      </c>
      <c r="S51" s="111">
        <f t="shared" si="28"/>
        <v>2.5309367243964257E-4</v>
      </c>
      <c r="T51" s="70">
        <f>1-SUM(S51:$S$369)</f>
        <v>0.91833339319979324</v>
      </c>
      <c r="U51" s="80" t="str">
        <f>INDEX('Summary Sheet'!$C$5:$C$9,MATCH(T51,'Summary Sheet'!$B$5:$B$9,1))</f>
        <v>C</v>
      </c>
      <c r="V51" s="37" t="s">
        <v>44</v>
      </c>
      <c r="W51" s="71">
        <f t="shared" si="29"/>
        <v>3.4196719516143472E-3</v>
      </c>
      <c r="X51" s="81">
        <f>1-SUM(W51:$W$369)</f>
        <v>0.96693432502789367</v>
      </c>
      <c r="Y51" s="68" t="str">
        <f>INDEX('Summary Sheet'!$C$5:$C$9,MATCH(X51,'Summary Sheet'!$B$5:$B$9,1))</f>
        <v>D</v>
      </c>
      <c r="Z51" s="114" t="s">
        <v>44</v>
      </c>
      <c r="AA51" s="68">
        <f>INDEX('Summary Sheet'!$N$3:$R$7,MATCH('Tyson ABC'!$V50,'Summary Sheet'!$M$3:$M$7,0),MATCH('Tyson ABC'!$Z50,'Summary Sheet'!$N$2:$R$2,0))</f>
        <v>12</v>
      </c>
      <c r="AB51" s="93" t="str">
        <f>INDEX('Summary Sheet'!$V$3:$Z$7,MATCH('Tyson ABC'!$V51,'Summary Sheet'!$M$3:$M$7,0),MATCH('Tyson ABC'!$Z51,'Summary Sheet'!$N$2:$R$2,0))</f>
        <v>D</v>
      </c>
      <c r="AC51" s="72" t="s">
        <v>44</v>
      </c>
      <c r="AD51" s="73">
        <f t="shared" si="30"/>
        <v>1</v>
      </c>
      <c r="AE51" s="74">
        <f t="shared" si="31"/>
        <v>5000</v>
      </c>
      <c r="AF51" s="74">
        <f t="shared" si="32"/>
        <v>133.33333333333334</v>
      </c>
      <c r="AG51" s="74">
        <f t="shared" si="33"/>
        <v>5000</v>
      </c>
      <c r="AH51" s="75">
        <f t="shared" si="34"/>
        <v>1</v>
      </c>
      <c r="AI51" s="73">
        <f>INDEX('Summary Sheet'!$D$5:$D$9,MATCH('Tyson ABC'!AC57,'Summary Sheet'!$C$5:$C$9,0))</f>
        <v>4</v>
      </c>
      <c r="AJ51" s="75">
        <f t="shared" si="35"/>
        <v>66.666666666666671</v>
      </c>
      <c r="AK51" s="68">
        <f t="shared" si="23"/>
        <v>7000</v>
      </c>
      <c r="AL51" s="76">
        <f t="shared" si="36"/>
        <v>3937.2200000000003</v>
      </c>
      <c r="AM51" s="75">
        <f t="shared" si="24"/>
        <v>7000</v>
      </c>
      <c r="AN51" s="69">
        <f t="shared" si="37"/>
        <v>3937.2200000000003</v>
      </c>
      <c r="AO51" s="100">
        <f t="shared" si="38"/>
        <v>0.93333333333333335</v>
      </c>
      <c r="AP51" s="100">
        <f t="shared" si="39"/>
        <v>0.93333333333333335</v>
      </c>
      <c r="AQ51" s="78">
        <f t="shared" si="40"/>
        <v>1050</v>
      </c>
      <c r="AR51" s="79">
        <f t="shared" si="41"/>
        <v>1050</v>
      </c>
      <c r="AS51" s="77">
        <f t="shared" si="42"/>
        <v>1</v>
      </c>
      <c r="AT51" s="80">
        <f t="shared" si="43"/>
        <v>1</v>
      </c>
      <c r="AU51" s="69">
        <f t="shared" si="44"/>
        <v>4218.4500000000007</v>
      </c>
      <c r="AV51" s="68">
        <f t="shared" si="45"/>
        <v>1</v>
      </c>
      <c r="AW51" s="81">
        <f t="shared" si="46"/>
        <v>2.720348204570185E-4</v>
      </c>
      <c r="AX51" s="81">
        <f>1-SUM(AW51:$AW$369)</f>
        <v>0.96953210010881397</v>
      </c>
    </row>
    <row r="52" spans="1:53" x14ac:dyDescent="0.2">
      <c r="A52" s="116">
        <v>8000985</v>
      </c>
      <c r="B52" s="116" t="s">
        <v>47</v>
      </c>
      <c r="C52" s="116" t="s">
        <v>273</v>
      </c>
      <c r="D52" s="105">
        <v>427.00000000000011</v>
      </c>
      <c r="E52" s="116" t="s">
        <v>161</v>
      </c>
      <c r="F52" s="119">
        <v>34400</v>
      </c>
      <c r="G52" s="118">
        <v>1000</v>
      </c>
      <c r="H52" s="116" t="s">
        <v>161</v>
      </c>
      <c r="I52" s="116">
        <f>INDEX(Sheet4!G:G,MATCH('Tyson ABC'!A52,Sheet4!A:A,0))</f>
        <v>270</v>
      </c>
      <c r="J52" s="117">
        <v>413</v>
      </c>
      <c r="K52" s="118">
        <v>168</v>
      </c>
      <c r="L52" s="118">
        <v>168</v>
      </c>
      <c r="M52" s="118">
        <v>21</v>
      </c>
      <c r="N52" s="116">
        <v>1176</v>
      </c>
      <c r="O52" s="68">
        <f t="shared" si="0"/>
        <v>71.166666666666686</v>
      </c>
      <c r="P52" s="68">
        <f t="shared" si="25"/>
        <v>3700.6666666666679</v>
      </c>
      <c r="Q52" s="69">
        <f t="shared" si="26"/>
        <v>127302.93333333336</v>
      </c>
      <c r="R52" s="69">
        <f t="shared" si="27"/>
        <v>14207.199999999999</v>
      </c>
      <c r="S52" s="111">
        <f t="shared" si="28"/>
        <v>3.3048059735193806E-2</v>
      </c>
      <c r="T52" s="70">
        <f>1-SUM(S52:$S$369)</f>
        <v>0.91858648687223288</v>
      </c>
      <c r="U52" s="80" t="str">
        <f>INDEX('Summary Sheet'!$C$5:$C$9,MATCH(T52,'Summary Sheet'!$B$5:$B$9,1))</f>
        <v>C</v>
      </c>
      <c r="V52" s="37" t="s">
        <v>35</v>
      </c>
      <c r="W52" s="71">
        <f t="shared" si="29"/>
        <v>1.1029189785636653E-3</v>
      </c>
      <c r="X52" s="81">
        <f>1-SUM(W52:$W$369)</f>
        <v>0.97035399697950797</v>
      </c>
      <c r="Y52" s="68" t="str">
        <f>INDEX('Summary Sheet'!$C$5:$C$9,MATCH(X52,'Summary Sheet'!$B$5:$B$9,1))</f>
        <v>D</v>
      </c>
      <c r="Z52" s="114" t="s">
        <v>44</v>
      </c>
      <c r="AA52" s="68">
        <f>INDEX('Summary Sheet'!$N$3:$R$7,MATCH('Tyson ABC'!$V58,'Summary Sheet'!$M$3:$M$7,0),MATCH('Tyson ABC'!$Z58,'Summary Sheet'!$N$2:$R$2,0))</f>
        <v>12</v>
      </c>
      <c r="AB52" s="93" t="str">
        <f>INDEX('Summary Sheet'!$V$3:$Z$7,MATCH('Tyson ABC'!$V52,'Summary Sheet'!$M$3:$M$7,0),MATCH('Tyson ABC'!$Z52,'Summary Sheet'!$N$2:$R$2,0))</f>
        <v>B</v>
      </c>
      <c r="AC52" s="72" t="s">
        <v>35</v>
      </c>
      <c r="AD52" s="73">
        <f t="shared" si="30"/>
        <v>1</v>
      </c>
      <c r="AE52" s="74">
        <f t="shared" si="31"/>
        <v>168</v>
      </c>
      <c r="AF52" s="74">
        <f t="shared" si="32"/>
        <v>284.66666666666674</v>
      </c>
      <c r="AG52" s="74">
        <f t="shared" si="33"/>
        <v>336</v>
      </c>
      <c r="AH52" s="75">
        <f t="shared" si="34"/>
        <v>2</v>
      </c>
      <c r="AI52" s="73">
        <f>INDEX('Summary Sheet'!$D$5:$D$9,MATCH('Tyson ABC'!AC30,'Summary Sheet'!$C$5:$C$9,0))</f>
        <v>4</v>
      </c>
      <c r="AJ52" s="75">
        <f t="shared" si="35"/>
        <v>142.33333333333337</v>
      </c>
      <c r="AK52" s="68">
        <f t="shared" si="23"/>
        <v>354</v>
      </c>
      <c r="AL52" s="76">
        <f t="shared" si="36"/>
        <v>12177.599999999999</v>
      </c>
      <c r="AM52" s="75">
        <f t="shared" si="24"/>
        <v>438</v>
      </c>
      <c r="AN52" s="69">
        <f t="shared" si="37"/>
        <v>15067.2</v>
      </c>
      <c r="AO52" s="100">
        <f t="shared" si="38"/>
        <v>0.30102040816326531</v>
      </c>
      <c r="AP52" s="100">
        <f t="shared" si="39"/>
        <v>0.37244897959183676</v>
      </c>
      <c r="AQ52" s="78">
        <f t="shared" si="40"/>
        <v>24.871194379391092</v>
      </c>
      <c r="AR52" s="79">
        <f t="shared" si="41"/>
        <v>30.772833723653385</v>
      </c>
      <c r="AS52" s="77">
        <f t="shared" si="42"/>
        <v>12</v>
      </c>
      <c r="AT52" s="80">
        <f t="shared" si="43"/>
        <v>23</v>
      </c>
      <c r="AU52" s="69">
        <f t="shared" si="44"/>
        <v>40454.399999999994</v>
      </c>
      <c r="AV52" s="68">
        <f t="shared" si="45"/>
        <v>4</v>
      </c>
      <c r="AW52" s="81">
        <f t="shared" si="46"/>
        <v>1.088139281828074E-3</v>
      </c>
      <c r="AX52" s="81">
        <f>1-SUM(AW52:$AW$369)</f>
        <v>0.96980413492927098</v>
      </c>
    </row>
    <row r="53" spans="1:53" x14ac:dyDescent="0.2">
      <c r="A53" s="116">
        <v>8001966</v>
      </c>
      <c r="B53" s="116" t="s">
        <v>194</v>
      </c>
      <c r="C53" s="116" t="s">
        <v>271</v>
      </c>
      <c r="D53" s="105">
        <v>19999.999999999993</v>
      </c>
      <c r="E53" s="116" t="s">
        <v>160</v>
      </c>
      <c r="F53" s="119">
        <v>70.08</v>
      </c>
      <c r="G53" s="118">
        <v>1000</v>
      </c>
      <c r="H53" s="116" t="s">
        <v>160</v>
      </c>
      <c r="I53" s="116">
        <f>INDEX(Sheet4!G:G,MATCH('Tyson ABC'!A53,Sheet4!A:A,0))</f>
        <v>20000</v>
      </c>
      <c r="J53" s="117">
        <v>20000</v>
      </c>
      <c r="K53" s="118">
        <v>1000</v>
      </c>
      <c r="L53" s="118">
        <v>1000</v>
      </c>
      <c r="M53" s="118">
        <v>21</v>
      </c>
      <c r="N53" s="116">
        <v>24000</v>
      </c>
      <c r="O53" s="68">
        <f t="shared" si="0"/>
        <v>3333.3333333333321</v>
      </c>
      <c r="P53" s="68">
        <f t="shared" si="25"/>
        <v>173333.33333333326</v>
      </c>
      <c r="Q53" s="69">
        <f t="shared" si="26"/>
        <v>12147.199999999995</v>
      </c>
      <c r="R53" s="69">
        <f t="shared" si="27"/>
        <v>1401.6</v>
      </c>
      <c r="S53" s="111">
        <f t="shared" si="28"/>
        <v>3.1534339445596382E-3</v>
      </c>
      <c r="T53" s="70">
        <f>1-SUM(S53:$S$369)</f>
        <v>0.95163454660742675</v>
      </c>
      <c r="U53" s="80" t="str">
        <f>INDEX('Summary Sheet'!$C$5:$C$9,MATCH(T53,'Summary Sheet'!$B$5:$B$9,1))</f>
        <v>D</v>
      </c>
      <c r="V53" s="37" t="s">
        <v>25</v>
      </c>
      <c r="W53" s="71">
        <f t="shared" si="29"/>
        <v>3.1296104914327731E-3</v>
      </c>
      <c r="X53" s="81">
        <f>1-SUM(W53:$W$369)</f>
        <v>0.97145691595807171</v>
      </c>
      <c r="Y53" s="68" t="str">
        <f>INDEX('Summary Sheet'!$C$5:$C$9,MATCH(X53,'Summary Sheet'!$B$5:$B$9,1))</f>
        <v>D</v>
      </c>
      <c r="Z53" s="114" t="s">
        <v>44</v>
      </c>
      <c r="AA53" s="68">
        <f>INDEX('Summary Sheet'!$N$3:$R$7,MATCH('Tyson ABC'!$V52,'Summary Sheet'!$M$3:$M$7,0),MATCH('Tyson ABC'!$Z52,'Summary Sheet'!$N$2:$R$2,0))</f>
        <v>2</v>
      </c>
      <c r="AB53" s="93" t="str">
        <f>INDEX('Summary Sheet'!$V$3:$Z$7,MATCH('Tyson ABC'!$V53,'Summary Sheet'!$M$3:$M$7,0),MATCH('Tyson ABC'!$Z53,'Summary Sheet'!$N$2:$R$2,0))</f>
        <v>C</v>
      </c>
      <c r="AC53" s="72" t="s">
        <v>25</v>
      </c>
      <c r="AD53" s="73">
        <f t="shared" si="30"/>
        <v>1</v>
      </c>
      <c r="AE53" s="74">
        <f t="shared" si="31"/>
        <v>1000</v>
      </c>
      <c r="AF53" s="74">
        <f t="shared" si="32"/>
        <v>39999.999999999985</v>
      </c>
      <c r="AG53" s="74">
        <f t="shared" si="33"/>
        <v>40000</v>
      </c>
      <c r="AH53" s="75">
        <f t="shared" si="34"/>
        <v>40</v>
      </c>
      <c r="AI53" s="73">
        <f>INDEX('Summary Sheet'!$D$5:$D$9,MATCH('Tyson ABC'!AC47,'Summary Sheet'!$C$5:$C$9,0))</f>
        <v>12</v>
      </c>
      <c r="AJ53" s="75">
        <f t="shared" si="35"/>
        <v>6666.6666666666642</v>
      </c>
      <c r="AK53" s="68">
        <f t="shared" si="23"/>
        <v>20500</v>
      </c>
      <c r="AL53" s="76">
        <f t="shared" si="36"/>
        <v>1436.6399999999999</v>
      </c>
      <c r="AM53" s="75">
        <f t="shared" si="24"/>
        <v>40000</v>
      </c>
      <c r="AN53" s="69">
        <f t="shared" si="37"/>
        <v>2803.2</v>
      </c>
      <c r="AO53" s="100">
        <f t="shared" si="38"/>
        <v>0.85416666666666663</v>
      </c>
      <c r="AP53" s="100">
        <f t="shared" si="39"/>
        <v>1.6666666666666667</v>
      </c>
      <c r="AQ53" s="78">
        <f t="shared" si="40"/>
        <v>30.750000000000011</v>
      </c>
      <c r="AR53" s="79">
        <f t="shared" si="41"/>
        <v>60.000000000000021</v>
      </c>
      <c r="AS53" s="77">
        <f t="shared" si="42"/>
        <v>5</v>
      </c>
      <c r="AT53" s="80">
        <f t="shared" si="43"/>
        <v>52</v>
      </c>
      <c r="AU53" s="69">
        <f t="shared" si="44"/>
        <v>1681.92</v>
      </c>
      <c r="AV53" s="68">
        <f t="shared" si="45"/>
        <v>8</v>
      </c>
      <c r="AW53" s="81">
        <f t="shared" si="46"/>
        <v>2.176278563656148E-3</v>
      </c>
      <c r="AX53" s="81">
        <f>1-SUM(AW53:$AW$369)</f>
        <v>0.97089227421109903</v>
      </c>
    </row>
    <row r="54" spans="1:53" x14ac:dyDescent="0.2">
      <c r="A54" s="116">
        <v>8001926</v>
      </c>
      <c r="B54" s="116" t="s">
        <v>146</v>
      </c>
      <c r="C54" s="116" t="s">
        <v>274</v>
      </c>
      <c r="D54" s="105">
        <v>11520</v>
      </c>
      <c r="E54" s="116" t="s">
        <v>160</v>
      </c>
      <c r="F54" s="119">
        <v>6</v>
      </c>
      <c r="G54" s="118">
        <v>48</v>
      </c>
      <c r="H54" s="116" t="s">
        <v>160</v>
      </c>
      <c r="I54" s="116">
        <f>INDEX(Sheet4!G:G,MATCH('Tyson ABC'!A54,Sheet4!A:A,0))</f>
        <v>5000</v>
      </c>
      <c r="J54" s="117">
        <v>4320</v>
      </c>
      <c r="K54" s="118">
        <v>960</v>
      </c>
      <c r="L54" s="118">
        <v>480</v>
      </c>
      <c r="M54" s="118">
        <v>7</v>
      </c>
      <c r="N54" s="116">
        <v>9120</v>
      </c>
      <c r="O54" s="68">
        <f t="shared" si="0"/>
        <v>1920</v>
      </c>
      <c r="P54" s="68">
        <f t="shared" si="25"/>
        <v>99840</v>
      </c>
      <c r="Q54" s="69">
        <f t="shared" si="26"/>
        <v>12480</v>
      </c>
      <c r="R54" s="69">
        <f t="shared" si="27"/>
        <v>540</v>
      </c>
      <c r="S54" s="111">
        <f t="shared" si="28"/>
        <v>3.2398293950955202E-3</v>
      </c>
      <c r="T54" s="70">
        <f>1-SUM(S54:$S$369)</f>
        <v>0.95478798055198633</v>
      </c>
      <c r="U54" s="80" t="str">
        <f>INDEX('Summary Sheet'!$C$5:$C$9,MATCH(T54,'Summary Sheet'!$B$5:$B$9,1))</f>
        <v>D</v>
      </c>
      <c r="V54" s="37" t="s">
        <v>25</v>
      </c>
      <c r="W54" s="71">
        <f t="shared" si="29"/>
        <v>2.2015745177216429E-3</v>
      </c>
      <c r="X54" s="81">
        <f>1-SUM(W54:$W$369)</f>
        <v>0.97458652644950439</v>
      </c>
      <c r="Y54" s="68" t="str">
        <f>INDEX('Summary Sheet'!$C$5:$C$9,MATCH(X54,'Summary Sheet'!$B$5:$B$9,1))</f>
        <v>D</v>
      </c>
      <c r="Z54" s="114" t="s">
        <v>44</v>
      </c>
      <c r="AA54" s="68">
        <f>INDEX('Summary Sheet'!$N$3:$R$7,MATCH('Tyson ABC'!$V54,'Summary Sheet'!$M$3:$M$7,0),MATCH('Tyson ABC'!$Z54,'Summary Sheet'!$N$2:$R$2,0))</f>
        <v>4</v>
      </c>
      <c r="AB54" s="93" t="str">
        <f>INDEX('Summary Sheet'!$V$3:$Z$7,MATCH('Tyson ABC'!$V54,'Summary Sheet'!$M$3:$M$7,0),MATCH('Tyson ABC'!$Z54,'Summary Sheet'!$N$2:$R$2,0))</f>
        <v>C</v>
      </c>
      <c r="AC54" s="72" t="s">
        <v>25</v>
      </c>
      <c r="AD54" s="73">
        <f t="shared" si="30"/>
        <v>2</v>
      </c>
      <c r="AE54" s="123">
        <f t="shared" si="31"/>
        <v>960</v>
      </c>
      <c r="AF54" s="74">
        <f t="shared" si="32"/>
        <v>23040</v>
      </c>
      <c r="AG54" s="74">
        <f t="shared" si="33"/>
        <v>23040</v>
      </c>
      <c r="AH54" s="75">
        <f t="shared" si="34"/>
        <v>48</v>
      </c>
      <c r="AI54" s="73">
        <f>INDEX('Summary Sheet'!$D$5:$D$9,MATCH('Tyson ABC'!AC48,'Summary Sheet'!$C$5:$C$9,0))</f>
        <v>12</v>
      </c>
      <c r="AJ54" s="75">
        <f t="shared" si="35"/>
        <v>1920</v>
      </c>
      <c r="AK54" s="68">
        <f t="shared" si="23"/>
        <v>5480</v>
      </c>
      <c r="AL54" s="76">
        <f t="shared" si="36"/>
        <v>685</v>
      </c>
      <c r="AM54" s="75">
        <f t="shared" si="24"/>
        <v>16520</v>
      </c>
      <c r="AN54" s="69">
        <f t="shared" si="37"/>
        <v>2065</v>
      </c>
      <c r="AO54" s="100">
        <f t="shared" si="38"/>
        <v>0.60087719298245612</v>
      </c>
      <c r="AP54" s="100">
        <f t="shared" si="39"/>
        <v>1.8114035087719298</v>
      </c>
      <c r="AQ54" s="78">
        <f t="shared" si="40"/>
        <v>14.270833333333334</v>
      </c>
      <c r="AR54" s="79">
        <f t="shared" si="41"/>
        <v>43.020833333333336</v>
      </c>
      <c r="AS54" s="77">
        <f t="shared" si="42"/>
        <v>5</v>
      </c>
      <c r="AT54" s="80">
        <f t="shared" si="43"/>
        <v>52</v>
      </c>
      <c r="AU54" s="69">
        <f t="shared" si="44"/>
        <v>1140</v>
      </c>
      <c r="AV54" s="68">
        <f t="shared" si="45"/>
        <v>11</v>
      </c>
      <c r="AW54" s="81">
        <f t="shared" si="46"/>
        <v>2.9923830250272033E-3</v>
      </c>
      <c r="AX54" s="81">
        <f>1-SUM(AW54:$AW$369)</f>
        <v>0.97306855277475512</v>
      </c>
    </row>
    <row r="55" spans="1:53" x14ac:dyDescent="0.2">
      <c r="A55" s="116">
        <v>8002062</v>
      </c>
      <c r="B55" s="116" t="s">
        <v>195</v>
      </c>
      <c r="C55" s="116" t="s">
        <v>274</v>
      </c>
      <c r="D55" s="105">
        <v>12500</v>
      </c>
      <c r="E55" s="116" t="s">
        <v>160</v>
      </c>
      <c r="F55" s="119">
        <v>150</v>
      </c>
      <c r="G55" s="118">
        <v>1000</v>
      </c>
      <c r="H55" s="116" t="s">
        <v>160</v>
      </c>
      <c r="I55" s="116">
        <f>INDEX(Sheet4!G:G,MATCH('Tyson ABC'!A55,Sheet4!A:A,0))</f>
        <v>5000</v>
      </c>
      <c r="J55" s="117">
        <v>7500</v>
      </c>
      <c r="K55" s="118">
        <v>1000</v>
      </c>
      <c r="L55" s="118">
        <v>500</v>
      </c>
      <c r="M55" s="118">
        <v>3</v>
      </c>
      <c r="N55" s="116">
        <v>12000</v>
      </c>
      <c r="O55" s="68">
        <f t="shared" si="0"/>
        <v>2083.3333333333335</v>
      </c>
      <c r="P55" s="68">
        <f t="shared" si="25"/>
        <v>108333.33333333334</v>
      </c>
      <c r="Q55" s="69">
        <f t="shared" si="26"/>
        <v>16250.000000000002</v>
      </c>
      <c r="R55" s="69">
        <f t="shared" si="27"/>
        <v>1125</v>
      </c>
      <c r="S55" s="111">
        <f t="shared" si="28"/>
        <v>4.2185278581972924E-3</v>
      </c>
      <c r="T55" s="70">
        <f>1-SUM(S55:$S$369)</f>
        <v>0.95802780994708181</v>
      </c>
      <c r="U55" s="80" t="str">
        <f>INDEX('Summary Sheet'!$C$5:$C$9,MATCH(T55,'Summary Sheet'!$B$5:$B$9,1))</f>
        <v>D</v>
      </c>
      <c r="V55" s="37" t="s">
        <v>25</v>
      </c>
      <c r="W55" s="71">
        <f t="shared" si="29"/>
        <v>1.6793031905249025E-3</v>
      </c>
      <c r="X55" s="81">
        <f>1-SUM(W55:$W$369)</f>
        <v>0.97678810096722612</v>
      </c>
      <c r="Y55" s="68" t="str">
        <f>INDEX('Summary Sheet'!$C$5:$C$9,MATCH(X55,'Summary Sheet'!$B$5:$B$9,1))</f>
        <v>D</v>
      </c>
      <c r="Z55" s="114" t="s">
        <v>44</v>
      </c>
      <c r="AA55" s="68">
        <f>INDEX('Summary Sheet'!$N$3:$R$7,MATCH('Tyson ABC'!$V61,'Summary Sheet'!$M$3:$M$7,0),MATCH('Tyson ABC'!$Z61,'Summary Sheet'!$N$2:$R$2,0))</f>
        <v>12</v>
      </c>
      <c r="AB55" s="93" t="str">
        <f>INDEX('Summary Sheet'!$V$3:$Z$7,MATCH('Tyson ABC'!$V55,'Summary Sheet'!$M$3:$M$7,0),MATCH('Tyson ABC'!$Z55,'Summary Sheet'!$N$2:$R$2,0))</f>
        <v>C</v>
      </c>
      <c r="AC55" s="72" t="s">
        <v>25</v>
      </c>
      <c r="AD55" s="73">
        <f t="shared" si="30"/>
        <v>2</v>
      </c>
      <c r="AE55" s="74">
        <f t="shared" si="31"/>
        <v>1000</v>
      </c>
      <c r="AF55" s="74">
        <f t="shared" si="32"/>
        <v>25000</v>
      </c>
      <c r="AG55" s="74">
        <f t="shared" si="33"/>
        <v>25000</v>
      </c>
      <c r="AH55" s="75">
        <f t="shared" si="34"/>
        <v>50</v>
      </c>
      <c r="AI55" s="73">
        <f>INDEX('Summary Sheet'!$D$5:$D$9,MATCH('Tyson ABC'!AC49,'Summary Sheet'!$C$5:$C$9,0))</f>
        <v>12</v>
      </c>
      <c r="AJ55" s="75">
        <f t="shared" si="35"/>
        <v>1488.0952380952383</v>
      </c>
      <c r="AK55" s="68">
        <f t="shared" si="23"/>
        <v>5500</v>
      </c>
      <c r="AL55" s="76">
        <f t="shared" si="36"/>
        <v>825</v>
      </c>
      <c r="AM55" s="75">
        <f t="shared" si="24"/>
        <v>17500</v>
      </c>
      <c r="AN55" s="69">
        <f t="shared" si="37"/>
        <v>2625</v>
      </c>
      <c r="AO55" s="100">
        <f t="shared" si="38"/>
        <v>0.45833333333333331</v>
      </c>
      <c r="AP55" s="100">
        <f t="shared" si="39"/>
        <v>1.4583333333333333</v>
      </c>
      <c r="AQ55" s="78">
        <f t="shared" si="40"/>
        <v>13.2</v>
      </c>
      <c r="AR55" s="79">
        <f t="shared" si="41"/>
        <v>42</v>
      </c>
      <c r="AS55" s="77">
        <f t="shared" si="42"/>
        <v>5</v>
      </c>
      <c r="AT55" s="80">
        <f t="shared" si="43"/>
        <v>52</v>
      </c>
      <c r="AU55" s="69">
        <f t="shared" si="44"/>
        <v>1800</v>
      </c>
      <c r="AV55" s="68">
        <f t="shared" si="45"/>
        <v>10</v>
      </c>
      <c r="AW55" s="81">
        <f t="shared" si="46"/>
        <v>2.720348204570185E-3</v>
      </c>
      <c r="AX55" s="81">
        <f>1-SUM(AW55:$AW$369)</f>
        <v>0.97606093579978237</v>
      </c>
    </row>
    <row r="56" spans="1:53" x14ac:dyDescent="0.2">
      <c r="A56" s="116">
        <v>8000142</v>
      </c>
      <c r="B56" s="116" t="s">
        <v>1</v>
      </c>
      <c r="C56" s="116" t="s">
        <v>272</v>
      </c>
      <c r="D56" s="105">
        <v>19800</v>
      </c>
      <c r="E56" s="116" t="s">
        <v>160</v>
      </c>
      <c r="F56" s="119">
        <v>79.06</v>
      </c>
      <c r="G56" s="118">
        <v>1000</v>
      </c>
      <c r="H56" s="116" t="s">
        <v>160</v>
      </c>
      <c r="I56" s="116">
        <f>INDEX(Sheet4!G:G,MATCH('Tyson ABC'!A56,Sheet4!A:A,0))</f>
        <v>7200</v>
      </c>
      <c r="J56" s="117">
        <v>16200</v>
      </c>
      <c r="K56" s="118">
        <v>7200</v>
      </c>
      <c r="L56" s="118">
        <v>1800</v>
      </c>
      <c r="M56" s="118">
        <v>7</v>
      </c>
      <c r="N56" s="116">
        <v>43200</v>
      </c>
      <c r="O56" s="68">
        <f t="shared" si="0"/>
        <v>3300</v>
      </c>
      <c r="P56" s="68">
        <f t="shared" si="25"/>
        <v>171600</v>
      </c>
      <c r="Q56" s="69">
        <f t="shared" si="26"/>
        <v>13566.696</v>
      </c>
      <c r="R56" s="69">
        <f t="shared" si="27"/>
        <v>1280.7719999999999</v>
      </c>
      <c r="S56" s="111">
        <f t="shared" si="28"/>
        <v>3.5219375396734623E-3</v>
      </c>
      <c r="T56" s="70">
        <f>1-SUM(S56:$S$369)</f>
        <v>0.96224633780527913</v>
      </c>
      <c r="U56" s="80" t="str">
        <f>INDEX('Summary Sheet'!$C$5:$C$9,MATCH(T56,'Summary Sheet'!$B$5:$B$9,1))</f>
        <v>D</v>
      </c>
      <c r="V56" s="37" t="s">
        <v>25</v>
      </c>
      <c r="W56" s="71">
        <f t="shared" si="29"/>
        <v>9.1598355846812872E-4</v>
      </c>
      <c r="X56" s="81">
        <f>1-SUM(W56:$W$369)</f>
        <v>0.97846740415775102</v>
      </c>
      <c r="Y56" s="68" t="str">
        <f>INDEX('Summary Sheet'!$C$5:$C$9,MATCH(X56,'Summary Sheet'!$B$5:$B$9,1))</f>
        <v>D</v>
      </c>
      <c r="Z56" s="114" t="s">
        <v>44</v>
      </c>
      <c r="AA56" s="68">
        <f>INDEX('Summary Sheet'!$N$3:$R$7,MATCH('Tyson ABC'!$V62,'Summary Sheet'!$M$3:$M$7,0),MATCH('Tyson ABC'!$Z62,'Summary Sheet'!$N$2:$R$2,0))</f>
        <v>12</v>
      </c>
      <c r="AB56" s="93" t="str">
        <f>INDEX('Summary Sheet'!$V$3:$Z$7,MATCH('Tyson ABC'!$V56,'Summary Sheet'!$M$3:$M$7,0),MATCH('Tyson ABC'!$Z56,'Summary Sheet'!$N$2:$R$2,0))</f>
        <v>C</v>
      </c>
      <c r="AC56" s="72" t="s">
        <v>25</v>
      </c>
      <c r="AD56" s="73">
        <f t="shared" si="30"/>
        <v>4</v>
      </c>
      <c r="AE56" s="74">
        <f t="shared" si="31"/>
        <v>7200</v>
      </c>
      <c r="AF56" s="74">
        <f t="shared" si="32"/>
        <v>39600</v>
      </c>
      <c r="AG56" s="74">
        <f t="shared" si="33"/>
        <v>39600</v>
      </c>
      <c r="AH56" s="75">
        <f t="shared" si="34"/>
        <v>22</v>
      </c>
      <c r="AI56" s="73">
        <f>INDEX('Summary Sheet'!$D$5:$D$9,MATCH('Tyson ABC'!AC50,'Summary Sheet'!$C$5:$C$9,0))</f>
        <v>12</v>
      </c>
      <c r="AJ56" s="75">
        <f t="shared" si="35"/>
        <v>3300</v>
      </c>
      <c r="AK56" s="68">
        <f t="shared" si="23"/>
        <v>10800</v>
      </c>
      <c r="AL56" s="76">
        <f t="shared" si="36"/>
        <v>853.84800000000007</v>
      </c>
      <c r="AM56" s="75">
        <f t="shared" si="24"/>
        <v>27000</v>
      </c>
      <c r="AN56" s="69">
        <f t="shared" si="37"/>
        <v>2134.62</v>
      </c>
      <c r="AO56" s="100">
        <f t="shared" si="38"/>
        <v>0.25</v>
      </c>
      <c r="AP56" s="100">
        <f t="shared" si="39"/>
        <v>0.625</v>
      </c>
      <c r="AQ56" s="78">
        <f t="shared" si="40"/>
        <v>16.363636363636363</v>
      </c>
      <c r="AR56" s="79">
        <f t="shared" si="41"/>
        <v>40.909090909090907</v>
      </c>
      <c r="AS56" s="77">
        <f t="shared" si="42"/>
        <v>5</v>
      </c>
      <c r="AT56" s="80">
        <f t="shared" si="43"/>
        <v>24</v>
      </c>
      <c r="AU56" s="69">
        <f t="shared" si="44"/>
        <v>3415.3920000000003</v>
      </c>
      <c r="AV56" s="68">
        <f t="shared" si="45"/>
        <v>4</v>
      </c>
      <c r="AW56" s="81">
        <f t="shared" si="46"/>
        <v>1.088139281828074E-3</v>
      </c>
      <c r="AX56" s="81">
        <f>1-SUM(AW56:$AW$369)</f>
        <v>0.9787812840043526</v>
      </c>
    </row>
    <row r="57" spans="1:53" x14ac:dyDescent="0.2">
      <c r="A57" s="116">
        <v>8000878</v>
      </c>
      <c r="B57" s="116" t="s">
        <v>39</v>
      </c>
      <c r="C57" s="116" t="s">
        <v>274</v>
      </c>
      <c r="D57" s="105">
        <v>720</v>
      </c>
      <c r="E57" s="116" t="s">
        <v>160</v>
      </c>
      <c r="F57" s="119">
        <v>3450</v>
      </c>
      <c r="G57" s="118">
        <v>1000</v>
      </c>
      <c r="H57" s="116" t="s">
        <v>160</v>
      </c>
      <c r="I57" s="116">
        <f>INDEX(Sheet4!G:G,MATCH('Tyson ABC'!A57,Sheet4!A:A,0))</f>
        <v>250</v>
      </c>
      <c r="J57" s="117">
        <v>432</v>
      </c>
      <c r="K57" s="118">
        <v>72</v>
      </c>
      <c r="L57" s="118">
        <v>72</v>
      </c>
      <c r="M57" s="118">
        <v>3</v>
      </c>
      <c r="N57" s="116">
        <v>1152</v>
      </c>
      <c r="O57" s="68">
        <f t="shared" si="0"/>
        <v>120</v>
      </c>
      <c r="P57" s="68">
        <f t="shared" si="25"/>
        <v>6240</v>
      </c>
      <c r="Q57" s="69">
        <f t="shared" si="26"/>
        <v>21528</v>
      </c>
      <c r="R57" s="69">
        <f t="shared" si="27"/>
        <v>1490.4</v>
      </c>
      <c r="S57" s="111">
        <f t="shared" si="28"/>
        <v>5.5887057065397722E-3</v>
      </c>
      <c r="T57" s="70">
        <f>1-SUM(S57:$S$369)</f>
        <v>0.96576827534495258</v>
      </c>
      <c r="U57" s="80" t="str">
        <f>INDEX('Summary Sheet'!$C$5:$C$9,MATCH(T57,'Summary Sheet'!$B$5:$B$9,1))</f>
        <v>D</v>
      </c>
      <c r="V57" s="37" t="s">
        <v>25</v>
      </c>
      <c r="W57" s="71">
        <f t="shared" si="29"/>
        <v>9.0962256153432231E-4</v>
      </c>
      <c r="X57" s="81">
        <f>1-SUM(W57:$W$369)</f>
        <v>0.97938338771621913</v>
      </c>
      <c r="Y57" s="68" t="str">
        <f>INDEX('Summary Sheet'!$C$5:$C$9,MATCH(X57,'Summary Sheet'!$B$5:$B$9,1))</f>
        <v>D</v>
      </c>
      <c r="Z57" s="114" t="s">
        <v>44</v>
      </c>
      <c r="AA57" s="68">
        <f>INDEX('Summary Sheet'!$N$3:$R$7,MATCH('Tyson ABC'!$V67,'Summary Sheet'!$M$3:$M$7,0),MATCH('Tyson ABC'!$Z67,'Summary Sheet'!$N$2:$R$2,0))</f>
        <v>12</v>
      </c>
      <c r="AB57" s="93" t="str">
        <f>INDEX('Summary Sheet'!$V$3:$Z$7,MATCH('Tyson ABC'!$V57,'Summary Sheet'!$M$3:$M$7,0),MATCH('Tyson ABC'!$Z57,'Summary Sheet'!$N$2:$R$2,0))</f>
        <v>C</v>
      </c>
      <c r="AC57" s="72" t="s">
        <v>25</v>
      </c>
      <c r="AD57" s="73">
        <f t="shared" si="30"/>
        <v>1</v>
      </c>
      <c r="AE57" s="74">
        <f t="shared" si="31"/>
        <v>72</v>
      </c>
      <c r="AF57" s="74">
        <f t="shared" si="32"/>
        <v>1440</v>
      </c>
      <c r="AG57" s="74">
        <f t="shared" si="33"/>
        <v>1440</v>
      </c>
      <c r="AH57" s="75">
        <f t="shared" si="34"/>
        <v>20</v>
      </c>
      <c r="AI57" s="73">
        <f>INDEX('Summary Sheet'!$D$5:$D$9,MATCH('Tyson ABC'!AC51,'Summary Sheet'!$C$5:$C$9,0))</f>
        <v>12</v>
      </c>
      <c r="AJ57" s="75">
        <f t="shared" si="35"/>
        <v>85.714285714285722</v>
      </c>
      <c r="AK57" s="68">
        <f t="shared" si="23"/>
        <v>286</v>
      </c>
      <c r="AL57" s="76">
        <f t="shared" si="36"/>
        <v>986.69999999999993</v>
      </c>
      <c r="AM57" s="75">
        <f t="shared" si="24"/>
        <v>970</v>
      </c>
      <c r="AN57" s="69">
        <f t="shared" si="37"/>
        <v>3346.5</v>
      </c>
      <c r="AO57" s="100">
        <f t="shared" si="38"/>
        <v>0.2482638888888889</v>
      </c>
      <c r="AP57" s="100">
        <f t="shared" si="39"/>
        <v>0.84201388888888884</v>
      </c>
      <c r="AQ57" s="78">
        <f t="shared" si="40"/>
        <v>11.916666666666666</v>
      </c>
      <c r="AR57" s="79">
        <f t="shared" si="41"/>
        <v>40.416666666666664</v>
      </c>
      <c r="AS57" s="77">
        <f t="shared" si="42"/>
        <v>5</v>
      </c>
      <c r="AT57" s="80">
        <f t="shared" si="43"/>
        <v>52</v>
      </c>
      <c r="AU57" s="69">
        <f t="shared" si="44"/>
        <v>3974.3999999999996</v>
      </c>
      <c r="AV57" s="68">
        <f t="shared" si="45"/>
        <v>6</v>
      </c>
      <c r="AW57" s="81">
        <f t="shared" si="46"/>
        <v>1.632208922742111E-3</v>
      </c>
      <c r="AX57" s="81">
        <f>1-SUM(AW57:$AW$369)</f>
        <v>0.97986942328618065</v>
      </c>
    </row>
    <row r="58" spans="1:53" x14ac:dyDescent="0.2">
      <c r="A58" s="116">
        <v>8001959</v>
      </c>
      <c r="B58" s="116" t="s">
        <v>153</v>
      </c>
      <c r="C58" s="116" t="s">
        <v>269</v>
      </c>
      <c r="D58" s="105">
        <v>3000</v>
      </c>
      <c r="E58" s="116" t="s">
        <v>160</v>
      </c>
      <c r="F58" s="119">
        <v>456.33</v>
      </c>
      <c r="G58" s="118">
        <v>1000</v>
      </c>
      <c r="H58" s="116" t="s">
        <v>160</v>
      </c>
      <c r="I58" s="116">
        <f>INDEX(Sheet4!G:G,MATCH('Tyson ABC'!A58,Sheet4!A:A,0))</f>
        <v>7000</v>
      </c>
      <c r="J58" s="117">
        <v>12500</v>
      </c>
      <c r="K58" s="118">
        <v>5000</v>
      </c>
      <c r="L58" s="118">
        <v>500</v>
      </c>
      <c r="M58" s="118">
        <v>21</v>
      </c>
      <c r="N58" s="116">
        <v>12000</v>
      </c>
      <c r="O58" s="68">
        <f t="shared" si="0"/>
        <v>500</v>
      </c>
      <c r="P58" s="68">
        <f t="shared" si="25"/>
        <v>26000</v>
      </c>
      <c r="Q58" s="69">
        <f t="shared" si="26"/>
        <v>11864.58</v>
      </c>
      <c r="R58" s="69">
        <f t="shared" si="27"/>
        <v>5704.125</v>
      </c>
      <c r="S58" s="111">
        <f t="shared" si="28"/>
        <v>3.080065308049872E-3</v>
      </c>
      <c r="T58" s="70">
        <f>1-SUM(S58:$S$369)</f>
        <v>0.97135698105149237</v>
      </c>
      <c r="U58" s="80" t="str">
        <f>INDEX('Summary Sheet'!$C$5:$C$9,MATCH(T58,'Summary Sheet'!$B$5:$B$9,1))</f>
        <v>D</v>
      </c>
      <c r="V58" s="37" t="s">
        <v>44</v>
      </c>
      <c r="W58" s="71">
        <f t="shared" si="29"/>
        <v>2.900614601815741E-3</v>
      </c>
      <c r="X58" s="81">
        <f>1-SUM(W58:$W$369)</f>
        <v>0.9802930102777534</v>
      </c>
      <c r="Y58" s="68" t="str">
        <f>INDEX('Summary Sheet'!$C$5:$C$9,MATCH(X58,'Summary Sheet'!$B$5:$B$9,1))</f>
        <v>D</v>
      </c>
      <c r="Z58" s="114" t="s">
        <v>44</v>
      </c>
      <c r="AA58" s="68">
        <f>INDEX('Summary Sheet'!$N$3:$R$7,MATCH('Tyson ABC'!$V53,'Summary Sheet'!$M$3:$M$7,0),MATCH('Tyson ABC'!$Z53,'Summary Sheet'!$N$2:$R$2,0))</f>
        <v>4</v>
      </c>
      <c r="AB58" s="93" t="str">
        <f>INDEX('Summary Sheet'!$V$3:$Z$7,MATCH('Tyson ABC'!$V58,'Summary Sheet'!$M$3:$M$7,0),MATCH('Tyson ABC'!$Z58,'Summary Sheet'!$N$2:$R$2,0))</f>
        <v>D</v>
      </c>
      <c r="AC58" s="72" t="s">
        <v>44</v>
      </c>
      <c r="AD58" s="73">
        <f t="shared" si="30"/>
        <v>10</v>
      </c>
      <c r="AE58" s="74">
        <f t="shared" si="31"/>
        <v>5000</v>
      </c>
      <c r="AF58" s="74">
        <f t="shared" si="32"/>
        <v>6000</v>
      </c>
      <c r="AG58" s="74">
        <f t="shared" si="33"/>
        <v>6000</v>
      </c>
      <c r="AH58" s="75">
        <f t="shared" si="34"/>
        <v>12</v>
      </c>
      <c r="AI58" s="73">
        <f>INDEX('Summary Sheet'!$D$5:$D$9,MATCH('Tyson ABC'!AC58,'Summary Sheet'!$C$5:$C$9,0))</f>
        <v>12</v>
      </c>
      <c r="AJ58" s="75">
        <f t="shared" si="35"/>
        <v>1000</v>
      </c>
      <c r="AK58" s="68">
        <f t="shared" si="23"/>
        <v>9500</v>
      </c>
      <c r="AL58" s="76">
        <f t="shared" si="36"/>
        <v>4335.1350000000002</v>
      </c>
      <c r="AM58" s="75">
        <f t="shared" si="24"/>
        <v>10000</v>
      </c>
      <c r="AN58" s="69">
        <f t="shared" si="37"/>
        <v>4563.3</v>
      </c>
      <c r="AO58" s="100">
        <f t="shared" si="38"/>
        <v>0.79166666666666663</v>
      </c>
      <c r="AP58" s="100">
        <f t="shared" si="39"/>
        <v>0.83333333333333337</v>
      </c>
      <c r="AQ58" s="78">
        <f t="shared" si="40"/>
        <v>95</v>
      </c>
      <c r="AR58" s="79">
        <f t="shared" si="41"/>
        <v>100</v>
      </c>
      <c r="AS58" s="77">
        <f t="shared" si="42"/>
        <v>5</v>
      </c>
      <c r="AT58" s="80">
        <f t="shared" si="43"/>
        <v>6</v>
      </c>
      <c r="AU58" s="69">
        <f t="shared" si="44"/>
        <v>5475.96</v>
      </c>
      <c r="AV58" s="68">
        <f t="shared" si="45"/>
        <v>3</v>
      </c>
      <c r="AW58" s="81">
        <f t="shared" si="46"/>
        <v>8.1610446137105551E-4</v>
      </c>
      <c r="AX58" s="81">
        <f>1-SUM(AW58:$AW$369)</f>
        <v>0.98150163220892273</v>
      </c>
    </row>
    <row r="59" spans="1:53" x14ac:dyDescent="0.2">
      <c r="A59" s="116">
        <v>8000982</v>
      </c>
      <c r="B59" s="116" t="s">
        <v>46</v>
      </c>
      <c r="C59" s="116" t="s">
        <v>271</v>
      </c>
      <c r="D59" s="105">
        <v>500</v>
      </c>
      <c r="E59" s="116" t="s">
        <v>160</v>
      </c>
      <c r="F59" s="119">
        <v>290</v>
      </c>
      <c r="G59" s="118">
        <v>1000</v>
      </c>
      <c r="H59" s="116" t="s">
        <v>160</v>
      </c>
      <c r="I59" s="116">
        <f>INDEX(Sheet4!G:G,MATCH('Tyson ABC'!A59,Sheet4!A:A,0))</f>
        <v>0</v>
      </c>
      <c r="J59" s="117">
        <v>0</v>
      </c>
      <c r="K59" s="118">
        <v>1000</v>
      </c>
      <c r="L59" s="118">
        <v>250</v>
      </c>
      <c r="M59" s="118">
        <v>14</v>
      </c>
      <c r="N59" s="116">
        <v>2500</v>
      </c>
      <c r="O59" s="68">
        <f t="shared" si="0"/>
        <v>83.333333333333329</v>
      </c>
      <c r="P59" s="68">
        <f t="shared" si="25"/>
        <v>4333.333333333333</v>
      </c>
      <c r="Q59" s="69">
        <f t="shared" si="26"/>
        <v>1256.6666666666665</v>
      </c>
      <c r="R59" s="69">
        <f t="shared" si="27"/>
        <v>0</v>
      </c>
      <c r="S59" s="111">
        <f t="shared" si="28"/>
        <v>3.2623282103392388E-4</v>
      </c>
      <c r="T59" s="70">
        <f>1-SUM(S59:$S$369)</f>
        <v>0.97443704635954231</v>
      </c>
      <c r="U59" s="80" t="str">
        <f>INDEX('Summary Sheet'!$C$5:$C$9,MATCH(T59,'Summary Sheet'!$B$5:$B$9,1))</f>
        <v>D</v>
      </c>
      <c r="V59" s="37" t="s">
        <v>44</v>
      </c>
      <c r="W59" s="71">
        <f t="shared" si="29"/>
        <v>7.3278684677450308E-4</v>
      </c>
      <c r="X59" s="81">
        <f>1-SUM(W59:$W$369)</f>
        <v>0.98319362487956918</v>
      </c>
      <c r="Y59" s="68" t="str">
        <f>INDEX('Summary Sheet'!$C$5:$C$9,MATCH(X59,'Summary Sheet'!$B$5:$B$9,1))</f>
        <v>D</v>
      </c>
      <c r="Z59" s="114" t="s">
        <v>44</v>
      </c>
      <c r="AA59" s="68">
        <f>INDEX('Summary Sheet'!$N$3:$R$7,MATCH('Tyson ABC'!$V55,'Summary Sheet'!$M$3:$M$7,0),MATCH('Tyson ABC'!$Z55,'Summary Sheet'!$N$2:$R$2,0))</f>
        <v>4</v>
      </c>
      <c r="AB59" s="93" t="str">
        <f>INDEX('Summary Sheet'!$V$3:$Z$7,MATCH('Tyson ABC'!$V59,'Summary Sheet'!$M$3:$M$7,0),MATCH('Tyson ABC'!$Z59,'Summary Sheet'!$N$2:$R$2,0))</f>
        <v>D</v>
      </c>
      <c r="AC59" s="72" t="s">
        <v>44</v>
      </c>
      <c r="AD59" s="73">
        <f t="shared" si="30"/>
        <v>4</v>
      </c>
      <c r="AE59" s="74">
        <f t="shared" si="31"/>
        <v>1000</v>
      </c>
      <c r="AF59" s="74">
        <f t="shared" si="32"/>
        <v>1000</v>
      </c>
      <c r="AG59" s="74">
        <f t="shared" si="33"/>
        <v>1000</v>
      </c>
      <c r="AH59" s="75">
        <f t="shared" si="34"/>
        <v>4</v>
      </c>
      <c r="AI59" s="73">
        <f>INDEX('Summary Sheet'!$D$5:$D$9,MATCH('Tyson ABC'!AC59,'Summary Sheet'!$C$5:$C$9,0))</f>
        <v>12</v>
      </c>
      <c r="AJ59" s="75">
        <f t="shared" si="35"/>
        <v>125</v>
      </c>
      <c r="AK59" s="68">
        <f t="shared" si="23"/>
        <v>500</v>
      </c>
      <c r="AL59" s="76">
        <f t="shared" si="36"/>
        <v>145</v>
      </c>
      <c r="AM59" s="75">
        <f t="shared" si="24"/>
        <v>500</v>
      </c>
      <c r="AN59" s="69">
        <f t="shared" si="37"/>
        <v>145</v>
      </c>
      <c r="AO59" s="100">
        <f t="shared" si="38"/>
        <v>0.2</v>
      </c>
      <c r="AP59" s="100">
        <f t="shared" si="39"/>
        <v>0.2</v>
      </c>
      <c r="AQ59" s="78">
        <f t="shared" si="40"/>
        <v>30.000000000000004</v>
      </c>
      <c r="AR59" s="79">
        <f t="shared" si="41"/>
        <v>30.000000000000004</v>
      </c>
      <c r="AS59" s="77">
        <f t="shared" si="42"/>
        <v>5</v>
      </c>
      <c r="AT59" s="80">
        <f t="shared" si="43"/>
        <v>5</v>
      </c>
      <c r="AU59" s="69">
        <f t="shared" si="44"/>
        <v>725</v>
      </c>
      <c r="AV59" s="68">
        <f t="shared" si="45"/>
        <v>2</v>
      </c>
      <c r="AW59" s="81">
        <f t="shared" si="46"/>
        <v>5.4406964091403701E-4</v>
      </c>
      <c r="AX59" s="81">
        <f>1-SUM(AW59:$AW$369)</f>
        <v>0.98231773667029376</v>
      </c>
    </row>
    <row r="60" spans="1:53" x14ac:dyDescent="0.2">
      <c r="A60" s="116">
        <v>8000923</v>
      </c>
      <c r="B60" s="116" t="s">
        <v>42</v>
      </c>
      <c r="C60" s="116" t="s">
        <v>270</v>
      </c>
      <c r="D60" s="105">
        <v>80000</v>
      </c>
      <c r="E60" s="116" t="s">
        <v>160</v>
      </c>
      <c r="F60" s="119">
        <v>4.7</v>
      </c>
      <c r="G60" s="118">
        <v>1000</v>
      </c>
      <c r="H60" s="116" t="s">
        <v>160</v>
      </c>
      <c r="I60" s="116">
        <f>INDEX(Sheet4!G:G,MATCH('Tyson ABC'!A60,Sheet4!A:A,0))</f>
        <v>48000</v>
      </c>
      <c r="J60" s="117">
        <v>60000</v>
      </c>
      <c r="K60" s="118">
        <v>24000</v>
      </c>
      <c r="L60" s="118">
        <v>24000</v>
      </c>
      <c r="M60" s="118">
        <v>3</v>
      </c>
      <c r="N60" s="116">
        <v>99999</v>
      </c>
      <c r="O60" s="68">
        <f t="shared" si="0"/>
        <v>13333.333333333334</v>
      </c>
      <c r="P60" s="68">
        <f t="shared" si="25"/>
        <v>693333.33333333337</v>
      </c>
      <c r="Q60" s="69">
        <f t="shared" si="26"/>
        <v>3258.666666666667</v>
      </c>
      <c r="R60" s="69">
        <f t="shared" si="27"/>
        <v>282</v>
      </c>
      <c r="S60" s="111">
        <f t="shared" si="28"/>
        <v>8.4595545316383026E-4</v>
      </c>
      <c r="T60" s="70">
        <f>1-SUM(S60:$S$369)</f>
        <v>0.97476327918057615</v>
      </c>
      <c r="U60" s="80" t="str">
        <f>INDEX('Summary Sheet'!$C$5:$C$9,MATCH(T60,'Summary Sheet'!$B$5:$B$9,1))</f>
        <v>D</v>
      </c>
      <c r="V60" s="37" t="s">
        <v>44</v>
      </c>
      <c r="W60" s="71">
        <f t="shared" si="29"/>
        <v>2.1983825241487505E-3</v>
      </c>
      <c r="X60" s="81">
        <f>1-SUM(W60:$W$369)</f>
        <v>0.98392641172634365</v>
      </c>
      <c r="Y60" s="68" t="str">
        <f>INDEX('Summary Sheet'!$C$5:$C$9,MATCH(X60,'Summary Sheet'!$B$5:$B$9,1))</f>
        <v>D</v>
      </c>
      <c r="Z60" s="114" t="s">
        <v>44</v>
      </c>
      <c r="AA60" s="68">
        <f>INDEX('Summary Sheet'!$N$3:$R$7,MATCH('Tyson ABC'!$V56,'Summary Sheet'!$M$3:$M$7,0),MATCH('Tyson ABC'!$Z56,'Summary Sheet'!$N$2:$R$2,0))</f>
        <v>4</v>
      </c>
      <c r="AB60" s="93" t="str">
        <f>INDEX('Summary Sheet'!$V$3:$Z$7,MATCH('Tyson ABC'!$V60,'Summary Sheet'!$M$3:$M$7,0),MATCH('Tyson ABC'!$Z60,'Summary Sheet'!$N$2:$R$2,0))</f>
        <v>D</v>
      </c>
      <c r="AC60" s="72" t="s">
        <v>44</v>
      </c>
      <c r="AD60" s="73">
        <f t="shared" si="30"/>
        <v>1</v>
      </c>
      <c r="AE60" s="74">
        <f t="shared" si="31"/>
        <v>24000</v>
      </c>
      <c r="AF60" s="74">
        <f t="shared" si="32"/>
        <v>160000</v>
      </c>
      <c r="AG60" s="74">
        <f t="shared" si="33"/>
        <v>168000</v>
      </c>
      <c r="AH60" s="75">
        <f t="shared" si="34"/>
        <v>7</v>
      </c>
      <c r="AI60" s="73">
        <f>INDEX('Summary Sheet'!$D$5:$D$9,MATCH('Tyson ABC'!AC60,'Summary Sheet'!$C$5:$C$9,0))</f>
        <v>12</v>
      </c>
      <c r="AJ60" s="75">
        <f t="shared" si="35"/>
        <v>9523.8095238095248</v>
      </c>
      <c r="AK60" s="68">
        <f t="shared" si="23"/>
        <v>60000</v>
      </c>
      <c r="AL60" s="76">
        <f t="shared" si="36"/>
        <v>282</v>
      </c>
      <c r="AM60" s="75">
        <f t="shared" si="24"/>
        <v>132000</v>
      </c>
      <c r="AN60" s="69">
        <f t="shared" si="37"/>
        <v>620.4</v>
      </c>
      <c r="AO60" s="100">
        <f t="shared" si="38"/>
        <v>0.6000060000600006</v>
      </c>
      <c r="AP60" s="100">
        <f t="shared" si="39"/>
        <v>1.3200132001320013</v>
      </c>
      <c r="AQ60" s="78">
        <f t="shared" si="40"/>
        <v>22.499999999999996</v>
      </c>
      <c r="AR60" s="79">
        <f t="shared" si="41"/>
        <v>49.499999999999993</v>
      </c>
      <c r="AS60" s="77">
        <f t="shared" si="42"/>
        <v>5</v>
      </c>
      <c r="AT60" s="80">
        <f t="shared" si="43"/>
        <v>29</v>
      </c>
      <c r="AU60" s="69">
        <f t="shared" si="44"/>
        <v>469.99529999999999</v>
      </c>
      <c r="AV60" s="68">
        <f t="shared" si="45"/>
        <v>7</v>
      </c>
      <c r="AW60" s="81">
        <f t="shared" si="46"/>
        <v>1.9042437431991295E-3</v>
      </c>
      <c r="AX60" s="81">
        <f>1-SUM(AW60:$AW$369)</f>
        <v>0.98286180631120779</v>
      </c>
    </row>
    <row r="61" spans="1:53" x14ac:dyDescent="0.2">
      <c r="A61" s="116">
        <v>8000137</v>
      </c>
      <c r="B61" s="116" t="s">
        <v>96</v>
      </c>
      <c r="C61" s="116" t="s">
        <v>272</v>
      </c>
      <c r="D61" s="105">
        <v>17400</v>
      </c>
      <c r="E61" s="116" t="s">
        <v>160</v>
      </c>
      <c r="F61" s="119">
        <v>47.94</v>
      </c>
      <c r="G61" s="118">
        <v>1000</v>
      </c>
      <c r="H61" s="116" t="s">
        <v>160</v>
      </c>
      <c r="I61" s="116">
        <f>INDEX(Sheet4!G:G,MATCH('Tyson ABC'!A61,Sheet4!A:A,0))</f>
        <v>2400</v>
      </c>
      <c r="J61" s="117">
        <v>6600</v>
      </c>
      <c r="K61" s="118">
        <v>12000</v>
      </c>
      <c r="L61" s="118">
        <v>2400</v>
      </c>
      <c r="M61" s="118">
        <v>21</v>
      </c>
      <c r="N61" s="116">
        <v>57600</v>
      </c>
      <c r="O61" s="68">
        <f t="shared" si="0"/>
        <v>2900</v>
      </c>
      <c r="P61" s="68">
        <f t="shared" si="25"/>
        <v>150800</v>
      </c>
      <c r="Q61" s="69">
        <f t="shared" si="26"/>
        <v>7229.3519999999999</v>
      </c>
      <c r="R61" s="69">
        <f t="shared" si="27"/>
        <v>316.404</v>
      </c>
      <c r="S61" s="111">
        <f t="shared" si="28"/>
        <v>1.8767521728439572E-3</v>
      </c>
      <c r="T61" s="70">
        <f>1-SUM(S61:$S$369)</f>
        <v>0.97560923463374005</v>
      </c>
      <c r="U61" s="80" t="str">
        <f>INDEX('Summary Sheet'!$C$5:$C$9,MATCH(T61,'Summary Sheet'!$B$5:$B$9,1))</f>
        <v>D</v>
      </c>
      <c r="V61" s="37" t="s">
        <v>44</v>
      </c>
      <c r="W61" s="71">
        <f t="shared" si="29"/>
        <v>5.3432374243974181E-4</v>
      </c>
      <c r="X61" s="81">
        <f>1-SUM(W61:$W$369)</f>
        <v>0.98612479425049238</v>
      </c>
      <c r="Y61" s="68" t="str">
        <f>INDEX('Summary Sheet'!$C$5:$C$9,MATCH(X61,'Summary Sheet'!$B$5:$B$9,1))</f>
        <v>D</v>
      </c>
      <c r="Z61" s="114" t="s">
        <v>44</v>
      </c>
      <c r="AA61" s="68">
        <f>INDEX('Summary Sheet'!$N$3:$R$7,MATCH('Tyson ABC'!$V57,'Summary Sheet'!$M$3:$M$7,0),MATCH('Tyson ABC'!$Z57,'Summary Sheet'!$N$2:$R$2,0))</f>
        <v>4</v>
      </c>
      <c r="AB61" s="93" t="str">
        <f>INDEX('Summary Sheet'!$V$3:$Z$7,MATCH('Tyson ABC'!$V61,'Summary Sheet'!$M$3:$M$7,0),MATCH('Tyson ABC'!$Z61,'Summary Sheet'!$N$2:$R$2,0))</f>
        <v>D</v>
      </c>
      <c r="AC61" s="72" t="s">
        <v>44</v>
      </c>
      <c r="AD61" s="73">
        <f t="shared" si="30"/>
        <v>5</v>
      </c>
      <c r="AE61" s="74">
        <f t="shared" si="31"/>
        <v>12000</v>
      </c>
      <c r="AF61" s="74">
        <f t="shared" si="32"/>
        <v>34800</v>
      </c>
      <c r="AG61" s="74">
        <f t="shared" si="33"/>
        <v>36000</v>
      </c>
      <c r="AH61" s="75">
        <f t="shared" si="34"/>
        <v>15</v>
      </c>
      <c r="AI61" s="73">
        <f>INDEX('Summary Sheet'!$D$5:$D$9,MATCH('Tyson ABC'!AC61,'Summary Sheet'!$C$5:$C$9,0))</f>
        <v>12</v>
      </c>
      <c r="AJ61" s="75">
        <f t="shared" si="35"/>
        <v>5800</v>
      </c>
      <c r="AK61" s="68">
        <f t="shared" si="23"/>
        <v>8400</v>
      </c>
      <c r="AL61" s="76">
        <f t="shared" si="36"/>
        <v>402.69599999999997</v>
      </c>
      <c r="AM61" s="75">
        <f t="shared" si="24"/>
        <v>20400</v>
      </c>
      <c r="AN61" s="69">
        <f t="shared" si="37"/>
        <v>977.97599999999989</v>
      </c>
      <c r="AO61" s="100">
        <f t="shared" si="38"/>
        <v>0.14583333333333334</v>
      </c>
      <c r="AP61" s="100">
        <f t="shared" si="39"/>
        <v>0.35416666666666669</v>
      </c>
      <c r="AQ61" s="78">
        <f t="shared" si="40"/>
        <v>14.482758620689655</v>
      </c>
      <c r="AR61" s="79">
        <f t="shared" si="41"/>
        <v>35.172413793103445</v>
      </c>
      <c r="AS61" s="77">
        <f t="shared" si="42"/>
        <v>5</v>
      </c>
      <c r="AT61" s="80">
        <f t="shared" si="43"/>
        <v>13</v>
      </c>
      <c r="AU61" s="69">
        <f t="shared" si="44"/>
        <v>2761.3440000000001</v>
      </c>
      <c r="AV61" s="68">
        <f t="shared" si="45"/>
        <v>3</v>
      </c>
      <c r="AW61" s="81">
        <f t="shared" si="46"/>
        <v>8.1610446137105551E-4</v>
      </c>
      <c r="AX61" s="81">
        <f>1-SUM(AW61:$AW$369)</f>
        <v>0.98476605005440698</v>
      </c>
    </row>
    <row r="62" spans="1:53" x14ac:dyDescent="0.2">
      <c r="A62" s="116">
        <v>8000994</v>
      </c>
      <c r="B62" s="116" t="s">
        <v>49</v>
      </c>
      <c r="C62" s="116" t="s">
        <v>270</v>
      </c>
      <c r="D62" s="105">
        <v>16499.999999999989</v>
      </c>
      <c r="E62" s="116" t="s">
        <v>160</v>
      </c>
      <c r="F62" s="119">
        <v>12.75</v>
      </c>
      <c r="G62" s="118">
        <v>1000</v>
      </c>
      <c r="H62" s="116" t="s">
        <v>160</v>
      </c>
      <c r="I62" s="116">
        <f>INDEX(Sheet4!G:G,MATCH('Tyson ABC'!A62,Sheet4!A:A,0))</f>
        <v>14751</v>
      </c>
      <c r="J62" s="117">
        <v>12100</v>
      </c>
      <c r="K62" s="118">
        <v>26400</v>
      </c>
      <c r="L62" s="118">
        <v>8800</v>
      </c>
      <c r="M62" s="118">
        <v>21</v>
      </c>
      <c r="N62" s="116">
        <v>99999</v>
      </c>
      <c r="O62" s="68">
        <f t="shared" si="0"/>
        <v>2749.9999999999982</v>
      </c>
      <c r="P62" s="68">
        <f t="shared" si="25"/>
        <v>142999.99999999991</v>
      </c>
      <c r="Q62" s="69">
        <f t="shared" si="26"/>
        <v>1823.2499999999989</v>
      </c>
      <c r="R62" s="69">
        <f t="shared" si="27"/>
        <v>154.27500000000001</v>
      </c>
      <c r="S62" s="111">
        <f t="shared" si="28"/>
        <v>4.7331882568973585E-4</v>
      </c>
      <c r="T62" s="70">
        <f>1-SUM(S62:$S$369)</f>
        <v>0.97748598680658394</v>
      </c>
      <c r="U62" s="80" t="str">
        <f>INDEX('Summary Sheet'!$C$5:$C$9,MATCH(T62,'Summary Sheet'!$B$5:$B$9,1))</f>
        <v>D</v>
      </c>
      <c r="V62" s="37" t="s">
        <v>44</v>
      </c>
      <c r="W62" s="71">
        <f t="shared" si="29"/>
        <v>1.0241164988746955E-3</v>
      </c>
      <c r="X62" s="81">
        <f>1-SUM(W62:$W$369)</f>
        <v>0.98665911799293216</v>
      </c>
      <c r="Y62" s="68" t="str">
        <f>INDEX('Summary Sheet'!$C$5:$C$9,MATCH(X62,'Summary Sheet'!$B$5:$B$9,1))</f>
        <v>D</v>
      </c>
      <c r="Z62" s="114" t="s">
        <v>44</v>
      </c>
      <c r="AA62" s="68">
        <f>INDEX('Summary Sheet'!$N$3:$R$7,MATCH('Tyson ABC'!$V59,'Summary Sheet'!$M$3:$M$7,0),MATCH('Tyson ABC'!$Z59,'Summary Sheet'!$N$2:$R$2,0))</f>
        <v>12</v>
      </c>
      <c r="AB62" s="93" t="str">
        <f>INDEX('Summary Sheet'!$V$3:$Z$7,MATCH('Tyson ABC'!$V62,'Summary Sheet'!$M$3:$M$7,0),MATCH('Tyson ABC'!$Z62,'Summary Sheet'!$N$2:$R$2,0))</f>
        <v>D</v>
      </c>
      <c r="AC62" s="72" t="s">
        <v>44</v>
      </c>
      <c r="AD62" s="73">
        <f t="shared" si="30"/>
        <v>3</v>
      </c>
      <c r="AE62" s="74">
        <f t="shared" si="31"/>
        <v>26400</v>
      </c>
      <c r="AF62" s="74">
        <f t="shared" si="32"/>
        <v>32999.999999999978</v>
      </c>
      <c r="AG62" s="74">
        <f t="shared" si="33"/>
        <v>35200</v>
      </c>
      <c r="AH62" s="75">
        <f t="shared" si="34"/>
        <v>4</v>
      </c>
      <c r="AI62" s="73">
        <f>INDEX('Summary Sheet'!$D$5:$D$9,MATCH('Tyson ABC'!AC62,'Summary Sheet'!$C$5:$C$9,0))</f>
        <v>12</v>
      </c>
      <c r="AJ62" s="75">
        <f t="shared" si="35"/>
        <v>5499.9999999999964</v>
      </c>
      <c r="AK62" s="68">
        <f t="shared" si="23"/>
        <v>27951</v>
      </c>
      <c r="AL62" s="76">
        <f t="shared" si="36"/>
        <v>356.37524999999999</v>
      </c>
      <c r="AM62" s="75">
        <f t="shared" si="24"/>
        <v>32351</v>
      </c>
      <c r="AN62" s="69">
        <f t="shared" si="37"/>
        <v>412.47524999999996</v>
      </c>
      <c r="AO62" s="100">
        <f t="shared" si="38"/>
        <v>0.2795127951279513</v>
      </c>
      <c r="AP62" s="100">
        <f t="shared" si="39"/>
        <v>0.32351323513235131</v>
      </c>
      <c r="AQ62" s="78">
        <f t="shared" si="40"/>
        <v>50.820000000000029</v>
      </c>
      <c r="AR62" s="79">
        <f t="shared" si="41"/>
        <v>58.820000000000036</v>
      </c>
      <c r="AS62" s="77">
        <f t="shared" si="42"/>
        <v>5</v>
      </c>
      <c r="AT62" s="80">
        <f t="shared" si="43"/>
        <v>6</v>
      </c>
      <c r="AU62" s="69">
        <f t="shared" si="44"/>
        <v>1274.9872499999999</v>
      </c>
      <c r="AV62" s="68">
        <f t="shared" si="45"/>
        <v>2</v>
      </c>
      <c r="AW62" s="81">
        <f t="shared" si="46"/>
        <v>5.4406964091403701E-4</v>
      </c>
      <c r="AX62" s="81">
        <f>1-SUM(AW62:$AW$369)</f>
        <v>0.98558215451577802</v>
      </c>
    </row>
    <row r="63" spans="1:53" x14ac:dyDescent="0.2">
      <c r="A63" s="116">
        <v>8001304</v>
      </c>
      <c r="B63" s="116" t="s">
        <v>94</v>
      </c>
      <c r="C63" s="116" t="s">
        <v>269</v>
      </c>
      <c r="D63" s="105">
        <v>2000</v>
      </c>
      <c r="E63" s="116" t="s">
        <v>160</v>
      </c>
      <c r="F63" s="119">
        <v>475</v>
      </c>
      <c r="G63" s="118">
        <v>1000</v>
      </c>
      <c r="H63" s="116" t="s">
        <v>160</v>
      </c>
      <c r="I63" s="116">
        <f>INDEX(Sheet4!G:G,MATCH('Tyson ABC'!A63,Sheet4!A:A,0))</f>
        <v>0</v>
      </c>
      <c r="J63" s="117">
        <v>0</v>
      </c>
      <c r="K63" s="118">
        <v>3000</v>
      </c>
      <c r="L63" s="118">
        <v>500</v>
      </c>
      <c r="M63" s="118">
        <v>21</v>
      </c>
      <c r="N63" s="116">
        <v>12000</v>
      </c>
      <c r="O63" s="68">
        <f t="shared" si="0"/>
        <v>333.33333333333331</v>
      </c>
      <c r="P63" s="68">
        <f t="shared" si="25"/>
        <v>17333.333333333332</v>
      </c>
      <c r="Q63" s="69">
        <f t="shared" si="26"/>
        <v>8233.3333333333321</v>
      </c>
      <c r="R63" s="69">
        <f t="shared" si="27"/>
        <v>0</v>
      </c>
      <c r="S63" s="111">
        <f t="shared" si="28"/>
        <v>2.1373874481532941E-3</v>
      </c>
      <c r="T63" s="70">
        <f>1-SUM(S63:$S$369)</f>
        <v>0.97795930563227373</v>
      </c>
      <c r="U63" s="80" t="str">
        <f>INDEX('Summary Sheet'!$C$5:$C$9,MATCH(T63,'Summary Sheet'!$B$5:$B$9,1))</f>
        <v>D</v>
      </c>
      <c r="V63" s="37" t="s">
        <v>44</v>
      </c>
      <c r="W63" s="71">
        <f t="shared" si="29"/>
        <v>4.5799177923406436E-4</v>
      </c>
      <c r="X63" s="81">
        <f>1-SUM(W63:$W$369)</f>
        <v>0.98768323449180684</v>
      </c>
      <c r="Y63" s="68" t="str">
        <f>INDEX('Summary Sheet'!$C$5:$C$9,MATCH(X63,'Summary Sheet'!$B$5:$B$9,1))</f>
        <v>D</v>
      </c>
      <c r="Z63" s="114" t="s">
        <v>44</v>
      </c>
      <c r="AA63" s="68">
        <f>INDEX('Summary Sheet'!$N$3:$R$7,MATCH('Tyson ABC'!$V60,'Summary Sheet'!$M$3:$M$7,0),MATCH('Tyson ABC'!$Z60,'Summary Sheet'!$N$2:$R$2,0))</f>
        <v>12</v>
      </c>
      <c r="AB63" s="93" t="str">
        <f>INDEX('Summary Sheet'!$V$3:$Z$7,MATCH('Tyson ABC'!$V63,'Summary Sheet'!$M$3:$M$7,0),MATCH('Tyson ABC'!$Z63,'Summary Sheet'!$N$2:$R$2,0))</f>
        <v>D</v>
      </c>
      <c r="AC63" s="72" t="s">
        <v>44</v>
      </c>
      <c r="AD63" s="73">
        <f t="shared" si="30"/>
        <v>6</v>
      </c>
      <c r="AE63" s="74">
        <f t="shared" si="31"/>
        <v>3000</v>
      </c>
      <c r="AF63" s="74">
        <f t="shared" si="32"/>
        <v>4000</v>
      </c>
      <c r="AG63" s="74">
        <f t="shared" si="33"/>
        <v>4000</v>
      </c>
      <c r="AH63" s="75">
        <f t="shared" si="34"/>
        <v>8</v>
      </c>
      <c r="AI63" s="73">
        <f>INDEX('Summary Sheet'!$D$5:$D$9,MATCH('Tyson ABC'!AC63,'Summary Sheet'!$C$5:$C$9,0))</f>
        <v>12</v>
      </c>
      <c r="AJ63" s="75">
        <f t="shared" si="35"/>
        <v>666.66666666666663</v>
      </c>
      <c r="AK63" s="68">
        <f t="shared" si="23"/>
        <v>1500</v>
      </c>
      <c r="AL63" s="76">
        <f t="shared" si="36"/>
        <v>712.5</v>
      </c>
      <c r="AM63" s="75">
        <f t="shared" si="24"/>
        <v>2000</v>
      </c>
      <c r="AN63" s="69">
        <f t="shared" si="37"/>
        <v>950</v>
      </c>
      <c r="AO63" s="100">
        <f t="shared" si="38"/>
        <v>0.125</v>
      </c>
      <c r="AP63" s="100">
        <f t="shared" si="39"/>
        <v>0.16666666666666666</v>
      </c>
      <c r="AQ63" s="78">
        <f t="shared" si="40"/>
        <v>22.500000000000004</v>
      </c>
      <c r="AR63" s="79">
        <f t="shared" si="41"/>
        <v>30.000000000000004</v>
      </c>
      <c r="AS63" s="77">
        <f t="shared" si="42"/>
        <v>5</v>
      </c>
      <c r="AT63" s="80">
        <f t="shared" si="43"/>
        <v>6</v>
      </c>
      <c r="AU63" s="69">
        <f t="shared" si="44"/>
        <v>5700</v>
      </c>
      <c r="AV63" s="68">
        <f t="shared" si="45"/>
        <v>2</v>
      </c>
      <c r="AW63" s="81">
        <f t="shared" si="46"/>
        <v>5.4406964091403701E-4</v>
      </c>
      <c r="AX63" s="81">
        <f>1-SUM(AW63:$AW$369)</f>
        <v>0.98612622415669204</v>
      </c>
    </row>
    <row r="64" spans="1:53" x14ac:dyDescent="0.2">
      <c r="A64" s="116">
        <v>8001500</v>
      </c>
      <c r="B64" s="116" t="s">
        <v>199</v>
      </c>
      <c r="C64" s="116" t="s">
        <v>269</v>
      </c>
      <c r="D64" s="105">
        <v>3000</v>
      </c>
      <c r="E64" s="116" t="s">
        <v>160</v>
      </c>
      <c r="F64" s="119">
        <v>346.5</v>
      </c>
      <c r="G64" s="118">
        <v>1000</v>
      </c>
      <c r="H64" s="116" t="s">
        <v>160</v>
      </c>
      <c r="I64" s="116">
        <f>INDEX(Sheet4!G:G,MATCH('Tyson ABC'!A64,Sheet4!A:A,0))</f>
        <v>0</v>
      </c>
      <c r="J64" s="117">
        <v>0</v>
      </c>
      <c r="K64" s="118">
        <v>1500</v>
      </c>
      <c r="L64" s="118">
        <v>500</v>
      </c>
      <c r="M64" s="118">
        <v>21</v>
      </c>
      <c r="N64" s="116">
        <v>12000</v>
      </c>
      <c r="O64" s="68">
        <f t="shared" si="0"/>
        <v>500</v>
      </c>
      <c r="P64" s="68">
        <f t="shared" si="25"/>
        <v>26000</v>
      </c>
      <c r="Q64" s="69">
        <f t="shared" si="26"/>
        <v>9009</v>
      </c>
      <c r="R64" s="69">
        <f t="shared" si="27"/>
        <v>0</v>
      </c>
      <c r="S64" s="111">
        <f t="shared" si="28"/>
        <v>2.3387518445845785E-3</v>
      </c>
      <c r="T64" s="70">
        <f>1-SUM(S64:$S$369)</f>
        <v>0.98009669308042702</v>
      </c>
      <c r="U64" s="80" t="str">
        <f>INDEX('Summary Sheet'!$C$5:$C$9,MATCH(T64,'Summary Sheet'!$B$5:$B$9,1))</f>
        <v>D</v>
      </c>
      <c r="V64" s="37" t="s">
        <v>44</v>
      </c>
      <c r="W64" s="71">
        <f t="shared" si="29"/>
        <v>2.2899588961703218E-4</v>
      </c>
      <c r="X64" s="81">
        <f>1-SUM(W64:$W$369)</f>
        <v>0.98814122627104095</v>
      </c>
      <c r="Y64" s="68" t="str">
        <f>INDEX('Summary Sheet'!$C$5:$C$9,MATCH(X64,'Summary Sheet'!$B$5:$B$9,1))</f>
        <v>D</v>
      </c>
      <c r="Z64" s="114" t="s">
        <v>44</v>
      </c>
      <c r="AA64" s="68">
        <f>INDEX('Summary Sheet'!$N$3:$R$7,MATCH('Tyson ABC'!$V63,'Summary Sheet'!$M$3:$M$7,0),MATCH('Tyson ABC'!$Z63,'Summary Sheet'!$N$2:$R$2,0))</f>
        <v>12</v>
      </c>
      <c r="AB64" s="93" t="str">
        <f>INDEX('Summary Sheet'!$V$3:$Z$7,MATCH('Tyson ABC'!$V64,'Summary Sheet'!$M$3:$M$7,0),MATCH('Tyson ABC'!$Z64,'Summary Sheet'!$N$2:$R$2,0))</f>
        <v>D</v>
      </c>
      <c r="AC64" s="72" t="s">
        <v>44</v>
      </c>
      <c r="AD64" s="73">
        <f t="shared" si="30"/>
        <v>3</v>
      </c>
      <c r="AE64" s="74">
        <f t="shared" si="31"/>
        <v>1500</v>
      </c>
      <c r="AF64" s="74">
        <f t="shared" si="32"/>
        <v>6000</v>
      </c>
      <c r="AG64" s="74">
        <f t="shared" si="33"/>
        <v>6000</v>
      </c>
      <c r="AH64" s="75">
        <f t="shared" si="34"/>
        <v>12</v>
      </c>
      <c r="AI64" s="73">
        <f>INDEX('Summary Sheet'!$D$5:$D$9,MATCH('Tyson ABC'!AC64,'Summary Sheet'!$C$5:$C$9,0))</f>
        <v>12</v>
      </c>
      <c r="AJ64" s="75">
        <f t="shared" si="35"/>
        <v>1000</v>
      </c>
      <c r="AK64" s="68">
        <f t="shared" si="23"/>
        <v>750</v>
      </c>
      <c r="AL64" s="76">
        <f t="shared" si="36"/>
        <v>259.875</v>
      </c>
      <c r="AM64" s="75">
        <f t="shared" si="24"/>
        <v>3000</v>
      </c>
      <c r="AN64" s="69">
        <f t="shared" si="37"/>
        <v>1039.5</v>
      </c>
      <c r="AO64" s="100">
        <f t="shared" si="38"/>
        <v>6.25E-2</v>
      </c>
      <c r="AP64" s="100">
        <f t="shared" si="39"/>
        <v>0.25</v>
      </c>
      <c r="AQ64" s="78">
        <f t="shared" si="40"/>
        <v>7.5</v>
      </c>
      <c r="AR64" s="79">
        <f t="shared" si="41"/>
        <v>30</v>
      </c>
      <c r="AS64" s="77">
        <f t="shared" si="42"/>
        <v>5</v>
      </c>
      <c r="AT64" s="80">
        <f t="shared" si="43"/>
        <v>18</v>
      </c>
      <c r="AU64" s="69">
        <f t="shared" si="44"/>
        <v>4158</v>
      </c>
      <c r="AV64" s="68">
        <f t="shared" si="45"/>
        <v>3</v>
      </c>
      <c r="AW64" s="81">
        <f t="shared" si="46"/>
        <v>8.1610446137105551E-4</v>
      </c>
      <c r="AX64" s="81">
        <f>1-SUM(AW64:$AW$369)</f>
        <v>0.98667029379760607</v>
      </c>
      <c r="BA64" s="68"/>
    </row>
    <row r="65" spans="1:50" x14ac:dyDescent="0.2">
      <c r="A65" s="116">
        <v>8000259</v>
      </c>
      <c r="B65" s="116" t="s">
        <v>9</v>
      </c>
      <c r="C65" s="116" t="s">
        <v>270</v>
      </c>
      <c r="D65" s="105">
        <v>6000</v>
      </c>
      <c r="E65" s="116" t="s">
        <v>160</v>
      </c>
      <c r="F65" s="119">
        <v>24.23</v>
      </c>
      <c r="G65" s="118">
        <v>1000</v>
      </c>
      <c r="H65" s="116" t="s">
        <v>160</v>
      </c>
      <c r="I65" s="116">
        <f>INDEX(Sheet4!G:G,MATCH('Tyson ABC'!A65,Sheet4!A:A,0))</f>
        <v>10000</v>
      </c>
      <c r="J65" s="117">
        <v>39000</v>
      </c>
      <c r="K65" s="118">
        <v>24000</v>
      </c>
      <c r="L65" s="118">
        <v>12000</v>
      </c>
      <c r="M65" s="118">
        <v>21</v>
      </c>
      <c r="N65" s="116">
        <v>99999</v>
      </c>
      <c r="O65" s="68">
        <f t="shared" si="0"/>
        <v>1000</v>
      </c>
      <c r="P65" s="68">
        <f t="shared" si="25"/>
        <v>52000</v>
      </c>
      <c r="Q65" s="69">
        <f t="shared" si="26"/>
        <v>1259.96</v>
      </c>
      <c r="R65" s="69">
        <f t="shared" si="27"/>
        <v>944.97</v>
      </c>
      <c r="S65" s="111">
        <f t="shared" si="28"/>
        <v>3.2708777601318524E-4</v>
      </c>
      <c r="T65" s="70">
        <f>1-SUM(S65:$S$369)</f>
        <v>0.98243544492501156</v>
      </c>
      <c r="U65" s="80" t="str">
        <f>INDEX('Summary Sheet'!$C$5:$C$9,MATCH(T65,'Summary Sheet'!$B$5:$B$9,1))</f>
        <v>D</v>
      </c>
      <c r="V65" s="37" t="s">
        <v>44</v>
      </c>
      <c r="W65" s="71">
        <f t="shared" si="29"/>
        <v>8.0607359218787516E-4</v>
      </c>
      <c r="X65" s="81">
        <f>1-SUM(W65:$W$369)</f>
        <v>0.98837022216065795</v>
      </c>
      <c r="Y65" s="68" t="str">
        <f>INDEX('Summary Sheet'!$C$5:$C$9,MATCH(X65,'Summary Sheet'!$B$5:$B$9,1))</f>
        <v>D</v>
      </c>
      <c r="Z65" s="114" t="s">
        <v>44</v>
      </c>
      <c r="AA65" s="68">
        <f>INDEX('Summary Sheet'!$N$3:$R$7,MATCH('Tyson ABC'!$V64,'Summary Sheet'!$M$3:$M$7,0),MATCH('Tyson ABC'!$Z64,'Summary Sheet'!$N$2:$R$2,0))</f>
        <v>12</v>
      </c>
      <c r="AB65" s="93" t="str">
        <f>INDEX('Summary Sheet'!$V$3:$Z$7,MATCH('Tyson ABC'!$V65,'Summary Sheet'!$M$3:$M$7,0),MATCH('Tyson ABC'!$Z65,'Summary Sheet'!$N$2:$R$2,0))</f>
        <v>D</v>
      </c>
      <c r="AC65" s="72" t="s">
        <v>44</v>
      </c>
      <c r="AD65" s="73">
        <f t="shared" si="30"/>
        <v>2</v>
      </c>
      <c r="AE65" s="74">
        <f t="shared" si="31"/>
        <v>24000</v>
      </c>
      <c r="AF65" s="74">
        <f t="shared" si="32"/>
        <v>12000</v>
      </c>
      <c r="AG65" s="74">
        <f t="shared" si="33"/>
        <v>24000</v>
      </c>
      <c r="AH65" s="75">
        <f t="shared" si="34"/>
        <v>2</v>
      </c>
      <c r="AI65" s="73">
        <f>INDEX('Summary Sheet'!$D$5:$D$9,MATCH('Tyson ABC'!AC65,'Summary Sheet'!$C$5:$C$9,0))</f>
        <v>12</v>
      </c>
      <c r="AJ65" s="75">
        <f t="shared" si="35"/>
        <v>2000</v>
      </c>
      <c r="AK65" s="68">
        <f t="shared" si="23"/>
        <v>22000</v>
      </c>
      <c r="AL65" s="76">
        <f t="shared" si="36"/>
        <v>533.06000000000006</v>
      </c>
      <c r="AM65" s="75">
        <f t="shared" si="24"/>
        <v>22000</v>
      </c>
      <c r="AN65" s="69">
        <f t="shared" si="37"/>
        <v>533.06000000000006</v>
      </c>
      <c r="AO65" s="100">
        <f t="shared" si="38"/>
        <v>0.22000220002200022</v>
      </c>
      <c r="AP65" s="100">
        <f t="shared" si="39"/>
        <v>0.22000220002200022</v>
      </c>
      <c r="AQ65" s="78">
        <f t="shared" si="40"/>
        <v>110</v>
      </c>
      <c r="AR65" s="79">
        <f t="shared" si="41"/>
        <v>110</v>
      </c>
      <c r="AS65" s="77">
        <f t="shared" si="42"/>
        <v>3</v>
      </c>
      <c r="AT65" s="80">
        <f t="shared" si="43"/>
        <v>3</v>
      </c>
      <c r="AU65" s="69">
        <f t="shared" si="44"/>
        <v>2422.97577</v>
      </c>
      <c r="AV65" s="68">
        <f t="shared" si="45"/>
        <v>1</v>
      </c>
      <c r="AW65" s="81">
        <f t="shared" si="46"/>
        <v>2.720348204570185E-4</v>
      </c>
      <c r="AX65" s="81">
        <f>1-SUM(AW65:$AW$369)</f>
        <v>0.9874863982589771</v>
      </c>
    </row>
    <row r="66" spans="1:50" x14ac:dyDescent="0.2">
      <c r="A66" s="116">
        <v>8000260</v>
      </c>
      <c r="B66" s="116" t="s">
        <v>10</v>
      </c>
      <c r="C66" s="116" t="s">
        <v>270</v>
      </c>
      <c r="D66" s="105">
        <v>5000</v>
      </c>
      <c r="E66" s="116" t="s">
        <v>160</v>
      </c>
      <c r="F66" s="119">
        <v>24.23</v>
      </c>
      <c r="G66" s="118">
        <v>1000</v>
      </c>
      <c r="H66" s="116" t="s">
        <v>160</v>
      </c>
      <c r="I66" s="116">
        <f>INDEX(Sheet4!G:G,MATCH('Tyson ABC'!A66,Sheet4!A:A,0))</f>
        <v>10000</v>
      </c>
      <c r="J66" s="117">
        <v>26000</v>
      </c>
      <c r="K66" s="118">
        <v>24000</v>
      </c>
      <c r="L66" s="118">
        <v>12000</v>
      </c>
      <c r="M66" s="118">
        <v>21</v>
      </c>
      <c r="N66" s="116">
        <v>99999</v>
      </c>
      <c r="O66" s="68">
        <f t="shared" ref="O66:O91" si="47">D66/6</f>
        <v>833.33333333333337</v>
      </c>
      <c r="P66" s="68">
        <f t="shared" ref="P66:P91" si="48">O66*52</f>
        <v>43333.333333333336</v>
      </c>
      <c r="Q66" s="69">
        <f t="shared" ref="Q66:Q91" si="49">P66/G66*F66</f>
        <v>1049.9666666666667</v>
      </c>
      <c r="R66" s="69">
        <f t="shared" ref="R66:R91" si="50">IF(ISERROR(J66/G66*F66),0,J66/G66*F66)</f>
        <v>629.98</v>
      </c>
      <c r="S66" s="111">
        <f t="shared" ref="S66:S91" si="51">(Q66/$BB$9)</f>
        <v>2.7257314667765436E-4</v>
      </c>
      <c r="T66" s="70">
        <f>1-SUM(S66:$S$369)</f>
        <v>0.98276253270102476</v>
      </c>
      <c r="U66" s="80" t="str">
        <f>INDEX('Summary Sheet'!$C$5:$C$9,MATCH(T66,'Summary Sheet'!$B$5:$B$9,1))</f>
        <v>D</v>
      </c>
      <c r="V66" s="37" t="s">
        <v>44</v>
      </c>
      <c r="W66" s="71">
        <f t="shared" ref="W66:W91" si="52">(AO66/$BB$32)</f>
        <v>8.0607359218787516E-4</v>
      </c>
      <c r="X66" s="81">
        <f>1-SUM(W66:$W$369)</f>
        <v>0.98917629575284582</v>
      </c>
      <c r="Y66" s="68" t="str">
        <f>INDEX('Summary Sheet'!$C$5:$C$9,MATCH(X66,'Summary Sheet'!$B$5:$B$9,1))</f>
        <v>D</v>
      </c>
      <c r="Z66" s="114" t="s">
        <v>44</v>
      </c>
      <c r="AA66" s="68">
        <f>INDEX('Summary Sheet'!$N$3:$R$7,MATCH('Tyson ABC'!$V65,'Summary Sheet'!$M$3:$M$7,0),MATCH('Tyson ABC'!$Z65,'Summary Sheet'!$N$2:$R$2,0))</f>
        <v>12</v>
      </c>
      <c r="AB66" s="93" t="str">
        <f>INDEX('Summary Sheet'!$V$3:$Z$7,MATCH('Tyson ABC'!$V66,'Summary Sheet'!$M$3:$M$7,0),MATCH('Tyson ABC'!$Z66,'Summary Sheet'!$N$2:$R$2,0))</f>
        <v>D</v>
      </c>
      <c r="AC66" s="72" t="s">
        <v>44</v>
      </c>
      <c r="AD66" s="73">
        <f t="shared" ref="AD66:AD91" si="53">ROUNDUP(K66/L66,0)</f>
        <v>2</v>
      </c>
      <c r="AE66" s="74">
        <f t="shared" ref="AE66:AE91" si="54">AD66*L66</f>
        <v>24000</v>
      </c>
      <c r="AF66" s="74">
        <f t="shared" ref="AF66:AF91" si="55">AI66*O66</f>
        <v>10000</v>
      </c>
      <c r="AG66" s="74">
        <f t="shared" ref="AG66:AG91" si="56">AH66*L66</f>
        <v>24000</v>
      </c>
      <c r="AH66" s="75">
        <f t="shared" ref="AH66:AH91" si="57">ROUNDUP(IF((AI66*O66)&gt;K66,AI66*O66,AE66)/L66,0)</f>
        <v>2</v>
      </c>
      <c r="AI66" s="73">
        <f>INDEX('Summary Sheet'!$D$5:$D$9,MATCH('Tyson ABC'!AC66,'Summary Sheet'!$C$5:$C$9,0))</f>
        <v>12</v>
      </c>
      <c r="AJ66" s="75">
        <f t="shared" ref="AJ66:AJ91" si="58">(0.5*O66*(M66/7+1))</f>
        <v>1666.6666666666667</v>
      </c>
      <c r="AK66" s="68">
        <f t="shared" si="23"/>
        <v>22000</v>
      </c>
      <c r="AL66" s="76">
        <f t="shared" ref="AL66:AL91" si="59">AK66/G66*F66</f>
        <v>533.06000000000006</v>
      </c>
      <c r="AM66" s="75">
        <f t="shared" si="24"/>
        <v>22000</v>
      </c>
      <c r="AN66" s="69">
        <f t="shared" ref="AN66:AN91" si="60">AM66/G66*F66</f>
        <v>533.06000000000006</v>
      </c>
      <c r="AO66" s="100">
        <f t="shared" ref="AO66:AO91" si="61">AK66/N66</f>
        <v>0.22000220002200022</v>
      </c>
      <c r="AP66" s="100">
        <f t="shared" ref="AP66:AP91" si="62">AM66/N66</f>
        <v>0.22000220002200022</v>
      </c>
      <c r="AQ66" s="78">
        <f t="shared" ref="AQ66:AQ91" si="63">(AK66/(O66/5))</f>
        <v>131.99999999999997</v>
      </c>
      <c r="AR66" s="79">
        <f t="shared" ref="AR66:AR91" si="64">(AM66/(O66/5))</f>
        <v>131.99999999999997</v>
      </c>
      <c r="AS66" s="77">
        <f t="shared" ref="AS66:AS91" si="65">ROUNDUP(P66/AG66,0)</f>
        <v>2</v>
      </c>
      <c r="AT66" s="80">
        <f t="shared" ref="AT66:AT91" si="66">MIN(52,ROUNDUP(P66/AE66,0))</f>
        <v>2</v>
      </c>
      <c r="AU66" s="69">
        <f t="shared" ref="AU66:AU91" si="67">N66/G66*F66</f>
        <v>2422.97577</v>
      </c>
      <c r="AV66" s="68">
        <f t="shared" ref="AV66:AV91" si="68">ROUNDUP((P66/N66),0)</f>
        <v>1</v>
      </c>
      <c r="AW66" s="81">
        <f t="shared" ref="AW66:AW91" si="69">AV66/$BB$35</f>
        <v>2.720348204570185E-4</v>
      </c>
      <c r="AX66" s="81">
        <f>1-SUM(AW66:$AW$369)</f>
        <v>0.98775843307943412</v>
      </c>
    </row>
    <row r="67" spans="1:50" x14ac:dyDescent="0.2">
      <c r="A67" s="116">
        <v>8001091</v>
      </c>
      <c r="B67" s="116" t="s">
        <v>265</v>
      </c>
      <c r="C67" s="116" t="s">
        <v>270</v>
      </c>
      <c r="D67" s="105">
        <v>24000.000000000004</v>
      </c>
      <c r="E67" s="116" t="s">
        <v>160</v>
      </c>
      <c r="F67" s="119">
        <v>18.7</v>
      </c>
      <c r="G67" s="118">
        <v>1000</v>
      </c>
      <c r="H67" s="116" t="s">
        <v>160</v>
      </c>
      <c r="I67" s="116">
        <f>INDEX(Sheet4!G:G,MATCH('Tyson ABC'!A67,Sheet4!A:A,0))</f>
        <v>9000</v>
      </c>
      <c r="J67" s="117">
        <v>10000</v>
      </c>
      <c r="K67" s="118">
        <v>20000</v>
      </c>
      <c r="L67" s="118">
        <v>20000</v>
      </c>
      <c r="M67" s="118">
        <v>3</v>
      </c>
      <c r="N67" s="116">
        <v>99999</v>
      </c>
      <c r="O67" s="68">
        <f t="shared" si="47"/>
        <v>4000.0000000000005</v>
      </c>
      <c r="P67" s="68">
        <f t="shared" si="48"/>
        <v>208000.00000000003</v>
      </c>
      <c r="Q67" s="69">
        <f t="shared" si="49"/>
        <v>3889.6000000000004</v>
      </c>
      <c r="R67" s="69">
        <f t="shared" si="50"/>
        <v>187</v>
      </c>
      <c r="S67" s="111">
        <f t="shared" si="51"/>
        <v>1.0097468281381038E-3</v>
      </c>
      <c r="T67" s="70">
        <f>1-SUM(S67:$S$369)</f>
        <v>0.98303510584770248</v>
      </c>
      <c r="U67" s="80" t="str">
        <f>INDEX('Summary Sheet'!$C$5:$C$9,MATCH(T67,'Summary Sheet'!$B$5:$B$9,1))</f>
        <v>D</v>
      </c>
      <c r="V67" s="37" t="s">
        <v>44</v>
      </c>
      <c r="W67" s="71">
        <f t="shared" si="52"/>
        <v>6.9615446598043766E-4</v>
      </c>
      <c r="X67" s="81">
        <f>1-SUM(W67:$W$369)</f>
        <v>0.9899823693450337</v>
      </c>
      <c r="Y67" s="68" t="str">
        <f>INDEX('Summary Sheet'!$C$5:$C$9,MATCH(X67,'Summary Sheet'!$B$5:$B$9,1))</f>
        <v>D</v>
      </c>
      <c r="Z67" s="114" t="s">
        <v>44</v>
      </c>
      <c r="AA67" s="68">
        <f>INDEX('Summary Sheet'!$N$3:$R$7,MATCH('Tyson ABC'!$V66,'Summary Sheet'!$M$3:$M$7,0),MATCH('Tyson ABC'!$Z66,'Summary Sheet'!$N$2:$R$2,0))</f>
        <v>12</v>
      </c>
      <c r="AB67" s="93" t="str">
        <f>INDEX('Summary Sheet'!$V$3:$Z$7,MATCH('Tyson ABC'!$V67,'Summary Sheet'!$M$3:$M$7,0),MATCH('Tyson ABC'!$Z67,'Summary Sheet'!$N$2:$R$2,0))</f>
        <v>D</v>
      </c>
      <c r="AC67" s="72" t="s">
        <v>44</v>
      </c>
      <c r="AD67" s="73">
        <f t="shared" si="53"/>
        <v>1</v>
      </c>
      <c r="AE67" s="74">
        <f t="shared" si="54"/>
        <v>20000</v>
      </c>
      <c r="AF67" s="74">
        <f t="shared" si="55"/>
        <v>48000.000000000007</v>
      </c>
      <c r="AG67" s="74">
        <f t="shared" si="56"/>
        <v>60000</v>
      </c>
      <c r="AH67" s="75">
        <f t="shared" si="57"/>
        <v>3</v>
      </c>
      <c r="AI67" s="73">
        <f>INDEX('Summary Sheet'!$D$5:$D$9,MATCH('Tyson ABC'!AC67,'Summary Sheet'!$C$5:$C$9,0))</f>
        <v>12</v>
      </c>
      <c r="AJ67" s="75">
        <f t="shared" si="58"/>
        <v>2857.1428571428573</v>
      </c>
      <c r="AK67" s="68">
        <f t="shared" ref="AK67:AK91" si="70">(0.5*AE67)+I67</f>
        <v>19000</v>
      </c>
      <c r="AL67" s="76">
        <f t="shared" si="59"/>
        <v>355.3</v>
      </c>
      <c r="AM67" s="75">
        <f t="shared" ref="AM67:AM91" si="71">(0.5*AG67)+I67</f>
        <v>39000</v>
      </c>
      <c r="AN67" s="69">
        <f t="shared" si="60"/>
        <v>729.3</v>
      </c>
      <c r="AO67" s="100">
        <f t="shared" si="61"/>
        <v>0.19000190001900019</v>
      </c>
      <c r="AP67" s="100">
        <f t="shared" si="62"/>
        <v>0.39000390003900037</v>
      </c>
      <c r="AQ67" s="78">
        <f t="shared" si="63"/>
        <v>23.749999999999996</v>
      </c>
      <c r="AR67" s="79">
        <f t="shared" si="64"/>
        <v>48.749999999999993</v>
      </c>
      <c r="AS67" s="77">
        <f t="shared" si="65"/>
        <v>4</v>
      </c>
      <c r="AT67" s="80">
        <f t="shared" si="66"/>
        <v>11</v>
      </c>
      <c r="AU67" s="69">
        <f t="shared" si="67"/>
        <v>1869.9812999999999</v>
      </c>
      <c r="AV67" s="68">
        <f t="shared" si="68"/>
        <v>3</v>
      </c>
      <c r="AW67" s="81">
        <f t="shared" si="69"/>
        <v>8.1610446137105551E-4</v>
      </c>
      <c r="AX67" s="81">
        <f>1-SUM(AW67:$AW$369)</f>
        <v>0.98803046789989113</v>
      </c>
    </row>
    <row r="68" spans="1:50" x14ac:dyDescent="0.2">
      <c r="A68" s="116">
        <v>8002000</v>
      </c>
      <c r="B68" s="116" t="s">
        <v>97</v>
      </c>
      <c r="C68" s="116" t="s">
        <v>274</v>
      </c>
      <c r="D68" s="105">
        <v>1515</v>
      </c>
      <c r="E68" s="116" t="s">
        <v>160</v>
      </c>
      <c r="F68" s="119">
        <v>330</v>
      </c>
      <c r="G68" s="118">
        <v>1000</v>
      </c>
      <c r="H68" s="116" t="s">
        <v>160</v>
      </c>
      <c r="I68" s="116">
        <f>INDEX(Sheet4!G:G,MATCH('Tyson ABC'!A68,Sheet4!A:A,0))</f>
        <v>1500</v>
      </c>
      <c r="J68" s="117">
        <v>1250</v>
      </c>
      <c r="K68" s="118">
        <v>3000</v>
      </c>
      <c r="L68" s="118">
        <v>250</v>
      </c>
      <c r="M68" s="118">
        <v>14</v>
      </c>
      <c r="N68" s="116">
        <v>20000</v>
      </c>
      <c r="O68" s="68">
        <f t="shared" si="47"/>
        <v>252.5</v>
      </c>
      <c r="P68" s="68">
        <f t="shared" si="48"/>
        <v>13130</v>
      </c>
      <c r="Q68" s="69">
        <f t="shared" si="49"/>
        <v>4332.9000000000005</v>
      </c>
      <c r="R68" s="69">
        <f t="shared" si="50"/>
        <v>412.5</v>
      </c>
      <c r="S68" s="111">
        <f t="shared" si="51"/>
        <v>1.1248282681097261E-3</v>
      </c>
      <c r="T68" s="70">
        <f>1-SUM(S68:$S$369)</f>
        <v>0.98404485267584052</v>
      </c>
      <c r="U68" s="80" t="str">
        <f>INDEX('Summary Sheet'!$C$5:$C$9,MATCH(T68,'Summary Sheet'!$B$5:$B$9,1))</f>
        <v>D</v>
      </c>
      <c r="V68" s="37" t="s">
        <v>44</v>
      </c>
      <c r="W68" s="71">
        <f t="shared" si="52"/>
        <v>5.4959013508087723E-4</v>
      </c>
      <c r="X68" s="81">
        <f>1-SUM(W68:$W$369)</f>
        <v>0.99067852381101418</v>
      </c>
      <c r="Y68" s="68" t="str">
        <f>INDEX('Summary Sheet'!$C$5:$C$9,MATCH(X68,'Summary Sheet'!$B$5:$B$9,1))</f>
        <v>D</v>
      </c>
      <c r="Z68" s="114" t="s">
        <v>44</v>
      </c>
      <c r="AA68" s="68">
        <f>INDEX('Summary Sheet'!$N$3:$R$7,MATCH('Tyson ABC'!$V68,'Summary Sheet'!$M$3:$M$7,0),MATCH('Tyson ABC'!$Z68,'Summary Sheet'!$N$2:$R$2,0))</f>
        <v>12</v>
      </c>
      <c r="AB68" s="93" t="str">
        <f>INDEX('Summary Sheet'!$V$3:$Z$7,MATCH('Tyson ABC'!$V68,'Summary Sheet'!$M$3:$M$7,0),MATCH('Tyson ABC'!$Z68,'Summary Sheet'!$N$2:$R$2,0))</f>
        <v>D</v>
      </c>
      <c r="AC68" s="72" t="s">
        <v>44</v>
      </c>
      <c r="AD68" s="73">
        <f t="shared" si="53"/>
        <v>12</v>
      </c>
      <c r="AE68" s="74">
        <f t="shared" si="54"/>
        <v>3000</v>
      </c>
      <c r="AF68" s="74">
        <f t="shared" si="55"/>
        <v>3030</v>
      </c>
      <c r="AG68" s="74">
        <f t="shared" si="56"/>
        <v>3250</v>
      </c>
      <c r="AH68" s="75">
        <f t="shared" si="57"/>
        <v>13</v>
      </c>
      <c r="AI68" s="73">
        <f>INDEX('Summary Sheet'!$D$5:$D$9,MATCH('Tyson ABC'!AC68,'Summary Sheet'!$C$5:$C$9,0))</f>
        <v>12</v>
      </c>
      <c r="AJ68" s="75">
        <f t="shared" si="58"/>
        <v>378.75</v>
      </c>
      <c r="AK68" s="68">
        <f t="shared" si="70"/>
        <v>3000</v>
      </c>
      <c r="AL68" s="76">
        <f t="shared" si="59"/>
        <v>990</v>
      </c>
      <c r="AM68" s="75">
        <f t="shared" si="71"/>
        <v>3125</v>
      </c>
      <c r="AN68" s="69">
        <f t="shared" si="60"/>
        <v>1031.25</v>
      </c>
      <c r="AO68" s="100">
        <f t="shared" si="61"/>
        <v>0.15</v>
      </c>
      <c r="AP68" s="100">
        <f t="shared" si="62"/>
        <v>0.15625</v>
      </c>
      <c r="AQ68" s="78">
        <f t="shared" si="63"/>
        <v>59.405940594059409</v>
      </c>
      <c r="AR68" s="79">
        <f t="shared" si="64"/>
        <v>61.881188118811885</v>
      </c>
      <c r="AS68" s="77">
        <f t="shared" si="65"/>
        <v>5</v>
      </c>
      <c r="AT68" s="80">
        <f t="shared" si="66"/>
        <v>5</v>
      </c>
      <c r="AU68" s="69">
        <f t="shared" si="67"/>
        <v>6600</v>
      </c>
      <c r="AV68" s="68">
        <f t="shared" si="68"/>
        <v>1</v>
      </c>
      <c r="AW68" s="81">
        <f t="shared" si="69"/>
        <v>2.720348204570185E-4</v>
      </c>
      <c r="AX68" s="81">
        <f>1-SUM(AW68:$AW$369)</f>
        <v>0.98884657236126228</v>
      </c>
    </row>
    <row r="69" spans="1:50" x14ac:dyDescent="0.2">
      <c r="A69" s="116">
        <v>8000261</v>
      </c>
      <c r="B69" s="116" t="s">
        <v>11</v>
      </c>
      <c r="C69" s="116" t="s">
        <v>270</v>
      </c>
      <c r="D69" s="105">
        <v>8000</v>
      </c>
      <c r="E69" s="116" t="s">
        <v>160</v>
      </c>
      <c r="F69" s="119">
        <v>24.26</v>
      </c>
      <c r="G69" s="118">
        <v>1000</v>
      </c>
      <c r="H69" s="116" t="s">
        <v>160</v>
      </c>
      <c r="I69" s="116">
        <f>INDEX(Sheet4!G:G,MATCH('Tyson ABC'!A69,Sheet4!A:A,0))</f>
        <v>8000</v>
      </c>
      <c r="J69" s="117">
        <v>36000</v>
      </c>
      <c r="K69" s="118">
        <v>12000</v>
      </c>
      <c r="L69" s="118">
        <v>4000</v>
      </c>
      <c r="M69" s="118">
        <v>21</v>
      </c>
      <c r="N69" s="116">
        <v>96000</v>
      </c>
      <c r="O69" s="68">
        <f t="shared" si="47"/>
        <v>1333.3333333333333</v>
      </c>
      <c r="P69" s="68">
        <f t="shared" si="48"/>
        <v>69333.333333333328</v>
      </c>
      <c r="Q69" s="69">
        <f t="shared" si="49"/>
        <v>1682.0266666666666</v>
      </c>
      <c r="R69" s="69">
        <f t="shared" si="50"/>
        <v>873.36</v>
      </c>
      <c r="S69" s="111">
        <f t="shared" si="51"/>
        <v>4.3665700625009622E-4</v>
      </c>
      <c r="T69" s="70">
        <f>1-SUM(S69:$S$369)</f>
        <v>0.9851696809439503</v>
      </c>
      <c r="U69" s="80" t="str">
        <f>INDEX('Summary Sheet'!$C$5:$C$9,MATCH(T69,'Summary Sheet'!$B$5:$B$9,1))</f>
        <v>D</v>
      </c>
      <c r="V69" s="37" t="s">
        <v>44</v>
      </c>
      <c r="W69" s="71">
        <f t="shared" si="52"/>
        <v>5.3432374243974181E-4</v>
      </c>
      <c r="X69" s="81">
        <f>1-SUM(W69:$W$369)</f>
        <v>0.991228113946095</v>
      </c>
      <c r="Y69" s="68" t="str">
        <f>INDEX('Summary Sheet'!$C$5:$C$9,MATCH(X69,'Summary Sheet'!$B$5:$B$9,1))</f>
        <v>D</v>
      </c>
      <c r="Z69" s="114" t="s">
        <v>44</v>
      </c>
      <c r="AA69" s="68">
        <f>INDEX('Summary Sheet'!$N$3:$R$7,MATCH('Tyson ABC'!$V69,'Summary Sheet'!$M$3:$M$7,0),MATCH('Tyson ABC'!$Z69,'Summary Sheet'!$N$2:$R$2,0))</f>
        <v>12</v>
      </c>
      <c r="AB69" s="93" t="str">
        <f>INDEX('Summary Sheet'!$V$3:$Z$7,MATCH('Tyson ABC'!$V69,'Summary Sheet'!$M$3:$M$7,0),MATCH('Tyson ABC'!$Z69,'Summary Sheet'!$N$2:$R$2,0))</f>
        <v>D</v>
      </c>
      <c r="AC69" s="72" t="s">
        <v>44</v>
      </c>
      <c r="AD69" s="73">
        <f t="shared" si="53"/>
        <v>3</v>
      </c>
      <c r="AE69" s="74">
        <f t="shared" si="54"/>
        <v>12000</v>
      </c>
      <c r="AF69" s="74">
        <f t="shared" si="55"/>
        <v>16000</v>
      </c>
      <c r="AG69" s="74">
        <f t="shared" si="56"/>
        <v>16000</v>
      </c>
      <c r="AH69" s="75">
        <f t="shared" si="57"/>
        <v>4</v>
      </c>
      <c r="AI69" s="73">
        <f>INDEX('Summary Sheet'!$D$5:$D$9,MATCH('Tyson ABC'!AC69,'Summary Sheet'!$C$5:$C$9,0))</f>
        <v>12</v>
      </c>
      <c r="AJ69" s="75">
        <f t="shared" si="58"/>
        <v>2666.6666666666665</v>
      </c>
      <c r="AK69" s="68">
        <f t="shared" si="70"/>
        <v>14000</v>
      </c>
      <c r="AL69" s="76">
        <f t="shared" si="59"/>
        <v>339.64000000000004</v>
      </c>
      <c r="AM69" s="75">
        <f t="shared" si="71"/>
        <v>16000</v>
      </c>
      <c r="AN69" s="69">
        <f t="shared" si="60"/>
        <v>388.16</v>
      </c>
      <c r="AO69" s="100">
        <f t="shared" si="61"/>
        <v>0.14583333333333334</v>
      </c>
      <c r="AP69" s="100">
        <f t="shared" si="62"/>
        <v>0.16666666666666666</v>
      </c>
      <c r="AQ69" s="78">
        <f t="shared" si="63"/>
        <v>52.500000000000007</v>
      </c>
      <c r="AR69" s="79">
        <f t="shared" si="64"/>
        <v>60.000000000000007</v>
      </c>
      <c r="AS69" s="77">
        <f t="shared" si="65"/>
        <v>5</v>
      </c>
      <c r="AT69" s="80">
        <f t="shared" si="66"/>
        <v>6</v>
      </c>
      <c r="AU69" s="69">
        <f t="shared" si="67"/>
        <v>2328.96</v>
      </c>
      <c r="AV69" s="68">
        <f t="shared" si="68"/>
        <v>1</v>
      </c>
      <c r="AW69" s="81">
        <f t="shared" si="69"/>
        <v>2.720348204570185E-4</v>
      </c>
      <c r="AX69" s="81">
        <f>1-SUM(AW69:$AW$369)</f>
        <v>0.98911860718171929</v>
      </c>
    </row>
    <row r="70" spans="1:50" x14ac:dyDescent="0.2">
      <c r="A70" s="116">
        <v>8000858</v>
      </c>
      <c r="B70" s="116" t="s">
        <v>86</v>
      </c>
      <c r="C70" s="116" t="s">
        <v>274</v>
      </c>
      <c r="D70" s="105">
        <v>14000</v>
      </c>
      <c r="E70" s="116" t="s">
        <v>160</v>
      </c>
      <c r="F70" s="119">
        <v>66</v>
      </c>
      <c r="G70" s="118">
        <v>1000</v>
      </c>
      <c r="H70" s="116" t="s">
        <v>160</v>
      </c>
      <c r="I70" s="116">
        <f>INDEX(Sheet4!G:G,MATCH('Tyson ABC'!A70,Sheet4!A:A,0))</f>
        <v>5000</v>
      </c>
      <c r="J70" s="117">
        <v>3000</v>
      </c>
      <c r="K70" s="118">
        <v>3000</v>
      </c>
      <c r="L70" s="118">
        <v>1000</v>
      </c>
      <c r="M70" s="118">
        <v>3</v>
      </c>
      <c r="N70" s="116">
        <v>36000</v>
      </c>
      <c r="O70" s="68">
        <f t="shared" si="47"/>
        <v>2333.3333333333335</v>
      </c>
      <c r="P70" s="68">
        <f t="shared" si="48"/>
        <v>121333.33333333334</v>
      </c>
      <c r="Q70" s="69">
        <f t="shared" si="49"/>
        <v>8008.0000000000009</v>
      </c>
      <c r="R70" s="69">
        <f t="shared" si="50"/>
        <v>198</v>
      </c>
      <c r="S70" s="111">
        <f t="shared" si="51"/>
        <v>2.0788905285196255E-3</v>
      </c>
      <c r="T70" s="70">
        <f>1-SUM(S70:$S$369)</f>
        <v>0.98560633795020036</v>
      </c>
      <c r="U70" s="80" t="str">
        <f>INDEX('Summary Sheet'!$C$5:$C$9,MATCH(T70,'Summary Sheet'!$B$5:$B$9,1))</f>
        <v>D</v>
      </c>
      <c r="V70" s="37" t="s">
        <v>44</v>
      </c>
      <c r="W70" s="71">
        <f t="shared" si="52"/>
        <v>6.6154368111587074E-4</v>
      </c>
      <c r="X70" s="81">
        <f>1-SUM(W70:$W$369)</f>
        <v>0.99176243768853478</v>
      </c>
      <c r="Y70" s="68" t="str">
        <f>INDEX('Summary Sheet'!$C$5:$C$9,MATCH(X70,'Summary Sheet'!$B$5:$B$9,1))</f>
        <v>D</v>
      </c>
      <c r="Z70" s="114" t="s">
        <v>44</v>
      </c>
      <c r="AA70" s="68">
        <f>INDEX('Summary Sheet'!$N$3:$R$7,MATCH('Tyson ABC'!$V70,'Summary Sheet'!$M$3:$M$7,0),MATCH('Tyson ABC'!$Z70,'Summary Sheet'!$N$2:$R$2,0))</f>
        <v>12</v>
      </c>
      <c r="AB70" s="93" t="str">
        <f>INDEX('Summary Sheet'!$V$3:$Z$7,MATCH('Tyson ABC'!$V70,'Summary Sheet'!$M$3:$M$7,0),MATCH('Tyson ABC'!$Z70,'Summary Sheet'!$N$2:$R$2,0))</f>
        <v>D</v>
      </c>
      <c r="AC70" s="72" t="s">
        <v>44</v>
      </c>
      <c r="AD70" s="73">
        <f t="shared" si="53"/>
        <v>3</v>
      </c>
      <c r="AE70" s="74">
        <f t="shared" si="54"/>
        <v>3000</v>
      </c>
      <c r="AF70" s="74">
        <f t="shared" si="55"/>
        <v>28000</v>
      </c>
      <c r="AG70" s="74">
        <f t="shared" si="56"/>
        <v>28000</v>
      </c>
      <c r="AH70" s="75">
        <f t="shared" si="57"/>
        <v>28</v>
      </c>
      <c r="AI70" s="73">
        <f>INDEX('Summary Sheet'!$D$5:$D$9,MATCH('Tyson ABC'!AC70,'Summary Sheet'!$C$5:$C$9,0))</f>
        <v>12</v>
      </c>
      <c r="AJ70" s="75">
        <f t="shared" si="58"/>
        <v>1666.6666666666667</v>
      </c>
      <c r="AK70" s="68">
        <f t="shared" si="70"/>
        <v>6500</v>
      </c>
      <c r="AL70" s="76">
        <f t="shared" si="59"/>
        <v>429</v>
      </c>
      <c r="AM70" s="75">
        <f t="shared" si="71"/>
        <v>19000</v>
      </c>
      <c r="AN70" s="69">
        <f t="shared" si="60"/>
        <v>1254</v>
      </c>
      <c r="AO70" s="100">
        <f t="shared" si="61"/>
        <v>0.18055555555555555</v>
      </c>
      <c r="AP70" s="100">
        <f t="shared" si="62"/>
        <v>0.52777777777777779</v>
      </c>
      <c r="AQ70" s="78">
        <f t="shared" si="63"/>
        <v>13.928571428571429</v>
      </c>
      <c r="AR70" s="79">
        <f t="shared" si="64"/>
        <v>40.714285714285715</v>
      </c>
      <c r="AS70" s="77">
        <f t="shared" si="65"/>
        <v>5</v>
      </c>
      <c r="AT70" s="80">
        <f t="shared" si="66"/>
        <v>41</v>
      </c>
      <c r="AU70" s="69">
        <f t="shared" si="67"/>
        <v>2376</v>
      </c>
      <c r="AV70" s="68">
        <f t="shared" si="68"/>
        <v>4</v>
      </c>
      <c r="AW70" s="81">
        <f t="shared" si="69"/>
        <v>1.088139281828074E-3</v>
      </c>
      <c r="AX70" s="81">
        <f>1-SUM(AW70:$AW$369)</f>
        <v>0.9893906420021763</v>
      </c>
    </row>
    <row r="71" spans="1:50" x14ac:dyDescent="0.2">
      <c r="A71" s="116">
        <v>8000952</v>
      </c>
      <c r="B71" s="116" t="s">
        <v>198</v>
      </c>
      <c r="C71" s="116" t="s">
        <v>270</v>
      </c>
      <c r="D71" s="105">
        <v>500</v>
      </c>
      <c r="E71" s="116" t="s">
        <v>160</v>
      </c>
      <c r="F71" s="119">
        <v>120.65</v>
      </c>
      <c r="G71" s="118">
        <v>1000</v>
      </c>
      <c r="H71" s="116" t="s">
        <v>160</v>
      </c>
      <c r="I71" s="116">
        <f>INDEX(Sheet4!G:G,MATCH('Tyson ABC'!A71,Sheet4!A:A,0))</f>
        <v>2841</v>
      </c>
      <c r="J71" s="117">
        <v>11500</v>
      </c>
      <c r="K71" s="118">
        <v>16000</v>
      </c>
      <c r="L71" s="118">
        <v>4000</v>
      </c>
      <c r="M71" s="118">
        <v>21</v>
      </c>
      <c r="N71" s="116">
        <v>96000</v>
      </c>
      <c r="O71" s="68">
        <f t="shared" si="47"/>
        <v>83.333333333333329</v>
      </c>
      <c r="P71" s="68">
        <f t="shared" si="48"/>
        <v>4333.333333333333</v>
      </c>
      <c r="Q71" s="69">
        <f t="shared" si="49"/>
        <v>522.81666666666661</v>
      </c>
      <c r="R71" s="69">
        <f t="shared" si="50"/>
        <v>1387.4750000000001</v>
      </c>
      <c r="S71" s="111">
        <f t="shared" si="51"/>
        <v>1.3572410295773418E-4</v>
      </c>
      <c r="T71" s="70">
        <f>1-SUM(S71:$S$369)</f>
        <v>0.98768522847871998</v>
      </c>
      <c r="U71" s="80" t="str">
        <f>INDEX('Summary Sheet'!$C$5:$C$9,MATCH(T71,'Summary Sheet'!$B$5:$B$9,1))</f>
        <v>D</v>
      </c>
      <c r="V71" s="37" t="s">
        <v>44</v>
      </c>
      <c r="W71" s="71">
        <f t="shared" si="52"/>
        <v>4.1375740655637429E-4</v>
      </c>
      <c r="X71" s="81">
        <f>1-SUM(W71:$W$369)</f>
        <v>0.9924239813696506</v>
      </c>
      <c r="Y71" s="68" t="str">
        <f>INDEX('Summary Sheet'!$C$5:$C$9,MATCH(X71,'Summary Sheet'!$B$5:$B$9,1))</f>
        <v>D</v>
      </c>
      <c r="Z71" s="114" t="s">
        <v>44</v>
      </c>
      <c r="AA71" s="68">
        <f>INDEX('Summary Sheet'!$N$3:$R$7,MATCH('Tyson ABC'!$V71,'Summary Sheet'!$M$3:$M$7,0),MATCH('Tyson ABC'!$Z71,'Summary Sheet'!$N$2:$R$2,0))</f>
        <v>12</v>
      </c>
      <c r="AB71" s="93" t="str">
        <f>INDEX('Summary Sheet'!$V$3:$Z$7,MATCH('Tyson ABC'!$V71,'Summary Sheet'!$M$3:$M$7,0),MATCH('Tyson ABC'!$Z71,'Summary Sheet'!$N$2:$R$2,0))</f>
        <v>D</v>
      </c>
      <c r="AC71" s="72" t="s">
        <v>44</v>
      </c>
      <c r="AD71" s="73">
        <f t="shared" si="53"/>
        <v>4</v>
      </c>
      <c r="AE71" s="74">
        <f t="shared" si="54"/>
        <v>16000</v>
      </c>
      <c r="AF71" s="74">
        <f t="shared" si="55"/>
        <v>1000</v>
      </c>
      <c r="AG71" s="74">
        <f t="shared" si="56"/>
        <v>16000</v>
      </c>
      <c r="AH71" s="75">
        <f t="shared" si="57"/>
        <v>4</v>
      </c>
      <c r="AI71" s="73">
        <f>INDEX('Summary Sheet'!$D$5:$D$9,MATCH('Tyson ABC'!AC71,'Summary Sheet'!$C$5:$C$9,0))</f>
        <v>12</v>
      </c>
      <c r="AJ71" s="75">
        <f t="shared" si="58"/>
        <v>166.66666666666666</v>
      </c>
      <c r="AK71" s="68">
        <f t="shared" si="70"/>
        <v>10841</v>
      </c>
      <c r="AL71" s="76">
        <f t="shared" si="59"/>
        <v>1307.9666500000001</v>
      </c>
      <c r="AM71" s="75">
        <f t="shared" si="71"/>
        <v>10841</v>
      </c>
      <c r="AN71" s="69">
        <f t="shared" si="60"/>
        <v>1307.9666500000001</v>
      </c>
      <c r="AO71" s="100">
        <f t="shared" si="61"/>
        <v>0.11292708333333333</v>
      </c>
      <c r="AP71" s="100">
        <f t="shared" si="62"/>
        <v>0.11292708333333333</v>
      </c>
      <c r="AQ71" s="78">
        <f t="shared" si="63"/>
        <v>650.46</v>
      </c>
      <c r="AR71" s="79">
        <f t="shared" si="64"/>
        <v>650.46</v>
      </c>
      <c r="AS71" s="77">
        <f t="shared" si="65"/>
        <v>1</v>
      </c>
      <c r="AT71" s="80">
        <f t="shared" si="66"/>
        <v>1</v>
      </c>
      <c r="AU71" s="69">
        <f t="shared" si="67"/>
        <v>11582.400000000001</v>
      </c>
      <c r="AV71" s="68">
        <f t="shared" si="68"/>
        <v>1</v>
      </c>
      <c r="AW71" s="81">
        <f t="shared" si="69"/>
        <v>2.720348204570185E-4</v>
      </c>
      <c r="AX71" s="81">
        <f>1-SUM(AW71:$AW$369)</f>
        <v>0.99047878128400435</v>
      </c>
    </row>
    <row r="72" spans="1:50" x14ac:dyDescent="0.2">
      <c r="A72" s="116">
        <v>8001741</v>
      </c>
      <c r="B72" s="116" t="s">
        <v>266</v>
      </c>
      <c r="C72" s="116" t="s">
        <v>270</v>
      </c>
      <c r="D72" s="105">
        <v>15000</v>
      </c>
      <c r="E72" s="116" t="s">
        <v>160</v>
      </c>
      <c r="F72" s="119">
        <v>18.82</v>
      </c>
      <c r="G72" s="118">
        <v>1000</v>
      </c>
      <c r="H72" s="116" t="s">
        <v>160</v>
      </c>
      <c r="I72" s="116">
        <f>INDEX(Sheet4!G:G,MATCH('Tyson ABC'!A72,Sheet4!A:A,0))</f>
        <v>6000</v>
      </c>
      <c r="J72" s="117">
        <v>18000</v>
      </c>
      <c r="K72" s="118">
        <v>12000</v>
      </c>
      <c r="L72" s="118">
        <v>12000</v>
      </c>
      <c r="M72" s="118">
        <v>3</v>
      </c>
      <c r="N72" s="116">
        <v>99999</v>
      </c>
      <c r="O72" s="68">
        <f t="shared" si="47"/>
        <v>2500</v>
      </c>
      <c r="P72" s="68">
        <f t="shared" si="48"/>
        <v>130000</v>
      </c>
      <c r="Q72" s="69">
        <f t="shared" si="49"/>
        <v>2446.6</v>
      </c>
      <c r="R72" s="69">
        <f t="shared" si="50"/>
        <v>338.76</v>
      </c>
      <c r="S72" s="111">
        <f t="shared" si="51"/>
        <v>6.3514155433018417E-4</v>
      </c>
      <c r="T72" s="70">
        <f>1-SUM(S72:$S$369)</f>
        <v>0.98782095258167768</v>
      </c>
      <c r="U72" s="80" t="str">
        <f>INDEX('Summary Sheet'!$C$5:$C$9,MATCH(T72,'Summary Sheet'!$B$5:$B$9,1))</f>
        <v>D</v>
      </c>
      <c r="V72" s="37" t="s">
        <v>44</v>
      </c>
      <c r="W72" s="71">
        <f t="shared" si="52"/>
        <v>4.3967650482975012E-4</v>
      </c>
      <c r="X72" s="81">
        <f>1-SUM(W72:$W$369)</f>
        <v>0.99283773877620696</v>
      </c>
      <c r="Y72" s="68" t="str">
        <f>INDEX('Summary Sheet'!$C$5:$C$9,MATCH(X72,'Summary Sheet'!$B$5:$B$9,1))</f>
        <v>D</v>
      </c>
      <c r="Z72" s="114" t="s">
        <v>44</v>
      </c>
      <c r="AA72" s="68">
        <f>INDEX('Summary Sheet'!$N$3:$R$7,MATCH('Tyson ABC'!$V72,'Summary Sheet'!$M$3:$M$7,0),MATCH('Tyson ABC'!$Z72,'Summary Sheet'!$N$2:$R$2,0))</f>
        <v>12</v>
      </c>
      <c r="AB72" s="93" t="str">
        <f>INDEX('Summary Sheet'!$V$3:$Z$7,MATCH('Tyson ABC'!$V72,'Summary Sheet'!$M$3:$M$7,0),MATCH('Tyson ABC'!$Z72,'Summary Sheet'!$N$2:$R$2,0))</f>
        <v>D</v>
      </c>
      <c r="AC72" s="72" t="s">
        <v>44</v>
      </c>
      <c r="AD72" s="73">
        <f t="shared" si="53"/>
        <v>1</v>
      </c>
      <c r="AE72" s="74">
        <f t="shared" si="54"/>
        <v>12000</v>
      </c>
      <c r="AF72" s="74">
        <f t="shared" si="55"/>
        <v>30000</v>
      </c>
      <c r="AG72" s="74">
        <f t="shared" si="56"/>
        <v>36000</v>
      </c>
      <c r="AH72" s="75">
        <f t="shared" si="57"/>
        <v>3</v>
      </c>
      <c r="AI72" s="73">
        <f>INDEX('Summary Sheet'!$D$5:$D$9,MATCH('Tyson ABC'!AC72,'Summary Sheet'!$C$5:$C$9,0))</f>
        <v>12</v>
      </c>
      <c r="AJ72" s="75">
        <f t="shared" si="58"/>
        <v>1785.7142857142858</v>
      </c>
      <c r="AK72" s="68">
        <f t="shared" si="70"/>
        <v>12000</v>
      </c>
      <c r="AL72" s="76">
        <f t="shared" si="59"/>
        <v>225.84</v>
      </c>
      <c r="AM72" s="75">
        <f t="shared" si="71"/>
        <v>24000</v>
      </c>
      <c r="AN72" s="69">
        <f t="shared" si="60"/>
        <v>451.68</v>
      </c>
      <c r="AO72" s="100">
        <f t="shared" si="61"/>
        <v>0.12000120001200013</v>
      </c>
      <c r="AP72" s="100">
        <f t="shared" si="62"/>
        <v>0.24000240002400025</v>
      </c>
      <c r="AQ72" s="78">
        <f t="shared" si="63"/>
        <v>24</v>
      </c>
      <c r="AR72" s="79">
        <f t="shared" si="64"/>
        <v>48</v>
      </c>
      <c r="AS72" s="77">
        <f t="shared" si="65"/>
        <v>4</v>
      </c>
      <c r="AT72" s="80">
        <f t="shared" si="66"/>
        <v>11</v>
      </c>
      <c r="AU72" s="69">
        <f t="shared" si="67"/>
        <v>1881.98118</v>
      </c>
      <c r="AV72" s="68">
        <f t="shared" si="68"/>
        <v>2</v>
      </c>
      <c r="AW72" s="81">
        <f t="shared" si="69"/>
        <v>5.4406964091403701E-4</v>
      </c>
      <c r="AX72" s="81">
        <f>1-SUM(AW72:$AW$369)</f>
        <v>0.99075081610446136</v>
      </c>
    </row>
    <row r="73" spans="1:50" x14ac:dyDescent="0.2">
      <c r="A73" s="116">
        <v>8001740</v>
      </c>
      <c r="B73" s="116" t="s">
        <v>267</v>
      </c>
      <c r="C73" s="116" t="s">
        <v>270</v>
      </c>
      <c r="D73" s="105">
        <v>15000</v>
      </c>
      <c r="E73" s="116" t="s">
        <v>160</v>
      </c>
      <c r="F73" s="119">
        <v>18.37</v>
      </c>
      <c r="G73" s="118">
        <v>1000</v>
      </c>
      <c r="H73" s="116" t="s">
        <v>160</v>
      </c>
      <c r="I73" s="116">
        <f>INDEX(Sheet4!G:G,MATCH('Tyson ABC'!A73,Sheet4!A:A,0))</f>
        <v>4500</v>
      </c>
      <c r="J73" s="117">
        <v>12000</v>
      </c>
      <c r="K73" s="118">
        <v>12000</v>
      </c>
      <c r="L73" s="118">
        <v>12000</v>
      </c>
      <c r="M73" s="118">
        <v>3</v>
      </c>
      <c r="N73" s="116">
        <v>99999</v>
      </c>
      <c r="O73" s="68">
        <f t="shared" si="47"/>
        <v>2500</v>
      </c>
      <c r="P73" s="68">
        <f t="shared" si="48"/>
        <v>130000</v>
      </c>
      <c r="Q73" s="69">
        <f t="shared" si="49"/>
        <v>2388.1</v>
      </c>
      <c r="R73" s="69">
        <f t="shared" si="50"/>
        <v>220.44</v>
      </c>
      <c r="S73" s="111">
        <f t="shared" si="51"/>
        <v>6.1995485404067394E-4</v>
      </c>
      <c r="T73" s="70">
        <f>1-SUM(S73:$S$369)</f>
        <v>0.98845609413600788</v>
      </c>
      <c r="U73" s="80" t="str">
        <f>INDEX('Summary Sheet'!$C$5:$C$9,MATCH(T73,'Summary Sheet'!$B$5:$B$9,1))</f>
        <v>D</v>
      </c>
      <c r="V73" s="37" t="s">
        <v>44</v>
      </c>
      <c r="W73" s="71">
        <f t="shared" si="52"/>
        <v>3.8471694172603131E-4</v>
      </c>
      <c r="X73" s="81">
        <f>1-SUM(W73:$W$369)</f>
        <v>0.99327741528103675</v>
      </c>
      <c r="Y73" s="68" t="str">
        <f>INDEX('Summary Sheet'!$C$5:$C$9,MATCH(X73,'Summary Sheet'!$B$5:$B$9,1))</f>
        <v>D</v>
      </c>
      <c r="Z73" s="114" t="s">
        <v>44</v>
      </c>
      <c r="AA73" s="68">
        <f>INDEX('Summary Sheet'!$N$3:$R$7,MATCH('Tyson ABC'!$V73,'Summary Sheet'!$M$3:$M$7,0),MATCH('Tyson ABC'!$Z73,'Summary Sheet'!$N$2:$R$2,0))</f>
        <v>12</v>
      </c>
      <c r="AB73" s="93" t="str">
        <f>INDEX('Summary Sheet'!$V$3:$Z$7,MATCH('Tyson ABC'!$V73,'Summary Sheet'!$M$3:$M$7,0),MATCH('Tyson ABC'!$Z73,'Summary Sheet'!$N$2:$R$2,0))</f>
        <v>D</v>
      </c>
      <c r="AC73" s="72" t="s">
        <v>44</v>
      </c>
      <c r="AD73" s="73">
        <f t="shared" si="53"/>
        <v>1</v>
      </c>
      <c r="AE73" s="74">
        <f t="shared" si="54"/>
        <v>12000</v>
      </c>
      <c r="AF73" s="74">
        <f t="shared" si="55"/>
        <v>30000</v>
      </c>
      <c r="AG73" s="74">
        <f t="shared" si="56"/>
        <v>36000</v>
      </c>
      <c r="AH73" s="75">
        <f t="shared" si="57"/>
        <v>3</v>
      </c>
      <c r="AI73" s="73">
        <f>INDEX('Summary Sheet'!$D$5:$D$9,MATCH('Tyson ABC'!AC73,'Summary Sheet'!$C$5:$C$9,0))</f>
        <v>12</v>
      </c>
      <c r="AJ73" s="75">
        <f t="shared" si="58"/>
        <v>1785.7142857142858</v>
      </c>
      <c r="AK73" s="68">
        <f t="shared" si="70"/>
        <v>10500</v>
      </c>
      <c r="AL73" s="76">
        <f t="shared" si="59"/>
        <v>192.88500000000002</v>
      </c>
      <c r="AM73" s="75">
        <f t="shared" si="71"/>
        <v>22500</v>
      </c>
      <c r="AN73" s="69">
        <f t="shared" si="60"/>
        <v>413.32500000000005</v>
      </c>
      <c r="AO73" s="100">
        <f t="shared" si="61"/>
        <v>0.1050010500105001</v>
      </c>
      <c r="AP73" s="100">
        <f t="shared" si="62"/>
        <v>0.22500225002250024</v>
      </c>
      <c r="AQ73" s="78">
        <f t="shared" si="63"/>
        <v>21</v>
      </c>
      <c r="AR73" s="79">
        <f t="shared" si="64"/>
        <v>45</v>
      </c>
      <c r="AS73" s="77">
        <f t="shared" si="65"/>
        <v>4</v>
      </c>
      <c r="AT73" s="80">
        <f t="shared" si="66"/>
        <v>11</v>
      </c>
      <c r="AU73" s="69">
        <f t="shared" si="67"/>
        <v>1836.98163</v>
      </c>
      <c r="AV73" s="68">
        <f t="shared" si="68"/>
        <v>2</v>
      </c>
      <c r="AW73" s="81">
        <f t="shared" si="69"/>
        <v>5.4406964091403701E-4</v>
      </c>
      <c r="AX73" s="81">
        <f>1-SUM(AW73:$AW$369)</f>
        <v>0.99129488574537539</v>
      </c>
    </row>
    <row r="74" spans="1:50" x14ac:dyDescent="0.2">
      <c r="A74" s="116">
        <v>8001773</v>
      </c>
      <c r="B74" s="116" t="s">
        <v>141</v>
      </c>
      <c r="C74" s="116" t="s">
        <v>274</v>
      </c>
      <c r="D74" s="105">
        <v>1440</v>
      </c>
      <c r="E74" s="116" t="s">
        <v>160</v>
      </c>
      <c r="F74" s="119">
        <v>6</v>
      </c>
      <c r="G74" s="118">
        <v>48</v>
      </c>
      <c r="H74" s="116" t="s">
        <v>160</v>
      </c>
      <c r="I74" s="116">
        <f>INDEX(Sheet4!G:G,MATCH('Tyson ABC'!A74,Sheet4!A:A,0))</f>
        <v>1000</v>
      </c>
      <c r="J74" s="117">
        <v>2400</v>
      </c>
      <c r="K74" s="118">
        <v>960</v>
      </c>
      <c r="L74" s="118">
        <v>480</v>
      </c>
      <c r="M74" s="118">
        <v>7</v>
      </c>
      <c r="N74" s="116">
        <v>9600</v>
      </c>
      <c r="O74" s="68">
        <f t="shared" si="47"/>
        <v>240</v>
      </c>
      <c r="P74" s="68">
        <f t="shared" si="48"/>
        <v>12480</v>
      </c>
      <c r="Q74" s="69">
        <f t="shared" si="49"/>
        <v>1560</v>
      </c>
      <c r="R74" s="69">
        <f t="shared" si="50"/>
        <v>300</v>
      </c>
      <c r="S74" s="111">
        <f t="shared" si="51"/>
        <v>4.0497867438694002E-4</v>
      </c>
      <c r="T74" s="70">
        <f>1-SUM(S74:$S$369)</f>
        <v>0.98907604899004853</v>
      </c>
      <c r="U74" s="80" t="str">
        <f>INDEX('Summary Sheet'!$C$5:$C$9,MATCH(T74,'Summary Sheet'!$B$5:$B$9,1))</f>
        <v>D</v>
      </c>
      <c r="V74" s="37" t="s">
        <v>44</v>
      </c>
      <c r="W74" s="71">
        <f t="shared" si="52"/>
        <v>5.6485652772201276E-4</v>
      </c>
      <c r="X74" s="81">
        <f>1-SUM(W74:$W$369)</f>
        <v>0.99366213222276278</v>
      </c>
      <c r="Y74" s="68" t="str">
        <f>INDEX('Summary Sheet'!$C$5:$C$9,MATCH(X74,'Summary Sheet'!$B$5:$B$9,1))</f>
        <v>D</v>
      </c>
      <c r="Z74" s="114" t="s">
        <v>44</v>
      </c>
      <c r="AA74" s="68">
        <f>INDEX('Summary Sheet'!$N$3:$R$7,MATCH('Tyson ABC'!$V74,'Summary Sheet'!$M$3:$M$7,0),MATCH('Tyson ABC'!$Z74,'Summary Sheet'!$N$2:$R$2,0))</f>
        <v>12</v>
      </c>
      <c r="AB74" s="93" t="str">
        <f>INDEX('Summary Sheet'!$V$3:$Z$7,MATCH('Tyson ABC'!$V74,'Summary Sheet'!$M$3:$M$7,0),MATCH('Tyson ABC'!$Z74,'Summary Sheet'!$N$2:$R$2,0))</f>
        <v>D</v>
      </c>
      <c r="AC74" s="72" t="s">
        <v>44</v>
      </c>
      <c r="AD74" s="73">
        <f t="shared" si="53"/>
        <v>2</v>
      </c>
      <c r="AE74" s="74">
        <f t="shared" si="54"/>
        <v>960</v>
      </c>
      <c r="AF74" s="74">
        <f t="shared" si="55"/>
        <v>2880</v>
      </c>
      <c r="AG74" s="74">
        <f t="shared" si="56"/>
        <v>2880</v>
      </c>
      <c r="AH74" s="75">
        <f t="shared" si="57"/>
        <v>6</v>
      </c>
      <c r="AI74" s="73">
        <f>INDEX('Summary Sheet'!$D$5:$D$9,MATCH('Tyson ABC'!AC74,'Summary Sheet'!$C$5:$C$9,0))</f>
        <v>12</v>
      </c>
      <c r="AJ74" s="75">
        <f t="shared" si="58"/>
        <v>240</v>
      </c>
      <c r="AK74" s="68">
        <f t="shared" si="70"/>
        <v>1480</v>
      </c>
      <c r="AL74" s="76">
        <f t="shared" si="59"/>
        <v>185</v>
      </c>
      <c r="AM74" s="75">
        <f t="shared" si="71"/>
        <v>2440</v>
      </c>
      <c r="AN74" s="69">
        <f t="shared" si="60"/>
        <v>305</v>
      </c>
      <c r="AO74" s="100">
        <f t="shared" si="61"/>
        <v>0.15416666666666667</v>
      </c>
      <c r="AP74" s="100">
        <f t="shared" si="62"/>
        <v>0.25416666666666665</v>
      </c>
      <c r="AQ74" s="78">
        <f t="shared" si="63"/>
        <v>30.833333333333332</v>
      </c>
      <c r="AR74" s="79">
        <f t="shared" si="64"/>
        <v>50.833333333333336</v>
      </c>
      <c r="AS74" s="77">
        <f t="shared" si="65"/>
        <v>5</v>
      </c>
      <c r="AT74" s="80">
        <f t="shared" si="66"/>
        <v>13</v>
      </c>
      <c r="AU74" s="69">
        <f t="shared" si="67"/>
        <v>1200</v>
      </c>
      <c r="AV74" s="68">
        <f t="shared" si="68"/>
        <v>2</v>
      </c>
      <c r="AW74" s="81">
        <f t="shared" si="69"/>
        <v>5.4406964091403701E-4</v>
      </c>
      <c r="AX74" s="81">
        <f>1-SUM(AW74:$AW$369)</f>
        <v>0.99183895538628941</v>
      </c>
    </row>
    <row r="75" spans="1:50" x14ac:dyDescent="0.2">
      <c r="A75" s="116">
        <v>8001375</v>
      </c>
      <c r="B75" s="116" t="s">
        <v>125</v>
      </c>
      <c r="C75" s="116" t="s">
        <v>272</v>
      </c>
      <c r="D75" s="105">
        <v>8000</v>
      </c>
      <c r="E75" s="116" t="s">
        <v>160</v>
      </c>
      <c r="F75" s="119">
        <v>74</v>
      </c>
      <c r="G75" s="118">
        <v>1000</v>
      </c>
      <c r="H75" s="116" t="s">
        <v>160</v>
      </c>
      <c r="I75" s="116">
        <f>INDEX(Sheet4!G:G,MATCH('Tyson ABC'!A75,Sheet4!A:A,0))</f>
        <v>3500</v>
      </c>
      <c r="J75" s="117">
        <v>3200</v>
      </c>
      <c r="K75" s="118">
        <v>1600</v>
      </c>
      <c r="L75" s="118">
        <v>1600</v>
      </c>
      <c r="M75" s="118">
        <v>7</v>
      </c>
      <c r="N75" s="116">
        <v>34400</v>
      </c>
      <c r="O75" s="68">
        <f t="shared" si="47"/>
        <v>1333.3333333333333</v>
      </c>
      <c r="P75" s="68">
        <f t="shared" si="48"/>
        <v>69333.333333333328</v>
      </c>
      <c r="Q75" s="69">
        <f t="shared" si="49"/>
        <v>5130.6666666666661</v>
      </c>
      <c r="R75" s="69">
        <f t="shared" si="50"/>
        <v>236.8</v>
      </c>
      <c r="S75" s="111">
        <f t="shared" si="51"/>
        <v>1.3319298624281581E-3</v>
      </c>
      <c r="T75" s="70">
        <f>1-SUM(S75:$S$369)</f>
        <v>0.98948102766443546</v>
      </c>
      <c r="U75" s="80" t="str">
        <f>INDEX('Summary Sheet'!$C$5:$C$9,MATCH(T75,'Summary Sheet'!$B$5:$B$9,1))</f>
        <v>D</v>
      </c>
      <c r="V75" s="37" t="s">
        <v>44</v>
      </c>
      <c r="W75" s="71">
        <f t="shared" si="52"/>
        <v>4.5799177923406436E-4</v>
      </c>
      <c r="X75" s="81">
        <f>1-SUM(W75:$W$369)</f>
        <v>0.99422698875048476</v>
      </c>
      <c r="Y75" s="68" t="str">
        <f>INDEX('Summary Sheet'!$C$5:$C$9,MATCH(X75,'Summary Sheet'!$B$5:$B$9,1))</f>
        <v>D</v>
      </c>
      <c r="Z75" s="114" t="s">
        <v>44</v>
      </c>
      <c r="AA75" s="68">
        <f>INDEX('Summary Sheet'!$N$3:$R$7,MATCH('Tyson ABC'!$V75,'Summary Sheet'!$M$3:$M$7,0),MATCH('Tyson ABC'!$Z75,'Summary Sheet'!$N$2:$R$2,0))</f>
        <v>12</v>
      </c>
      <c r="AB75" s="93" t="str">
        <f>INDEX('Summary Sheet'!$V$3:$Z$7,MATCH('Tyson ABC'!$V75,'Summary Sheet'!$M$3:$M$7,0),MATCH('Tyson ABC'!$Z75,'Summary Sheet'!$N$2:$R$2,0))</f>
        <v>D</v>
      </c>
      <c r="AC75" s="72" t="s">
        <v>44</v>
      </c>
      <c r="AD75" s="73">
        <f t="shared" si="53"/>
        <v>1</v>
      </c>
      <c r="AE75" s="74">
        <f t="shared" si="54"/>
        <v>1600</v>
      </c>
      <c r="AF75" s="74">
        <f t="shared" si="55"/>
        <v>16000</v>
      </c>
      <c r="AG75" s="74">
        <f t="shared" si="56"/>
        <v>16000</v>
      </c>
      <c r="AH75" s="75">
        <f t="shared" si="57"/>
        <v>10</v>
      </c>
      <c r="AI75" s="73">
        <f>INDEX('Summary Sheet'!$D$5:$D$9,MATCH('Tyson ABC'!AC75,'Summary Sheet'!$C$5:$C$9,0))</f>
        <v>12</v>
      </c>
      <c r="AJ75" s="75">
        <f t="shared" si="58"/>
        <v>1333.3333333333333</v>
      </c>
      <c r="AK75" s="68">
        <f t="shared" si="70"/>
        <v>4300</v>
      </c>
      <c r="AL75" s="76">
        <f t="shared" si="59"/>
        <v>318.2</v>
      </c>
      <c r="AM75" s="75">
        <f t="shared" si="71"/>
        <v>11500</v>
      </c>
      <c r="AN75" s="69">
        <f t="shared" si="60"/>
        <v>851</v>
      </c>
      <c r="AO75" s="100">
        <f t="shared" si="61"/>
        <v>0.125</v>
      </c>
      <c r="AP75" s="100">
        <f t="shared" si="62"/>
        <v>0.33430232558139533</v>
      </c>
      <c r="AQ75" s="78">
        <f t="shared" si="63"/>
        <v>16.125000000000004</v>
      </c>
      <c r="AR75" s="79">
        <f t="shared" si="64"/>
        <v>43.125000000000007</v>
      </c>
      <c r="AS75" s="77">
        <f t="shared" si="65"/>
        <v>5</v>
      </c>
      <c r="AT75" s="80">
        <f t="shared" si="66"/>
        <v>44</v>
      </c>
      <c r="AU75" s="69">
        <f t="shared" si="67"/>
        <v>2545.6</v>
      </c>
      <c r="AV75" s="68">
        <f t="shared" si="68"/>
        <v>3</v>
      </c>
      <c r="AW75" s="81">
        <f t="shared" si="69"/>
        <v>8.1610446137105551E-4</v>
      </c>
      <c r="AX75" s="81">
        <f>1-SUM(AW75:$AW$369)</f>
        <v>0.99238302502720344</v>
      </c>
    </row>
    <row r="76" spans="1:50" x14ac:dyDescent="0.2">
      <c r="A76" s="116">
        <v>8001121</v>
      </c>
      <c r="B76" s="116" t="s">
        <v>53</v>
      </c>
      <c r="C76" s="116" t="s">
        <v>270</v>
      </c>
      <c r="D76" s="105">
        <v>10000</v>
      </c>
      <c r="E76" s="116" t="s">
        <v>160</v>
      </c>
      <c r="F76" s="119">
        <v>11.8</v>
      </c>
      <c r="G76" s="118">
        <v>1000</v>
      </c>
      <c r="H76" s="116" t="s">
        <v>160</v>
      </c>
      <c r="I76" s="116">
        <f>INDEX(Sheet4!G:G,MATCH('Tyson ABC'!A76,Sheet4!A:A,0))</f>
        <v>14500</v>
      </c>
      <c r="J76" s="117">
        <v>25000</v>
      </c>
      <c r="K76" s="118">
        <v>10000</v>
      </c>
      <c r="L76" s="118">
        <v>10000</v>
      </c>
      <c r="M76" s="118">
        <v>3</v>
      </c>
      <c r="N76" s="116">
        <v>99999</v>
      </c>
      <c r="O76" s="68">
        <f t="shared" si="47"/>
        <v>1666.6666666666667</v>
      </c>
      <c r="P76" s="68">
        <f t="shared" si="48"/>
        <v>86666.666666666672</v>
      </c>
      <c r="Q76" s="69">
        <f t="shared" si="49"/>
        <v>1022.6666666666667</v>
      </c>
      <c r="R76" s="69">
        <f t="shared" si="50"/>
        <v>295</v>
      </c>
      <c r="S76" s="111">
        <f t="shared" si="51"/>
        <v>2.6548601987588289E-4</v>
      </c>
      <c r="T76" s="70">
        <f>1-SUM(S76:$S$369)</f>
        <v>0.99081295752686371</v>
      </c>
      <c r="U76" s="80" t="str">
        <f>INDEX('Summary Sheet'!$C$5:$C$9,MATCH(T76,'Summary Sheet'!$B$5:$B$9,1))</f>
        <v>D</v>
      </c>
      <c r="V76" s="37" t="s">
        <v>44</v>
      </c>
      <c r="W76" s="71">
        <f t="shared" si="52"/>
        <v>7.1447432034834387E-4</v>
      </c>
      <c r="X76" s="81">
        <f>1-SUM(W76:$W$369)</f>
        <v>0.99468498052971888</v>
      </c>
      <c r="Y76" s="68" t="str">
        <f>INDEX('Summary Sheet'!$C$5:$C$9,MATCH(X76,'Summary Sheet'!$B$5:$B$9,1))</f>
        <v>D</v>
      </c>
      <c r="Z76" s="114" t="s">
        <v>44</v>
      </c>
      <c r="AA76" s="68">
        <f>INDEX('Summary Sheet'!$N$3:$R$7,MATCH('Tyson ABC'!$V76,'Summary Sheet'!$M$3:$M$7,0),MATCH('Tyson ABC'!$Z76,'Summary Sheet'!$N$2:$R$2,0))</f>
        <v>12</v>
      </c>
      <c r="AB76" s="93" t="str">
        <f>INDEX('Summary Sheet'!$V$3:$Z$7,MATCH('Tyson ABC'!$V76,'Summary Sheet'!$M$3:$M$7,0),MATCH('Tyson ABC'!$Z76,'Summary Sheet'!$N$2:$R$2,0))</f>
        <v>D</v>
      </c>
      <c r="AC76" s="72" t="s">
        <v>44</v>
      </c>
      <c r="AD76" s="73">
        <f t="shared" si="53"/>
        <v>1</v>
      </c>
      <c r="AE76" s="74">
        <f t="shared" si="54"/>
        <v>10000</v>
      </c>
      <c r="AF76" s="74">
        <f t="shared" si="55"/>
        <v>20000</v>
      </c>
      <c r="AG76" s="74">
        <f t="shared" si="56"/>
        <v>20000</v>
      </c>
      <c r="AH76" s="75">
        <f t="shared" si="57"/>
        <v>2</v>
      </c>
      <c r="AI76" s="73">
        <f>INDEX('Summary Sheet'!$D$5:$D$9,MATCH('Tyson ABC'!AC76,'Summary Sheet'!$C$5:$C$9,0))</f>
        <v>12</v>
      </c>
      <c r="AJ76" s="75">
        <f t="shared" si="58"/>
        <v>1190.4761904761906</v>
      </c>
      <c r="AK76" s="68">
        <f t="shared" si="70"/>
        <v>19500</v>
      </c>
      <c r="AL76" s="76">
        <f t="shared" si="59"/>
        <v>230.10000000000002</v>
      </c>
      <c r="AM76" s="75">
        <f t="shared" si="71"/>
        <v>24500</v>
      </c>
      <c r="AN76" s="69">
        <f t="shared" si="60"/>
        <v>289.10000000000002</v>
      </c>
      <c r="AO76" s="100">
        <f t="shared" si="61"/>
        <v>0.19500195001950019</v>
      </c>
      <c r="AP76" s="100">
        <f t="shared" si="62"/>
        <v>0.24500245002450025</v>
      </c>
      <c r="AQ76" s="78">
        <f t="shared" si="63"/>
        <v>58.499999999999993</v>
      </c>
      <c r="AR76" s="79">
        <f t="shared" si="64"/>
        <v>73.499999999999986</v>
      </c>
      <c r="AS76" s="77">
        <f t="shared" si="65"/>
        <v>5</v>
      </c>
      <c r="AT76" s="80">
        <f t="shared" si="66"/>
        <v>9</v>
      </c>
      <c r="AU76" s="69">
        <f t="shared" si="67"/>
        <v>1179.9882</v>
      </c>
      <c r="AV76" s="68">
        <f t="shared" si="68"/>
        <v>1</v>
      </c>
      <c r="AW76" s="81">
        <f t="shared" si="69"/>
        <v>2.720348204570185E-4</v>
      </c>
      <c r="AX76" s="81">
        <f>1-SUM(AW76:$AW$369)</f>
        <v>0.99319912948857458</v>
      </c>
    </row>
    <row r="77" spans="1:50" x14ac:dyDescent="0.2">
      <c r="A77" s="116">
        <v>8001850</v>
      </c>
      <c r="B77" s="140" t="s">
        <v>260</v>
      </c>
      <c r="C77" s="116" t="s">
        <v>270</v>
      </c>
      <c r="D77" s="105">
        <v>12000</v>
      </c>
      <c r="E77" s="116" t="s">
        <v>160</v>
      </c>
      <c r="F77" s="119">
        <v>100.54</v>
      </c>
      <c r="G77" s="118">
        <v>1000</v>
      </c>
      <c r="H77" s="116" t="s">
        <v>160</v>
      </c>
      <c r="I77" s="116">
        <f>INDEX(Sheet4!G:G,MATCH('Tyson ABC'!A77,Sheet4!A:A,0))</f>
        <v>9000</v>
      </c>
      <c r="J77" s="117">
        <v>16500</v>
      </c>
      <c r="K77" s="118">
        <v>9000</v>
      </c>
      <c r="L77" s="118">
        <v>9000</v>
      </c>
      <c r="M77" s="118">
        <v>3</v>
      </c>
      <c r="N77" s="116">
        <v>99999</v>
      </c>
      <c r="O77" s="68">
        <f t="shared" si="47"/>
        <v>2000</v>
      </c>
      <c r="P77" s="68">
        <f t="shared" si="48"/>
        <v>104000</v>
      </c>
      <c r="Q77" s="69">
        <f t="shared" si="49"/>
        <v>10456.16</v>
      </c>
      <c r="R77" s="69">
        <f t="shared" si="50"/>
        <v>1658.91</v>
      </c>
      <c r="S77" s="111">
        <f t="shared" si="51"/>
        <v>2.7144370615241964E-3</v>
      </c>
      <c r="T77" s="70">
        <f>1-SUM(S77:$S$369)</f>
        <v>0.99107844354673957</v>
      </c>
      <c r="U77" s="80" t="str">
        <f>INDEX('Summary Sheet'!$C$5:$C$9,MATCH(T77,'Summary Sheet'!$B$5:$B$9,1))</f>
        <v>D</v>
      </c>
      <c r="V77" s="37" t="s">
        <v>44</v>
      </c>
      <c r="W77" s="71">
        <f t="shared" si="52"/>
        <v>4.9463606793346887E-4</v>
      </c>
      <c r="X77" s="81">
        <f>1-SUM(W77:$W$369)</f>
        <v>0.9953994548500672</v>
      </c>
      <c r="Y77" s="68" t="str">
        <f>INDEX('Summary Sheet'!$C$5:$C$9,MATCH(X77,'Summary Sheet'!$B$5:$B$9,1))</f>
        <v>D</v>
      </c>
      <c r="Z77" s="114" t="s">
        <v>44</v>
      </c>
      <c r="AA77" s="68">
        <f>INDEX('Summary Sheet'!$N$3:$R$7,MATCH('Tyson ABC'!$V77,'Summary Sheet'!$M$3:$M$7,0),MATCH('Tyson ABC'!$Z77,'Summary Sheet'!$N$2:$R$2,0))</f>
        <v>12</v>
      </c>
      <c r="AB77" s="93" t="str">
        <f>INDEX('Summary Sheet'!$V$3:$Z$7,MATCH('Tyson ABC'!$V77,'Summary Sheet'!$M$3:$M$7,0),MATCH('Tyson ABC'!$Z77,'Summary Sheet'!$N$2:$R$2,0))</f>
        <v>D</v>
      </c>
      <c r="AC77" s="72" t="s">
        <v>44</v>
      </c>
      <c r="AD77" s="73">
        <f t="shared" si="53"/>
        <v>1</v>
      </c>
      <c r="AE77" s="74">
        <f t="shared" si="54"/>
        <v>9000</v>
      </c>
      <c r="AF77" s="74">
        <f t="shared" si="55"/>
        <v>24000</v>
      </c>
      <c r="AG77" s="74">
        <f t="shared" si="56"/>
        <v>27000</v>
      </c>
      <c r="AH77" s="75">
        <f t="shared" si="57"/>
        <v>3</v>
      </c>
      <c r="AI77" s="73">
        <f>INDEX('Summary Sheet'!$D$5:$D$9,MATCH('Tyson ABC'!AC77,'Summary Sheet'!$C$5:$C$9,0))</f>
        <v>12</v>
      </c>
      <c r="AJ77" s="75">
        <f t="shared" si="58"/>
        <v>1428.5714285714287</v>
      </c>
      <c r="AK77" s="68">
        <f t="shared" si="70"/>
        <v>13500</v>
      </c>
      <c r="AL77" s="76">
        <f t="shared" si="59"/>
        <v>1357.2900000000002</v>
      </c>
      <c r="AM77" s="75">
        <f t="shared" si="71"/>
        <v>22500</v>
      </c>
      <c r="AN77" s="69">
        <f t="shared" si="60"/>
        <v>2262.15</v>
      </c>
      <c r="AO77" s="100">
        <f t="shared" si="61"/>
        <v>0.13500135001350014</v>
      </c>
      <c r="AP77" s="100">
        <f t="shared" si="62"/>
        <v>0.22500225002250024</v>
      </c>
      <c r="AQ77" s="78">
        <f t="shared" si="63"/>
        <v>33.75</v>
      </c>
      <c r="AR77" s="79">
        <f t="shared" si="64"/>
        <v>56.25</v>
      </c>
      <c r="AS77" s="77">
        <f t="shared" si="65"/>
        <v>4</v>
      </c>
      <c r="AT77" s="80">
        <f t="shared" si="66"/>
        <v>12</v>
      </c>
      <c r="AU77" s="69">
        <f t="shared" si="67"/>
        <v>10053.899460000001</v>
      </c>
      <c r="AV77" s="68">
        <f t="shared" si="68"/>
        <v>2</v>
      </c>
      <c r="AW77" s="81">
        <f t="shared" si="69"/>
        <v>5.4406964091403701E-4</v>
      </c>
      <c r="AX77" s="81">
        <f>1-SUM(AW77:$AW$369)</f>
        <v>0.9934711643090316</v>
      </c>
    </row>
    <row r="78" spans="1:50" x14ac:dyDescent="0.2">
      <c r="A78" s="116">
        <v>8001852</v>
      </c>
      <c r="B78" s="116" t="s">
        <v>145</v>
      </c>
      <c r="C78" s="116" t="s">
        <v>274</v>
      </c>
      <c r="D78" s="105">
        <v>1500</v>
      </c>
      <c r="E78" s="116" t="s">
        <v>160</v>
      </c>
      <c r="F78" s="119">
        <v>183</v>
      </c>
      <c r="G78" s="118">
        <v>1000</v>
      </c>
      <c r="H78" s="116" t="s">
        <v>160</v>
      </c>
      <c r="I78" s="116">
        <f>INDEX(Sheet4!G:G,MATCH('Tyson ABC'!A78,Sheet4!A:A,0))</f>
        <v>1000</v>
      </c>
      <c r="J78" s="117">
        <v>2000</v>
      </c>
      <c r="K78" s="118">
        <v>1000</v>
      </c>
      <c r="L78" s="118">
        <v>1000</v>
      </c>
      <c r="M78" s="118">
        <v>3</v>
      </c>
      <c r="N78" s="116">
        <v>12000</v>
      </c>
      <c r="O78" s="68">
        <f t="shared" si="47"/>
        <v>250</v>
      </c>
      <c r="P78" s="68">
        <f t="shared" si="48"/>
        <v>13000</v>
      </c>
      <c r="Q78" s="69">
        <f t="shared" si="49"/>
        <v>2379</v>
      </c>
      <c r="R78" s="69">
        <f t="shared" si="50"/>
        <v>366</v>
      </c>
      <c r="S78" s="111">
        <f t="shared" si="51"/>
        <v>6.1759247844008348E-4</v>
      </c>
      <c r="T78" s="70">
        <f>1-SUM(S78:$S$369)</f>
        <v>0.99379288060826376</v>
      </c>
      <c r="U78" s="80" t="str">
        <f>INDEX('Summary Sheet'!$C$5:$C$9,MATCH(T78,'Summary Sheet'!$B$5:$B$9,1))</f>
        <v>D</v>
      </c>
      <c r="V78" s="37" t="s">
        <v>44</v>
      </c>
      <c r="W78" s="71">
        <f t="shared" si="52"/>
        <v>4.5799177923406436E-4</v>
      </c>
      <c r="X78" s="81">
        <f>1-SUM(W78:$W$369)</f>
        <v>0.99589409091800063</v>
      </c>
      <c r="Y78" s="68" t="str">
        <f>INDEX('Summary Sheet'!$C$5:$C$9,MATCH(X78,'Summary Sheet'!$B$5:$B$9,1))</f>
        <v>D</v>
      </c>
      <c r="Z78" s="114" t="s">
        <v>44</v>
      </c>
      <c r="AA78" s="68">
        <f>INDEX('Summary Sheet'!$N$3:$R$7,MATCH('Tyson ABC'!$V78,'Summary Sheet'!$M$3:$M$7,0),MATCH('Tyson ABC'!$Z78,'Summary Sheet'!$N$2:$R$2,0))</f>
        <v>12</v>
      </c>
      <c r="AB78" s="93" t="str">
        <f>INDEX('Summary Sheet'!$V$3:$Z$7,MATCH('Tyson ABC'!$V78,'Summary Sheet'!$M$3:$M$7,0),MATCH('Tyson ABC'!$Z78,'Summary Sheet'!$N$2:$R$2,0))</f>
        <v>D</v>
      </c>
      <c r="AC78" s="72" t="s">
        <v>44</v>
      </c>
      <c r="AD78" s="73">
        <f t="shared" si="53"/>
        <v>1</v>
      </c>
      <c r="AE78" s="74">
        <f t="shared" si="54"/>
        <v>1000</v>
      </c>
      <c r="AF78" s="74">
        <f t="shared" si="55"/>
        <v>3000</v>
      </c>
      <c r="AG78" s="74">
        <f t="shared" si="56"/>
        <v>3000</v>
      </c>
      <c r="AH78" s="75">
        <f t="shared" si="57"/>
        <v>3</v>
      </c>
      <c r="AI78" s="73">
        <f>INDEX('Summary Sheet'!$D$5:$D$9,MATCH('Tyson ABC'!AC78,'Summary Sheet'!$C$5:$C$9,0))</f>
        <v>12</v>
      </c>
      <c r="AJ78" s="75">
        <f t="shared" si="58"/>
        <v>178.57142857142858</v>
      </c>
      <c r="AK78" s="68">
        <f t="shared" si="70"/>
        <v>1500</v>
      </c>
      <c r="AL78" s="76">
        <f t="shared" si="59"/>
        <v>274.5</v>
      </c>
      <c r="AM78" s="75">
        <f t="shared" si="71"/>
        <v>2500</v>
      </c>
      <c r="AN78" s="69">
        <f t="shared" si="60"/>
        <v>457.5</v>
      </c>
      <c r="AO78" s="100">
        <f t="shared" si="61"/>
        <v>0.125</v>
      </c>
      <c r="AP78" s="100">
        <f t="shared" si="62"/>
        <v>0.20833333333333334</v>
      </c>
      <c r="AQ78" s="78">
        <f t="shared" si="63"/>
        <v>30</v>
      </c>
      <c r="AR78" s="79">
        <f t="shared" si="64"/>
        <v>50</v>
      </c>
      <c r="AS78" s="77">
        <f t="shared" si="65"/>
        <v>5</v>
      </c>
      <c r="AT78" s="80">
        <f t="shared" si="66"/>
        <v>13</v>
      </c>
      <c r="AU78" s="69">
        <f t="shared" si="67"/>
        <v>2196</v>
      </c>
      <c r="AV78" s="68">
        <f t="shared" si="68"/>
        <v>2</v>
      </c>
      <c r="AW78" s="81">
        <f t="shared" si="69"/>
        <v>5.4406964091403701E-4</v>
      </c>
      <c r="AX78" s="81">
        <f>1-SUM(AW78:$AW$369)</f>
        <v>0.99401523394994562</v>
      </c>
    </row>
    <row r="79" spans="1:50" x14ac:dyDescent="0.2">
      <c r="A79" s="116">
        <v>8000953</v>
      </c>
      <c r="B79" s="116" t="s">
        <v>43</v>
      </c>
      <c r="C79" s="116" t="s">
        <v>274</v>
      </c>
      <c r="D79" s="105">
        <v>5000</v>
      </c>
      <c r="E79" s="116" t="s">
        <v>160</v>
      </c>
      <c r="F79" s="119">
        <v>20</v>
      </c>
      <c r="G79" s="118">
        <v>1000</v>
      </c>
      <c r="H79" s="116" t="s">
        <v>160</v>
      </c>
      <c r="I79" s="116">
        <f>INDEX(Sheet4!G:G,MATCH('Tyson ABC'!A79,Sheet4!A:A,0))</f>
        <v>1600</v>
      </c>
      <c r="J79" s="117">
        <v>3000</v>
      </c>
      <c r="K79" s="118">
        <v>1000</v>
      </c>
      <c r="L79" s="118">
        <v>1000</v>
      </c>
      <c r="M79" s="118">
        <v>3</v>
      </c>
      <c r="N79" s="116">
        <v>20000</v>
      </c>
      <c r="O79" s="68">
        <f t="shared" si="47"/>
        <v>833.33333333333337</v>
      </c>
      <c r="P79" s="68">
        <f t="shared" si="48"/>
        <v>43333.333333333336</v>
      </c>
      <c r="Q79" s="69">
        <f t="shared" si="49"/>
        <v>866.66666666666674</v>
      </c>
      <c r="R79" s="69">
        <f t="shared" si="50"/>
        <v>60</v>
      </c>
      <c r="S79" s="111">
        <f t="shared" si="51"/>
        <v>2.249881524371889E-4</v>
      </c>
      <c r="T79" s="70">
        <f>1-SUM(S79:$S$369)</f>
        <v>0.99441047308670383</v>
      </c>
      <c r="U79" s="80" t="str">
        <f>INDEX('Summary Sheet'!$C$5:$C$9,MATCH(T79,'Summary Sheet'!$B$5:$B$9,1))</f>
        <v>D</v>
      </c>
      <c r="V79" s="37" t="s">
        <v>44</v>
      </c>
      <c r="W79" s="71">
        <f t="shared" si="52"/>
        <v>3.8471309455661407E-4</v>
      </c>
      <c r="X79" s="81">
        <f>1-SUM(W79:$W$369)</f>
        <v>0.99635208269723474</v>
      </c>
      <c r="Y79" s="68" t="str">
        <f>INDEX('Summary Sheet'!$C$5:$C$9,MATCH(X79,'Summary Sheet'!$B$5:$B$9,1))</f>
        <v>D</v>
      </c>
      <c r="Z79" s="114" t="s">
        <v>44</v>
      </c>
      <c r="AA79" s="68">
        <f>INDEX('Summary Sheet'!$N$3:$R$7,MATCH('Tyson ABC'!$V79,'Summary Sheet'!$M$3:$M$7,0),MATCH('Tyson ABC'!$Z79,'Summary Sheet'!$N$2:$R$2,0))</f>
        <v>12</v>
      </c>
      <c r="AB79" s="93" t="str">
        <f>INDEX('Summary Sheet'!$V$3:$Z$7,MATCH('Tyson ABC'!$V79,'Summary Sheet'!$M$3:$M$7,0),MATCH('Tyson ABC'!$Z79,'Summary Sheet'!$N$2:$R$2,0))</f>
        <v>D</v>
      </c>
      <c r="AC79" s="72" t="s">
        <v>44</v>
      </c>
      <c r="AD79" s="73">
        <f t="shared" si="53"/>
        <v>1</v>
      </c>
      <c r="AE79" s="74">
        <f t="shared" si="54"/>
        <v>1000</v>
      </c>
      <c r="AF79" s="74">
        <f t="shared" si="55"/>
        <v>10000</v>
      </c>
      <c r="AG79" s="74">
        <f t="shared" si="56"/>
        <v>10000</v>
      </c>
      <c r="AH79" s="75">
        <f t="shared" si="57"/>
        <v>10</v>
      </c>
      <c r="AI79" s="73">
        <f>INDEX('Summary Sheet'!$D$5:$D$9,MATCH('Tyson ABC'!AC79,'Summary Sheet'!$C$5:$C$9,0))</f>
        <v>12</v>
      </c>
      <c r="AJ79" s="75">
        <f t="shared" si="58"/>
        <v>595.2380952380953</v>
      </c>
      <c r="AK79" s="68">
        <f t="shared" si="70"/>
        <v>2100</v>
      </c>
      <c r="AL79" s="76">
        <f t="shared" si="59"/>
        <v>42</v>
      </c>
      <c r="AM79" s="75">
        <f t="shared" si="71"/>
        <v>6600</v>
      </c>
      <c r="AN79" s="69">
        <f t="shared" si="60"/>
        <v>132</v>
      </c>
      <c r="AO79" s="100">
        <f t="shared" si="61"/>
        <v>0.105</v>
      </c>
      <c r="AP79" s="100">
        <f t="shared" si="62"/>
        <v>0.33</v>
      </c>
      <c r="AQ79" s="78">
        <f t="shared" si="63"/>
        <v>12.599999999999998</v>
      </c>
      <c r="AR79" s="79">
        <f t="shared" si="64"/>
        <v>39.599999999999994</v>
      </c>
      <c r="AS79" s="77">
        <f t="shared" si="65"/>
        <v>5</v>
      </c>
      <c r="AT79" s="80">
        <f t="shared" si="66"/>
        <v>44</v>
      </c>
      <c r="AU79" s="69">
        <f t="shared" si="67"/>
        <v>400</v>
      </c>
      <c r="AV79" s="68">
        <f t="shared" si="68"/>
        <v>3</v>
      </c>
      <c r="AW79" s="81">
        <f t="shared" si="69"/>
        <v>8.1610446137105551E-4</v>
      </c>
      <c r="AX79" s="81">
        <f>1-SUM(AW79:$AW$369)</f>
        <v>0.99455930359085964</v>
      </c>
    </row>
    <row r="80" spans="1:50" x14ac:dyDescent="0.2">
      <c r="A80" s="116">
        <v>8000649</v>
      </c>
      <c r="B80" s="116" t="s">
        <v>18</v>
      </c>
      <c r="C80" s="116" t="s">
        <v>268</v>
      </c>
      <c r="D80" s="105">
        <v>1</v>
      </c>
      <c r="E80" s="116" t="s">
        <v>160</v>
      </c>
      <c r="F80" s="119">
        <v>40500</v>
      </c>
      <c r="G80" s="118">
        <v>1000</v>
      </c>
      <c r="H80" s="116" t="s">
        <v>160</v>
      </c>
      <c r="I80" s="116">
        <f>INDEX(Sheet4!G:G,MATCH('Tyson ABC'!A80,Sheet4!A:A,0))</f>
        <v>10</v>
      </c>
      <c r="J80" s="117">
        <v>11</v>
      </c>
      <c r="K80" s="118">
        <v>5</v>
      </c>
      <c r="L80" s="118">
        <v>1</v>
      </c>
      <c r="M80" s="118">
        <v>7</v>
      </c>
      <c r="N80" s="116">
        <v>50</v>
      </c>
      <c r="O80" s="68">
        <f t="shared" si="47"/>
        <v>0.16666666666666666</v>
      </c>
      <c r="P80" s="68">
        <f t="shared" si="48"/>
        <v>8.6666666666666661</v>
      </c>
      <c r="Q80" s="69">
        <f t="shared" si="49"/>
        <v>351</v>
      </c>
      <c r="R80" s="69">
        <f t="shared" si="50"/>
        <v>445.5</v>
      </c>
      <c r="S80" s="111">
        <f t="shared" si="51"/>
        <v>9.1120201737061499E-5</v>
      </c>
      <c r="T80" s="70">
        <f>1-SUM(S80:$S$369)</f>
        <v>0.99463546123914104</v>
      </c>
      <c r="U80" s="80" t="str">
        <f>INDEX('Summary Sheet'!$C$5:$C$9,MATCH(T80,'Summary Sheet'!$B$5:$B$9,1))</f>
        <v>D</v>
      </c>
      <c r="V80" s="37" t="s">
        <v>44</v>
      </c>
      <c r="W80" s="71">
        <f t="shared" si="52"/>
        <v>9.1598355846812872E-4</v>
      </c>
      <c r="X80" s="81">
        <f>1-SUM(W80:$W$369)</f>
        <v>0.99673679579179131</v>
      </c>
      <c r="Y80" s="68" t="str">
        <f>INDEX('Summary Sheet'!$C$5:$C$9,MATCH(X80,'Summary Sheet'!$B$5:$B$9,1))</f>
        <v>D</v>
      </c>
      <c r="Z80" s="114" t="s">
        <v>44</v>
      </c>
      <c r="AA80" s="68">
        <f>INDEX('Summary Sheet'!$N$3:$R$7,MATCH('Tyson ABC'!$V80,'Summary Sheet'!$M$3:$M$7,0),MATCH('Tyson ABC'!$Z80,'Summary Sheet'!$N$2:$R$2,0))</f>
        <v>12</v>
      </c>
      <c r="AB80" s="93" t="str">
        <f>INDEX('Summary Sheet'!$V$3:$Z$7,MATCH('Tyson ABC'!$V80,'Summary Sheet'!$M$3:$M$7,0),MATCH('Tyson ABC'!$Z80,'Summary Sheet'!$N$2:$R$2,0))</f>
        <v>D</v>
      </c>
      <c r="AC80" s="72" t="s">
        <v>44</v>
      </c>
      <c r="AD80" s="73">
        <f t="shared" si="53"/>
        <v>5</v>
      </c>
      <c r="AE80" s="74">
        <f t="shared" si="54"/>
        <v>5</v>
      </c>
      <c r="AF80" s="74">
        <f t="shared" si="55"/>
        <v>2</v>
      </c>
      <c r="AG80" s="74">
        <f t="shared" si="56"/>
        <v>5</v>
      </c>
      <c r="AH80" s="75">
        <f t="shared" si="57"/>
        <v>5</v>
      </c>
      <c r="AI80" s="73">
        <f>INDEX('Summary Sheet'!$D$5:$D$9,MATCH('Tyson ABC'!AC80,'Summary Sheet'!$C$5:$C$9,0))</f>
        <v>12</v>
      </c>
      <c r="AJ80" s="75">
        <f t="shared" si="58"/>
        <v>0.16666666666666666</v>
      </c>
      <c r="AK80" s="68">
        <f t="shared" si="70"/>
        <v>12.5</v>
      </c>
      <c r="AL80" s="76">
        <f t="shared" si="59"/>
        <v>506.25</v>
      </c>
      <c r="AM80" s="75">
        <f t="shared" si="71"/>
        <v>12.5</v>
      </c>
      <c r="AN80" s="69">
        <f t="shared" si="60"/>
        <v>506.25</v>
      </c>
      <c r="AO80" s="100">
        <f t="shared" si="61"/>
        <v>0.25</v>
      </c>
      <c r="AP80" s="100">
        <f t="shared" si="62"/>
        <v>0.25</v>
      </c>
      <c r="AQ80" s="78">
        <f t="shared" si="63"/>
        <v>375</v>
      </c>
      <c r="AR80" s="79">
        <f t="shared" si="64"/>
        <v>375</v>
      </c>
      <c r="AS80" s="77">
        <f t="shared" si="65"/>
        <v>2</v>
      </c>
      <c r="AT80" s="80">
        <f t="shared" si="66"/>
        <v>2</v>
      </c>
      <c r="AU80" s="69">
        <f t="shared" si="67"/>
        <v>2025</v>
      </c>
      <c r="AV80" s="68">
        <f t="shared" si="68"/>
        <v>1</v>
      </c>
      <c r="AW80" s="81">
        <f t="shared" si="69"/>
        <v>2.720348204570185E-4</v>
      </c>
      <c r="AX80" s="81">
        <f>1-SUM(AW80:$AW$369)</f>
        <v>0.99537540805223068</v>
      </c>
    </row>
    <row r="81" spans="1:50" x14ac:dyDescent="0.2">
      <c r="A81" s="116">
        <v>8000109</v>
      </c>
      <c r="B81" s="116" t="s">
        <v>172</v>
      </c>
      <c r="C81" s="116" t="s">
        <v>273</v>
      </c>
      <c r="D81" s="105">
        <v>12000</v>
      </c>
      <c r="E81" s="116" t="s">
        <v>160</v>
      </c>
      <c r="F81" s="119">
        <v>68.5</v>
      </c>
      <c r="G81" s="118">
        <v>1000</v>
      </c>
      <c r="H81" s="116" t="s">
        <v>160</v>
      </c>
      <c r="I81" s="116">
        <f>INDEX(Sheet4!G:G,MATCH('Tyson ABC'!A81,Sheet4!A:A,0))</f>
        <v>4000</v>
      </c>
      <c r="J81" s="117">
        <v>2000</v>
      </c>
      <c r="K81" s="118">
        <v>6000</v>
      </c>
      <c r="L81" s="118">
        <v>2000</v>
      </c>
      <c r="M81" s="118">
        <v>7</v>
      </c>
      <c r="N81" s="116">
        <v>96000</v>
      </c>
      <c r="O81" s="68">
        <f t="shared" si="47"/>
        <v>2000</v>
      </c>
      <c r="P81" s="68">
        <f t="shared" si="48"/>
        <v>104000</v>
      </c>
      <c r="Q81" s="69">
        <f t="shared" si="49"/>
        <v>7124</v>
      </c>
      <c r="R81" s="69">
        <f t="shared" si="50"/>
        <v>137</v>
      </c>
      <c r="S81" s="111">
        <f t="shared" si="51"/>
        <v>1.8494026130336926E-3</v>
      </c>
      <c r="T81" s="70">
        <f>1-SUM(S81:$S$369)</f>
        <v>0.99472658144087811</v>
      </c>
      <c r="U81" s="80" t="str">
        <f>INDEX('Summary Sheet'!$C$5:$C$9,MATCH(T81,'Summary Sheet'!$B$5:$B$9,1))</f>
        <v>D</v>
      </c>
      <c r="V81" s="37" t="s">
        <v>44</v>
      </c>
      <c r="W81" s="71">
        <f t="shared" si="52"/>
        <v>2.671618712198709E-4</v>
      </c>
      <c r="X81" s="81">
        <f>1-SUM(W81:$W$369)</f>
        <v>0.99765277935025953</v>
      </c>
      <c r="Y81" s="68" t="str">
        <f>INDEX('Summary Sheet'!$C$5:$C$9,MATCH(X81,'Summary Sheet'!$B$5:$B$9,1))</f>
        <v>D</v>
      </c>
      <c r="Z81" s="114" t="s">
        <v>44</v>
      </c>
      <c r="AA81" s="68">
        <f>INDEX('Summary Sheet'!$N$3:$R$7,MATCH('Tyson ABC'!$V81,'Summary Sheet'!$M$3:$M$7,0),MATCH('Tyson ABC'!$Z81,'Summary Sheet'!$N$2:$R$2,0))</f>
        <v>12</v>
      </c>
      <c r="AB81" s="93" t="str">
        <f>INDEX('Summary Sheet'!$V$3:$Z$7,MATCH('Tyson ABC'!$V81,'Summary Sheet'!$M$3:$M$7,0),MATCH('Tyson ABC'!$Z81,'Summary Sheet'!$N$2:$R$2,0))</f>
        <v>D</v>
      </c>
      <c r="AC81" s="72" t="s">
        <v>44</v>
      </c>
      <c r="AD81" s="73">
        <f t="shared" si="53"/>
        <v>3</v>
      </c>
      <c r="AE81" s="74">
        <f t="shared" si="54"/>
        <v>6000</v>
      </c>
      <c r="AF81" s="74">
        <f t="shared" si="55"/>
        <v>24000</v>
      </c>
      <c r="AG81" s="74">
        <f t="shared" si="56"/>
        <v>24000</v>
      </c>
      <c r="AH81" s="75">
        <f t="shared" si="57"/>
        <v>12</v>
      </c>
      <c r="AI81" s="73">
        <f>INDEX('Summary Sheet'!$D$5:$D$9,MATCH('Tyson ABC'!AC81,'Summary Sheet'!$C$5:$C$9,0))</f>
        <v>12</v>
      </c>
      <c r="AJ81" s="75">
        <f t="shared" si="58"/>
        <v>2000</v>
      </c>
      <c r="AK81" s="68">
        <f t="shared" si="70"/>
        <v>7000</v>
      </c>
      <c r="AL81" s="76">
        <f t="shared" si="59"/>
        <v>479.5</v>
      </c>
      <c r="AM81" s="75">
        <f t="shared" si="71"/>
        <v>16000</v>
      </c>
      <c r="AN81" s="69">
        <f t="shared" si="60"/>
        <v>1096</v>
      </c>
      <c r="AO81" s="100">
        <f t="shared" si="61"/>
        <v>7.2916666666666671E-2</v>
      </c>
      <c r="AP81" s="100">
        <f t="shared" si="62"/>
        <v>0.16666666666666666</v>
      </c>
      <c r="AQ81" s="78">
        <f t="shared" si="63"/>
        <v>17.5</v>
      </c>
      <c r="AR81" s="79">
        <f t="shared" si="64"/>
        <v>40</v>
      </c>
      <c r="AS81" s="77">
        <f t="shared" si="65"/>
        <v>5</v>
      </c>
      <c r="AT81" s="80">
        <f t="shared" si="66"/>
        <v>18</v>
      </c>
      <c r="AU81" s="69">
        <f t="shared" si="67"/>
        <v>6576</v>
      </c>
      <c r="AV81" s="68">
        <f t="shared" si="68"/>
        <v>2</v>
      </c>
      <c r="AW81" s="81">
        <f t="shared" si="69"/>
        <v>5.4406964091403701E-4</v>
      </c>
      <c r="AX81" s="81">
        <f>1-SUM(AW81:$AW$369)</f>
        <v>0.99564744287268769</v>
      </c>
    </row>
    <row r="82" spans="1:50" x14ac:dyDescent="0.2">
      <c r="A82" s="116">
        <v>8000583</v>
      </c>
      <c r="B82" s="116" t="s">
        <v>248</v>
      </c>
      <c r="C82" s="116" t="s">
        <v>270</v>
      </c>
      <c r="D82" s="105">
        <v>9000</v>
      </c>
      <c r="E82" s="116" t="s">
        <v>160</v>
      </c>
      <c r="F82" s="119">
        <v>26.65</v>
      </c>
      <c r="G82" s="118">
        <v>1000</v>
      </c>
      <c r="H82" s="116" t="s">
        <v>160</v>
      </c>
      <c r="I82" s="116">
        <f>INDEX(Sheet4!G:G,MATCH('Tyson ABC'!A82,Sheet4!A:A,0))</f>
        <v>5850</v>
      </c>
      <c r="J82" s="117">
        <v>10500</v>
      </c>
      <c r="K82" s="118">
        <v>1500</v>
      </c>
      <c r="L82" s="118">
        <v>1500</v>
      </c>
      <c r="M82" s="118">
        <v>3</v>
      </c>
      <c r="N82" s="116">
        <v>36000</v>
      </c>
      <c r="O82" s="68">
        <f t="shared" si="47"/>
        <v>1500</v>
      </c>
      <c r="P82" s="68">
        <f t="shared" si="48"/>
        <v>78000</v>
      </c>
      <c r="Q82" s="69">
        <f t="shared" si="49"/>
        <v>2078.6999999999998</v>
      </c>
      <c r="R82" s="69">
        <f t="shared" si="50"/>
        <v>279.82499999999999</v>
      </c>
      <c r="S82" s="111">
        <f t="shared" si="51"/>
        <v>5.3963408362059752E-4</v>
      </c>
      <c r="T82" s="70">
        <f>1-SUM(S82:$S$369)</f>
        <v>0.99657598405391179</v>
      </c>
      <c r="U82" s="80" t="str">
        <f>INDEX('Summary Sheet'!$C$5:$C$9,MATCH(T82,'Summary Sheet'!$B$5:$B$9,1))</f>
        <v>D</v>
      </c>
      <c r="V82" s="37" t="s">
        <v>44</v>
      </c>
      <c r="W82" s="71">
        <f t="shared" si="52"/>
        <v>6.7172127620996106E-4</v>
      </c>
      <c r="X82" s="81">
        <f>1-SUM(W82:$W$369)</f>
        <v>0.99791994122147931</v>
      </c>
      <c r="Y82" s="68" t="str">
        <f>INDEX('Summary Sheet'!$C$5:$C$9,MATCH(X82,'Summary Sheet'!$B$5:$B$9,1))</f>
        <v>D</v>
      </c>
      <c r="Z82" s="114" t="s">
        <v>44</v>
      </c>
      <c r="AA82" s="68">
        <f>INDEX('Summary Sheet'!$N$3:$R$7,MATCH('Tyson ABC'!$V82,'Summary Sheet'!$M$3:$M$7,0),MATCH('Tyson ABC'!$Z82,'Summary Sheet'!$N$2:$R$2,0))</f>
        <v>12</v>
      </c>
      <c r="AB82" s="93" t="str">
        <f>INDEX('Summary Sheet'!$V$3:$Z$7,MATCH('Tyson ABC'!$V82,'Summary Sheet'!$M$3:$M$7,0),MATCH('Tyson ABC'!$Z82,'Summary Sheet'!$N$2:$R$2,0))</f>
        <v>D</v>
      </c>
      <c r="AC82" s="72" t="s">
        <v>44</v>
      </c>
      <c r="AD82" s="73">
        <f t="shared" si="53"/>
        <v>1</v>
      </c>
      <c r="AE82" s="74">
        <f t="shared" si="54"/>
        <v>1500</v>
      </c>
      <c r="AF82" s="74">
        <f t="shared" si="55"/>
        <v>18000</v>
      </c>
      <c r="AG82" s="74">
        <f t="shared" si="56"/>
        <v>18000</v>
      </c>
      <c r="AH82" s="75">
        <f t="shared" si="57"/>
        <v>12</v>
      </c>
      <c r="AI82" s="73">
        <f>INDEX('Summary Sheet'!$D$5:$D$9,MATCH('Tyson ABC'!AC82,'Summary Sheet'!$C$5:$C$9,0))</f>
        <v>12</v>
      </c>
      <c r="AJ82" s="75">
        <f t="shared" si="58"/>
        <v>1071.4285714285716</v>
      </c>
      <c r="AK82" s="68">
        <f t="shared" si="70"/>
        <v>6600</v>
      </c>
      <c r="AL82" s="76">
        <f t="shared" si="59"/>
        <v>175.89</v>
      </c>
      <c r="AM82" s="75">
        <f t="shared" si="71"/>
        <v>14850</v>
      </c>
      <c r="AN82" s="69">
        <f t="shared" si="60"/>
        <v>395.7525</v>
      </c>
      <c r="AO82" s="100">
        <f t="shared" si="61"/>
        <v>0.18333333333333332</v>
      </c>
      <c r="AP82" s="100">
        <f t="shared" si="62"/>
        <v>0.41249999999999998</v>
      </c>
      <c r="AQ82" s="78">
        <f t="shared" si="63"/>
        <v>22</v>
      </c>
      <c r="AR82" s="79">
        <f t="shared" si="64"/>
        <v>49.5</v>
      </c>
      <c r="AS82" s="77">
        <f t="shared" si="65"/>
        <v>5</v>
      </c>
      <c r="AT82" s="80">
        <f t="shared" si="66"/>
        <v>52</v>
      </c>
      <c r="AU82" s="69">
        <f t="shared" si="67"/>
        <v>959.4</v>
      </c>
      <c r="AV82" s="68">
        <f t="shared" si="68"/>
        <v>3</v>
      </c>
      <c r="AW82" s="81">
        <f t="shared" si="69"/>
        <v>8.1610446137105551E-4</v>
      </c>
      <c r="AX82" s="81">
        <f>1-SUM(AW82:$AW$369)</f>
        <v>0.99619151251360172</v>
      </c>
    </row>
    <row r="83" spans="1:50" x14ac:dyDescent="0.2">
      <c r="A83" s="116">
        <v>8000879</v>
      </c>
      <c r="B83" s="116" t="s">
        <v>40</v>
      </c>
      <c r="C83" s="116" t="s">
        <v>274</v>
      </c>
      <c r="D83" s="105">
        <v>1080</v>
      </c>
      <c r="E83" s="116" t="s">
        <v>160</v>
      </c>
      <c r="F83" s="119">
        <v>150</v>
      </c>
      <c r="G83" s="118">
        <v>1000</v>
      </c>
      <c r="H83" s="116" t="s">
        <v>160</v>
      </c>
      <c r="I83" s="116">
        <f>INDEX(Sheet4!G:G,MATCH('Tyson ABC'!A83,Sheet4!A:A,0))</f>
        <v>360</v>
      </c>
      <c r="J83" s="117">
        <v>660</v>
      </c>
      <c r="K83" s="118">
        <v>360</v>
      </c>
      <c r="L83" s="118">
        <v>360</v>
      </c>
      <c r="M83" s="118">
        <v>3</v>
      </c>
      <c r="N83" s="116">
        <v>7200</v>
      </c>
      <c r="O83" s="68">
        <f t="shared" si="47"/>
        <v>180</v>
      </c>
      <c r="P83" s="68">
        <f t="shared" si="48"/>
        <v>9360</v>
      </c>
      <c r="Q83" s="69">
        <f t="shared" si="49"/>
        <v>1404</v>
      </c>
      <c r="R83" s="69">
        <f t="shared" si="50"/>
        <v>99</v>
      </c>
      <c r="S83" s="111">
        <f t="shared" si="51"/>
        <v>3.64480806948246E-4</v>
      </c>
      <c r="T83" s="70">
        <f>1-SUM(S83:$S$369)</f>
        <v>0.99711561813753236</v>
      </c>
      <c r="U83" s="80" t="str">
        <f>INDEX('Summary Sheet'!$C$5:$C$9,MATCH(T83,'Summary Sheet'!$B$5:$B$9,1))</f>
        <v>D</v>
      </c>
      <c r="V83" s="37" t="s">
        <v>44</v>
      </c>
      <c r="W83" s="71">
        <f t="shared" si="52"/>
        <v>2.7479506754043862E-4</v>
      </c>
      <c r="X83" s="81">
        <f>1-SUM(W83:$W$369)</f>
        <v>0.99859166249768927</v>
      </c>
      <c r="Y83" s="68" t="str">
        <f>INDEX('Summary Sheet'!$C$5:$C$9,MATCH(X83,'Summary Sheet'!$B$5:$B$9,1))</f>
        <v>D</v>
      </c>
      <c r="Z83" s="114" t="s">
        <v>44</v>
      </c>
      <c r="AA83" s="68">
        <f>INDEX('Summary Sheet'!$N$3:$R$7,MATCH('Tyson ABC'!$V83,'Summary Sheet'!$M$3:$M$7,0),MATCH('Tyson ABC'!$Z83,'Summary Sheet'!$N$2:$R$2,0))</f>
        <v>12</v>
      </c>
      <c r="AB83" s="93" t="str">
        <f>INDEX('Summary Sheet'!$V$3:$Z$7,MATCH('Tyson ABC'!$V83,'Summary Sheet'!$M$3:$M$7,0),MATCH('Tyson ABC'!$Z83,'Summary Sheet'!$N$2:$R$2,0))</f>
        <v>D</v>
      </c>
      <c r="AC83" s="72" t="s">
        <v>44</v>
      </c>
      <c r="AD83" s="73">
        <f t="shared" si="53"/>
        <v>1</v>
      </c>
      <c r="AE83" s="74">
        <f t="shared" si="54"/>
        <v>360</v>
      </c>
      <c r="AF83" s="74">
        <f t="shared" si="55"/>
        <v>2160</v>
      </c>
      <c r="AG83" s="74">
        <f t="shared" si="56"/>
        <v>2160</v>
      </c>
      <c r="AH83" s="75">
        <f t="shared" si="57"/>
        <v>6</v>
      </c>
      <c r="AI83" s="73">
        <f>INDEX('Summary Sheet'!$D$5:$D$9,MATCH('Tyson ABC'!AC83,'Summary Sheet'!$C$5:$C$9,0))</f>
        <v>12</v>
      </c>
      <c r="AJ83" s="75">
        <f t="shared" si="58"/>
        <v>128.57142857142858</v>
      </c>
      <c r="AK83" s="68">
        <f t="shared" si="70"/>
        <v>540</v>
      </c>
      <c r="AL83" s="76">
        <f t="shared" si="59"/>
        <v>81</v>
      </c>
      <c r="AM83" s="75">
        <f t="shared" si="71"/>
        <v>1440</v>
      </c>
      <c r="AN83" s="69">
        <f t="shared" si="60"/>
        <v>216</v>
      </c>
      <c r="AO83" s="100">
        <f t="shared" si="61"/>
        <v>7.4999999999999997E-2</v>
      </c>
      <c r="AP83" s="100">
        <f t="shared" si="62"/>
        <v>0.2</v>
      </c>
      <c r="AQ83" s="78">
        <f t="shared" si="63"/>
        <v>15</v>
      </c>
      <c r="AR83" s="79">
        <f t="shared" si="64"/>
        <v>40</v>
      </c>
      <c r="AS83" s="77">
        <f t="shared" si="65"/>
        <v>5</v>
      </c>
      <c r="AT83" s="80">
        <f t="shared" si="66"/>
        <v>26</v>
      </c>
      <c r="AU83" s="69">
        <f t="shared" si="67"/>
        <v>1080</v>
      </c>
      <c r="AV83" s="68">
        <f t="shared" si="68"/>
        <v>2</v>
      </c>
      <c r="AW83" s="81">
        <f t="shared" si="69"/>
        <v>5.4406964091403701E-4</v>
      </c>
      <c r="AX83" s="81">
        <f>1-SUM(AW83:$AW$369)</f>
        <v>0.99700761697497275</v>
      </c>
    </row>
    <row r="84" spans="1:50" x14ac:dyDescent="0.2">
      <c r="A84" s="116">
        <v>8000877</v>
      </c>
      <c r="B84" s="116" t="s">
        <v>38</v>
      </c>
      <c r="C84" s="116" t="s">
        <v>274</v>
      </c>
      <c r="D84" s="105">
        <v>5000</v>
      </c>
      <c r="E84" s="116" t="s">
        <v>160</v>
      </c>
      <c r="F84" s="119">
        <v>22</v>
      </c>
      <c r="G84" s="118">
        <v>1000</v>
      </c>
      <c r="H84" s="116" t="s">
        <v>160</v>
      </c>
      <c r="I84" s="116">
        <f>INDEX(Sheet4!G:G,MATCH('Tyson ABC'!A84,Sheet4!A:A,0))</f>
        <v>1000</v>
      </c>
      <c r="J84" s="117">
        <v>3500</v>
      </c>
      <c r="K84" s="118">
        <v>1000</v>
      </c>
      <c r="L84" s="118">
        <v>1000</v>
      </c>
      <c r="M84" s="118">
        <v>3</v>
      </c>
      <c r="N84" s="116">
        <v>36000</v>
      </c>
      <c r="O84" s="68">
        <f t="shared" si="47"/>
        <v>833.33333333333337</v>
      </c>
      <c r="P84" s="68">
        <f t="shared" si="48"/>
        <v>43333.333333333336</v>
      </c>
      <c r="Q84" s="69">
        <f t="shared" si="49"/>
        <v>953.33333333333337</v>
      </c>
      <c r="R84" s="69">
        <f t="shared" si="50"/>
        <v>77</v>
      </c>
      <c r="S84" s="111">
        <f t="shared" si="51"/>
        <v>2.4748696768090778E-4</v>
      </c>
      <c r="T84" s="70">
        <f>1-SUM(S84:$S$369)</f>
        <v>0.99748009894448064</v>
      </c>
      <c r="U84" s="80" t="str">
        <f>INDEX('Summary Sheet'!$C$5:$C$9,MATCH(T84,'Summary Sheet'!$B$5:$B$9,1))</f>
        <v>D</v>
      </c>
      <c r="V84" s="37" t="s">
        <v>44</v>
      </c>
      <c r="W84" s="71">
        <f t="shared" si="52"/>
        <v>1.5266392641135479E-4</v>
      </c>
      <c r="X84" s="81">
        <f>1-SUM(W84:$W$369)</f>
        <v>0.99886645756522974</v>
      </c>
      <c r="Y84" s="68" t="str">
        <f>INDEX('Summary Sheet'!$C$5:$C$9,MATCH(X84,'Summary Sheet'!$B$5:$B$9,1))</f>
        <v>D</v>
      </c>
      <c r="Z84" s="114" t="s">
        <v>44</v>
      </c>
      <c r="AA84" s="68">
        <f>INDEX('Summary Sheet'!$N$3:$R$7,MATCH('Tyson ABC'!$V84,'Summary Sheet'!$M$3:$M$7,0),MATCH('Tyson ABC'!$Z84,'Summary Sheet'!$N$2:$R$2,0))</f>
        <v>12</v>
      </c>
      <c r="AB84" s="93" t="str">
        <f>INDEX('Summary Sheet'!$V$3:$Z$7,MATCH('Tyson ABC'!$V84,'Summary Sheet'!$M$3:$M$7,0),MATCH('Tyson ABC'!$Z84,'Summary Sheet'!$N$2:$R$2,0))</f>
        <v>D</v>
      </c>
      <c r="AC84" s="72" t="s">
        <v>44</v>
      </c>
      <c r="AD84" s="73">
        <f t="shared" si="53"/>
        <v>1</v>
      </c>
      <c r="AE84" s="74">
        <f t="shared" si="54"/>
        <v>1000</v>
      </c>
      <c r="AF84" s="74">
        <f t="shared" si="55"/>
        <v>10000</v>
      </c>
      <c r="AG84" s="74">
        <f t="shared" si="56"/>
        <v>10000</v>
      </c>
      <c r="AH84" s="75">
        <f t="shared" si="57"/>
        <v>10</v>
      </c>
      <c r="AI84" s="73">
        <f>INDEX('Summary Sheet'!$D$5:$D$9,MATCH('Tyson ABC'!AC84,'Summary Sheet'!$C$5:$C$9,0))</f>
        <v>12</v>
      </c>
      <c r="AJ84" s="75">
        <f t="shared" si="58"/>
        <v>595.2380952380953</v>
      </c>
      <c r="AK84" s="68">
        <f t="shared" si="70"/>
        <v>1500</v>
      </c>
      <c r="AL84" s="76">
        <f t="shared" si="59"/>
        <v>33</v>
      </c>
      <c r="AM84" s="75">
        <f t="shared" si="71"/>
        <v>6000</v>
      </c>
      <c r="AN84" s="69">
        <f t="shared" si="60"/>
        <v>132</v>
      </c>
      <c r="AO84" s="100">
        <f t="shared" si="61"/>
        <v>4.1666666666666664E-2</v>
      </c>
      <c r="AP84" s="100">
        <f t="shared" si="62"/>
        <v>0.16666666666666666</v>
      </c>
      <c r="AQ84" s="78">
        <f t="shared" si="63"/>
        <v>8.9999999999999982</v>
      </c>
      <c r="AR84" s="79">
        <f t="shared" si="64"/>
        <v>35.999999999999993</v>
      </c>
      <c r="AS84" s="77">
        <f t="shared" si="65"/>
        <v>5</v>
      </c>
      <c r="AT84" s="80">
        <f t="shared" si="66"/>
        <v>44</v>
      </c>
      <c r="AU84" s="69">
        <f t="shared" si="67"/>
        <v>792</v>
      </c>
      <c r="AV84" s="68">
        <f t="shared" si="68"/>
        <v>2</v>
      </c>
      <c r="AW84" s="81">
        <f t="shared" si="69"/>
        <v>5.4406964091403701E-4</v>
      </c>
      <c r="AX84" s="81">
        <f>1-SUM(AW84:$AW$369)</f>
        <v>0.99755168661588678</v>
      </c>
    </row>
    <row r="85" spans="1:50" x14ac:dyDescent="0.2">
      <c r="A85" s="116">
        <v>8001397</v>
      </c>
      <c r="B85" s="116" t="s">
        <v>236</v>
      </c>
      <c r="C85" s="116" t="s">
        <v>269</v>
      </c>
      <c r="D85" s="105">
        <v>1150</v>
      </c>
      <c r="E85" s="116" t="s">
        <v>160</v>
      </c>
      <c r="F85" s="119">
        <v>132.1</v>
      </c>
      <c r="G85" s="118">
        <v>1000</v>
      </c>
      <c r="H85" s="116" t="s">
        <v>160</v>
      </c>
      <c r="I85" s="116">
        <f>INDEX(Sheet4!G:G,MATCH('Tyson ABC'!A85,Sheet4!A:A,0))</f>
        <v>0</v>
      </c>
      <c r="J85" s="117">
        <v>0</v>
      </c>
      <c r="K85" s="118">
        <v>2300</v>
      </c>
      <c r="L85" s="118">
        <v>1150</v>
      </c>
      <c r="M85" s="118">
        <v>21</v>
      </c>
      <c r="N85" s="116">
        <v>51600</v>
      </c>
      <c r="O85" s="68">
        <f t="shared" si="47"/>
        <v>191.66666666666666</v>
      </c>
      <c r="P85" s="68">
        <f t="shared" si="48"/>
        <v>9966.6666666666661</v>
      </c>
      <c r="Q85" s="69">
        <f t="shared" si="49"/>
        <v>1316.5966666666666</v>
      </c>
      <c r="R85" s="69">
        <f t="shared" si="50"/>
        <v>0</v>
      </c>
      <c r="S85" s="111">
        <f t="shared" si="51"/>
        <v>3.4179075177495546E-4</v>
      </c>
      <c r="T85" s="70">
        <f>1-SUM(S85:$S$369)</f>
        <v>0.99772758591216149</v>
      </c>
      <c r="U85" s="80" t="str">
        <f>INDEX('Summary Sheet'!$C$5:$C$9,MATCH(T85,'Summary Sheet'!$B$5:$B$9,1))</f>
        <v>D</v>
      </c>
      <c r="V85" s="37" t="s">
        <v>44</v>
      </c>
      <c r="W85" s="71">
        <f t="shared" si="52"/>
        <v>8.1657449010724659E-5</v>
      </c>
      <c r="X85" s="81">
        <f>1-SUM(W85:$W$369)</f>
        <v>0.99901912149164107</v>
      </c>
      <c r="Y85" s="68" t="str">
        <f>INDEX('Summary Sheet'!$C$5:$C$9,MATCH(X85,'Summary Sheet'!$B$5:$B$9,1))</f>
        <v>D</v>
      </c>
      <c r="Z85" s="114" t="s">
        <v>44</v>
      </c>
      <c r="AA85" s="68">
        <f>INDEX('Summary Sheet'!$N$3:$R$7,MATCH('Tyson ABC'!$V85,'Summary Sheet'!$M$3:$M$7,0),MATCH('Tyson ABC'!$Z85,'Summary Sheet'!$N$2:$R$2,0))</f>
        <v>12</v>
      </c>
      <c r="AB85" s="93" t="str">
        <f>INDEX('Summary Sheet'!$V$3:$Z$7,MATCH('Tyson ABC'!$V85,'Summary Sheet'!$M$3:$M$7,0),MATCH('Tyson ABC'!$Z85,'Summary Sheet'!$N$2:$R$2,0))</f>
        <v>D</v>
      </c>
      <c r="AC85" s="72" t="s">
        <v>44</v>
      </c>
      <c r="AD85" s="73">
        <f t="shared" si="53"/>
        <v>2</v>
      </c>
      <c r="AE85" s="74">
        <f t="shared" si="54"/>
        <v>2300</v>
      </c>
      <c r="AF85" s="74">
        <f t="shared" si="55"/>
        <v>2300</v>
      </c>
      <c r="AG85" s="74">
        <f t="shared" si="56"/>
        <v>2300</v>
      </c>
      <c r="AH85" s="75">
        <f t="shared" si="57"/>
        <v>2</v>
      </c>
      <c r="AI85" s="73">
        <f>INDEX('Summary Sheet'!$D$5:$D$9,MATCH('Tyson ABC'!AC85,'Summary Sheet'!$C$5:$C$9,0))</f>
        <v>12</v>
      </c>
      <c r="AJ85" s="75">
        <f t="shared" si="58"/>
        <v>383.33333333333331</v>
      </c>
      <c r="AK85" s="68">
        <f t="shared" si="70"/>
        <v>1150</v>
      </c>
      <c r="AL85" s="76">
        <f t="shared" si="59"/>
        <v>151.91499999999999</v>
      </c>
      <c r="AM85" s="75">
        <f t="shared" si="71"/>
        <v>1150</v>
      </c>
      <c r="AN85" s="69">
        <f t="shared" si="60"/>
        <v>151.91499999999999</v>
      </c>
      <c r="AO85" s="100">
        <f t="shared" si="61"/>
        <v>2.2286821705426358E-2</v>
      </c>
      <c r="AP85" s="100">
        <f t="shared" si="62"/>
        <v>2.2286821705426358E-2</v>
      </c>
      <c r="AQ85" s="78">
        <f t="shared" si="63"/>
        <v>30.000000000000004</v>
      </c>
      <c r="AR85" s="79">
        <f t="shared" si="64"/>
        <v>30.000000000000004</v>
      </c>
      <c r="AS85" s="77">
        <f t="shared" si="65"/>
        <v>5</v>
      </c>
      <c r="AT85" s="80">
        <f t="shared" si="66"/>
        <v>5</v>
      </c>
      <c r="AU85" s="69">
        <f t="shared" si="67"/>
        <v>6816.36</v>
      </c>
      <c r="AV85" s="68">
        <f t="shared" si="68"/>
        <v>1</v>
      </c>
      <c r="AW85" s="81">
        <f t="shared" si="69"/>
        <v>2.720348204570185E-4</v>
      </c>
      <c r="AX85" s="81">
        <f>1-SUM(AW85:$AW$369)</f>
        <v>0.99809575625680091</v>
      </c>
    </row>
    <row r="86" spans="1:50" x14ac:dyDescent="0.2">
      <c r="A86" s="116">
        <v>8001231</v>
      </c>
      <c r="B86" s="116" t="s">
        <v>99</v>
      </c>
      <c r="C86" s="116" t="s">
        <v>269</v>
      </c>
      <c r="D86" s="105">
        <v>250</v>
      </c>
      <c r="E86" s="116" t="s">
        <v>160</v>
      </c>
      <c r="F86" s="119">
        <v>700</v>
      </c>
      <c r="G86" s="118">
        <v>1000</v>
      </c>
      <c r="H86" s="116" t="s">
        <v>160</v>
      </c>
      <c r="I86" s="116">
        <f>INDEX(Sheet4!G:G,MATCH('Tyson ABC'!A86,Sheet4!A:A,0))</f>
        <v>750</v>
      </c>
      <c r="J86" s="117">
        <v>3000</v>
      </c>
      <c r="K86" s="118">
        <v>400</v>
      </c>
      <c r="L86" s="118">
        <v>400</v>
      </c>
      <c r="M86" s="118">
        <v>21</v>
      </c>
      <c r="N86" s="116">
        <v>9600</v>
      </c>
      <c r="O86" s="68">
        <f t="shared" si="47"/>
        <v>41.666666666666664</v>
      </c>
      <c r="P86" s="68">
        <f t="shared" si="48"/>
        <v>2166.6666666666665</v>
      </c>
      <c r="Q86" s="69">
        <f t="shared" si="49"/>
        <v>1516.6666666666665</v>
      </c>
      <c r="R86" s="69">
        <f t="shared" si="50"/>
        <v>2100</v>
      </c>
      <c r="S86" s="111">
        <f t="shared" si="51"/>
        <v>3.9372926676508051E-4</v>
      </c>
      <c r="T86" s="70">
        <f>1-SUM(S86:$S$369)</f>
        <v>0.99806937666393647</v>
      </c>
      <c r="U86" s="80" t="str">
        <f>INDEX('Summary Sheet'!$C$5:$C$9,MATCH(T86,'Summary Sheet'!$B$5:$B$9,1))</f>
        <v>D</v>
      </c>
      <c r="V86" s="37" t="s">
        <v>44</v>
      </c>
      <c r="W86" s="71">
        <f t="shared" si="52"/>
        <v>3.6257682522696763E-4</v>
      </c>
      <c r="X86" s="81">
        <f>1-SUM(W86:$W$369)</f>
        <v>0.99910077894065186</v>
      </c>
      <c r="Y86" s="68" t="str">
        <f>INDEX('Summary Sheet'!$C$5:$C$9,MATCH(X86,'Summary Sheet'!$B$5:$B$9,1))</f>
        <v>D</v>
      </c>
      <c r="Z86" s="114" t="s">
        <v>44</v>
      </c>
      <c r="AA86" s="68">
        <f>INDEX('Summary Sheet'!$N$3:$R$7,MATCH('Tyson ABC'!$V86,'Summary Sheet'!$M$3:$M$7,0),MATCH('Tyson ABC'!$Z86,'Summary Sheet'!$N$2:$R$2,0))</f>
        <v>12</v>
      </c>
      <c r="AB86" s="93" t="str">
        <f>INDEX('Summary Sheet'!$V$3:$Z$7,MATCH('Tyson ABC'!$V86,'Summary Sheet'!$M$3:$M$7,0),MATCH('Tyson ABC'!$Z86,'Summary Sheet'!$N$2:$R$2,0))</f>
        <v>D</v>
      </c>
      <c r="AC86" s="72" t="s">
        <v>44</v>
      </c>
      <c r="AD86" s="73">
        <f t="shared" si="53"/>
        <v>1</v>
      </c>
      <c r="AE86" s="74">
        <f t="shared" si="54"/>
        <v>400</v>
      </c>
      <c r="AF86" s="74">
        <f t="shared" si="55"/>
        <v>500</v>
      </c>
      <c r="AG86" s="74">
        <f t="shared" si="56"/>
        <v>800</v>
      </c>
      <c r="AH86" s="75">
        <f t="shared" si="57"/>
        <v>2</v>
      </c>
      <c r="AI86" s="73">
        <f>INDEX('Summary Sheet'!$D$5:$D$9,MATCH('Tyson ABC'!AC86,'Summary Sheet'!$C$5:$C$9,0))</f>
        <v>12</v>
      </c>
      <c r="AJ86" s="75">
        <f t="shared" si="58"/>
        <v>83.333333333333329</v>
      </c>
      <c r="AK86" s="68">
        <f t="shared" si="70"/>
        <v>950</v>
      </c>
      <c r="AL86" s="76">
        <f t="shared" si="59"/>
        <v>665</v>
      </c>
      <c r="AM86" s="75">
        <f t="shared" si="71"/>
        <v>1150</v>
      </c>
      <c r="AN86" s="69">
        <f t="shared" si="60"/>
        <v>804.99999999999989</v>
      </c>
      <c r="AO86" s="100">
        <f t="shared" si="61"/>
        <v>9.8958333333333329E-2</v>
      </c>
      <c r="AP86" s="100">
        <f t="shared" si="62"/>
        <v>0.11979166666666667</v>
      </c>
      <c r="AQ86" s="78">
        <f t="shared" si="63"/>
        <v>114.00000000000001</v>
      </c>
      <c r="AR86" s="79">
        <f t="shared" si="64"/>
        <v>138.00000000000003</v>
      </c>
      <c r="AS86" s="77">
        <f t="shared" si="65"/>
        <v>3</v>
      </c>
      <c r="AT86" s="80">
        <f t="shared" si="66"/>
        <v>6</v>
      </c>
      <c r="AU86" s="69">
        <f t="shared" si="67"/>
        <v>6720</v>
      </c>
      <c r="AV86" s="68">
        <f t="shared" si="68"/>
        <v>1</v>
      </c>
      <c r="AW86" s="81">
        <f t="shared" si="69"/>
        <v>2.720348204570185E-4</v>
      </c>
      <c r="AX86" s="81">
        <f>1-SUM(AW86:$AW$369)</f>
        <v>0.99836779107725793</v>
      </c>
    </row>
    <row r="87" spans="1:50" x14ac:dyDescent="0.2">
      <c r="A87" s="116">
        <v>8001010</v>
      </c>
      <c r="B87" s="116" t="s">
        <v>98</v>
      </c>
      <c r="C87" s="116" t="s">
        <v>270</v>
      </c>
      <c r="D87" s="105">
        <v>1000</v>
      </c>
      <c r="E87" s="116" t="s">
        <v>160</v>
      </c>
      <c r="F87" s="119">
        <v>74.099999999999994</v>
      </c>
      <c r="G87" s="118">
        <v>1000</v>
      </c>
      <c r="H87" s="116" t="s">
        <v>160</v>
      </c>
      <c r="I87" s="116">
        <f>INDEX(Sheet4!G:G,MATCH('Tyson ABC'!A87,Sheet4!A:A,0))</f>
        <v>1333</v>
      </c>
      <c r="J87" s="117">
        <v>6500</v>
      </c>
      <c r="K87" s="118">
        <v>2500</v>
      </c>
      <c r="L87" s="118">
        <v>2500</v>
      </c>
      <c r="M87" s="118">
        <v>21</v>
      </c>
      <c r="N87" s="116">
        <v>60000</v>
      </c>
      <c r="O87" s="68">
        <f t="shared" si="47"/>
        <v>166.66666666666666</v>
      </c>
      <c r="P87" s="68">
        <f t="shared" si="48"/>
        <v>8666.6666666666661</v>
      </c>
      <c r="Q87" s="69">
        <f t="shared" si="49"/>
        <v>642.19999999999993</v>
      </c>
      <c r="R87" s="69">
        <f t="shared" si="50"/>
        <v>481.65</v>
      </c>
      <c r="S87" s="111">
        <f t="shared" si="51"/>
        <v>1.6671622095595695E-4</v>
      </c>
      <c r="T87" s="70">
        <f>1-SUM(S87:$S$369)</f>
        <v>0.99846310593070153</v>
      </c>
      <c r="U87" s="80" t="str">
        <f>INDEX('Summary Sheet'!$C$5:$C$9,MATCH(T87,'Summary Sheet'!$B$5:$B$9,1))</f>
        <v>D</v>
      </c>
      <c r="V87" s="37" t="s">
        <v>44</v>
      </c>
      <c r="W87" s="71">
        <f t="shared" si="52"/>
        <v>1.5773236876821177E-4</v>
      </c>
      <c r="X87" s="81">
        <f>1-SUM(W87:$W$369)</f>
        <v>0.99946335576587886</v>
      </c>
      <c r="Y87" s="68" t="str">
        <f>INDEX('Summary Sheet'!$C$5:$C$9,MATCH(X87,'Summary Sheet'!$B$5:$B$9,1))</f>
        <v>D</v>
      </c>
      <c r="Z87" s="114" t="s">
        <v>44</v>
      </c>
      <c r="AA87" s="68">
        <f>INDEX('Summary Sheet'!$N$3:$R$7,MATCH('Tyson ABC'!$V87,'Summary Sheet'!$M$3:$M$7,0),MATCH('Tyson ABC'!$Z87,'Summary Sheet'!$N$2:$R$2,0))</f>
        <v>12</v>
      </c>
      <c r="AB87" s="93" t="str">
        <f>INDEX('Summary Sheet'!$V$3:$Z$7,MATCH('Tyson ABC'!$V87,'Summary Sheet'!$M$3:$M$7,0),MATCH('Tyson ABC'!$Z87,'Summary Sheet'!$N$2:$R$2,0))</f>
        <v>D</v>
      </c>
      <c r="AC87" s="72" t="s">
        <v>44</v>
      </c>
      <c r="AD87" s="73">
        <f t="shared" si="53"/>
        <v>1</v>
      </c>
      <c r="AE87" s="74">
        <f t="shared" si="54"/>
        <v>2500</v>
      </c>
      <c r="AF87" s="74">
        <f t="shared" si="55"/>
        <v>2000</v>
      </c>
      <c r="AG87" s="74">
        <f t="shared" si="56"/>
        <v>2500</v>
      </c>
      <c r="AH87" s="75">
        <f t="shared" si="57"/>
        <v>1</v>
      </c>
      <c r="AI87" s="73">
        <f>INDEX('Summary Sheet'!$D$5:$D$9,MATCH('Tyson ABC'!AC87,'Summary Sheet'!$C$5:$C$9,0))</f>
        <v>12</v>
      </c>
      <c r="AJ87" s="75">
        <f t="shared" si="58"/>
        <v>333.33333333333331</v>
      </c>
      <c r="AK87" s="68">
        <f t="shared" si="70"/>
        <v>2583</v>
      </c>
      <c r="AL87" s="76">
        <f t="shared" si="59"/>
        <v>191.40029999999999</v>
      </c>
      <c r="AM87" s="75">
        <f t="shared" si="71"/>
        <v>2583</v>
      </c>
      <c r="AN87" s="69">
        <f t="shared" si="60"/>
        <v>191.40029999999999</v>
      </c>
      <c r="AO87" s="100">
        <f t="shared" si="61"/>
        <v>4.3049999999999998E-2</v>
      </c>
      <c r="AP87" s="100">
        <f t="shared" si="62"/>
        <v>4.3049999999999998E-2</v>
      </c>
      <c r="AQ87" s="78">
        <f t="shared" si="63"/>
        <v>77.490000000000009</v>
      </c>
      <c r="AR87" s="79">
        <f t="shared" si="64"/>
        <v>77.490000000000009</v>
      </c>
      <c r="AS87" s="77">
        <f t="shared" si="65"/>
        <v>4</v>
      </c>
      <c r="AT87" s="80">
        <f t="shared" si="66"/>
        <v>4</v>
      </c>
      <c r="AU87" s="69">
        <f t="shared" si="67"/>
        <v>4446</v>
      </c>
      <c r="AV87" s="68">
        <f t="shared" si="68"/>
        <v>1</v>
      </c>
      <c r="AW87" s="81">
        <f t="shared" si="69"/>
        <v>2.720348204570185E-4</v>
      </c>
      <c r="AX87" s="81">
        <f>1-SUM(AW87:$AW$369)</f>
        <v>0.99863982589771494</v>
      </c>
    </row>
    <row r="88" spans="1:50" x14ac:dyDescent="0.2">
      <c r="A88" s="116">
        <v>8000882</v>
      </c>
      <c r="B88" s="116" t="s">
        <v>41</v>
      </c>
      <c r="C88" s="116" t="s">
        <v>274</v>
      </c>
      <c r="D88" s="105">
        <v>600</v>
      </c>
      <c r="E88" s="116" t="s">
        <v>160</v>
      </c>
      <c r="F88" s="119">
        <v>280</v>
      </c>
      <c r="G88" s="118">
        <v>1000</v>
      </c>
      <c r="H88" s="116" t="s">
        <v>160</v>
      </c>
      <c r="I88" s="116">
        <f>INDEX(Sheet4!G:G,MATCH('Tyson ABC'!A88,Sheet4!A:A,0))</f>
        <v>200</v>
      </c>
      <c r="J88" s="117">
        <v>200</v>
      </c>
      <c r="K88" s="118">
        <v>200</v>
      </c>
      <c r="L88" s="118">
        <v>200</v>
      </c>
      <c r="M88" s="118">
        <v>3</v>
      </c>
      <c r="N88" s="116">
        <v>7200</v>
      </c>
      <c r="O88" s="68">
        <f t="shared" si="47"/>
        <v>100</v>
      </c>
      <c r="P88" s="68">
        <f t="shared" si="48"/>
        <v>5200</v>
      </c>
      <c r="Q88" s="69">
        <f t="shared" si="49"/>
        <v>1456</v>
      </c>
      <c r="R88" s="69">
        <f t="shared" si="50"/>
        <v>56</v>
      </c>
      <c r="S88" s="111">
        <f t="shared" si="51"/>
        <v>3.7798009609447736E-4</v>
      </c>
      <c r="T88" s="70">
        <f>1-SUM(S88:$S$369)</f>
        <v>0.99862982215165752</v>
      </c>
      <c r="U88" s="80" t="str">
        <f>INDEX('Summary Sheet'!$C$5:$C$9,MATCH(T88,'Summary Sheet'!$B$5:$B$9,1))</f>
        <v>D</v>
      </c>
      <c r="V88" s="37" t="s">
        <v>44</v>
      </c>
      <c r="W88" s="71">
        <f t="shared" si="52"/>
        <v>1.5266392641135479E-4</v>
      </c>
      <c r="X88" s="81">
        <f>1-SUM(W88:$W$369)</f>
        <v>0.99962108813464701</v>
      </c>
      <c r="Y88" s="68" t="str">
        <f>INDEX('Summary Sheet'!$C$5:$C$9,MATCH(X88,'Summary Sheet'!$B$5:$B$9,1))</f>
        <v>D</v>
      </c>
      <c r="Z88" s="114" t="s">
        <v>44</v>
      </c>
      <c r="AA88" s="68">
        <f>INDEX('Summary Sheet'!$N$3:$R$7,MATCH('Tyson ABC'!$V88,'Summary Sheet'!$M$3:$M$7,0),MATCH('Tyson ABC'!$Z88,'Summary Sheet'!$N$2:$R$2,0))</f>
        <v>12</v>
      </c>
      <c r="AB88" s="93" t="str">
        <f>INDEX('Summary Sheet'!$V$3:$Z$7,MATCH('Tyson ABC'!$V88,'Summary Sheet'!$M$3:$M$7,0),MATCH('Tyson ABC'!$Z88,'Summary Sheet'!$N$2:$R$2,0))</f>
        <v>D</v>
      </c>
      <c r="AC88" s="72" t="s">
        <v>44</v>
      </c>
      <c r="AD88" s="73">
        <f t="shared" si="53"/>
        <v>1</v>
      </c>
      <c r="AE88" s="74">
        <f t="shared" si="54"/>
        <v>200</v>
      </c>
      <c r="AF88" s="74">
        <f t="shared" si="55"/>
        <v>1200</v>
      </c>
      <c r="AG88" s="74">
        <f t="shared" si="56"/>
        <v>1200</v>
      </c>
      <c r="AH88" s="75">
        <f t="shared" si="57"/>
        <v>6</v>
      </c>
      <c r="AI88" s="73">
        <f>INDEX('Summary Sheet'!$D$5:$D$9,MATCH('Tyson ABC'!AC88,'Summary Sheet'!$C$5:$C$9,0))</f>
        <v>12</v>
      </c>
      <c r="AJ88" s="75">
        <f t="shared" si="58"/>
        <v>71.428571428571431</v>
      </c>
      <c r="AK88" s="68">
        <f t="shared" si="70"/>
        <v>300</v>
      </c>
      <c r="AL88" s="76">
        <f t="shared" si="59"/>
        <v>84</v>
      </c>
      <c r="AM88" s="75">
        <f t="shared" si="71"/>
        <v>800</v>
      </c>
      <c r="AN88" s="69">
        <f t="shared" si="60"/>
        <v>224</v>
      </c>
      <c r="AO88" s="100">
        <f t="shared" si="61"/>
        <v>4.1666666666666664E-2</v>
      </c>
      <c r="AP88" s="100">
        <f t="shared" si="62"/>
        <v>0.1111111111111111</v>
      </c>
      <c r="AQ88" s="78">
        <f t="shared" si="63"/>
        <v>15</v>
      </c>
      <c r="AR88" s="79">
        <f t="shared" si="64"/>
        <v>40</v>
      </c>
      <c r="AS88" s="77">
        <f t="shared" si="65"/>
        <v>5</v>
      </c>
      <c r="AT88" s="80">
        <f t="shared" si="66"/>
        <v>26</v>
      </c>
      <c r="AU88" s="69">
        <f t="shared" si="67"/>
        <v>2016</v>
      </c>
      <c r="AV88" s="68">
        <f t="shared" si="68"/>
        <v>1</v>
      </c>
      <c r="AW88" s="81">
        <f t="shared" si="69"/>
        <v>2.720348204570185E-4</v>
      </c>
      <c r="AX88" s="81">
        <f>1-SUM(AW88:$AW$369)</f>
        <v>0.99891186071817195</v>
      </c>
    </row>
    <row r="89" spans="1:50" x14ac:dyDescent="0.2">
      <c r="A89" s="116">
        <v>8001969</v>
      </c>
      <c r="B89" s="116" t="s">
        <v>154</v>
      </c>
      <c r="C89" s="116" t="s">
        <v>274</v>
      </c>
      <c r="D89" s="105">
        <v>6</v>
      </c>
      <c r="E89" s="116" t="s">
        <v>133</v>
      </c>
      <c r="F89" s="119">
        <v>6.5</v>
      </c>
      <c r="G89" s="118">
        <v>1</v>
      </c>
      <c r="H89" s="116" t="s">
        <v>133</v>
      </c>
      <c r="I89" s="116">
        <f>INDEX(Sheet4!G:G,MATCH('Tyson ABC'!A89,Sheet4!A:A,0))</f>
        <v>36</v>
      </c>
      <c r="J89" s="117">
        <v>60</v>
      </c>
      <c r="K89" s="118">
        <v>36</v>
      </c>
      <c r="L89" s="118">
        <v>6</v>
      </c>
      <c r="M89" s="118">
        <v>7</v>
      </c>
      <c r="N89" s="116">
        <v>2880</v>
      </c>
      <c r="O89" s="68">
        <f t="shared" si="47"/>
        <v>1</v>
      </c>
      <c r="P89" s="68">
        <f t="shared" si="48"/>
        <v>52</v>
      </c>
      <c r="Q89" s="69">
        <f t="shared" si="49"/>
        <v>338</v>
      </c>
      <c r="R89" s="69">
        <f t="shared" si="50"/>
        <v>390</v>
      </c>
      <c r="S89" s="111">
        <f t="shared" si="51"/>
        <v>8.7745379450503673E-5</v>
      </c>
      <c r="T89" s="70">
        <f>1-SUM(S89:$S$369)</f>
        <v>0.99900780224775199</v>
      </c>
      <c r="U89" s="80" t="str">
        <f>INDEX('Summary Sheet'!$C$5:$C$9,MATCH(T89,'Summary Sheet'!$B$5:$B$9,1))</f>
        <v>D</v>
      </c>
      <c r="V89" s="37" t="s">
        <v>44</v>
      </c>
      <c r="W89" s="71">
        <f t="shared" si="52"/>
        <v>6.8698766885109654E-5</v>
      </c>
      <c r="X89" s="81">
        <f>1-SUM(W89:$W$369)</f>
        <v>0.99977375206105834</v>
      </c>
      <c r="Y89" s="68" t="str">
        <f>INDEX('Summary Sheet'!$C$5:$C$9,MATCH(X89,'Summary Sheet'!$B$5:$B$9,1))</f>
        <v>D</v>
      </c>
      <c r="Z89" s="114" t="s">
        <v>44</v>
      </c>
      <c r="AA89" s="68">
        <f>INDEX('Summary Sheet'!$N$3:$R$7,MATCH('Tyson ABC'!$V89,'Summary Sheet'!$M$3:$M$7,0),MATCH('Tyson ABC'!$Z89,'Summary Sheet'!$N$2:$R$2,0))</f>
        <v>12</v>
      </c>
      <c r="AB89" s="93" t="str">
        <f>INDEX('Summary Sheet'!$V$3:$Z$7,MATCH('Tyson ABC'!$V89,'Summary Sheet'!$M$3:$M$7,0),MATCH('Tyson ABC'!$Z89,'Summary Sheet'!$N$2:$R$2,0))</f>
        <v>D</v>
      </c>
      <c r="AC89" s="72" t="s">
        <v>44</v>
      </c>
      <c r="AD89" s="73">
        <f t="shared" si="53"/>
        <v>6</v>
      </c>
      <c r="AE89" s="74">
        <f t="shared" si="54"/>
        <v>36</v>
      </c>
      <c r="AF89" s="74">
        <f t="shared" si="55"/>
        <v>12</v>
      </c>
      <c r="AG89" s="74">
        <f t="shared" si="56"/>
        <v>36</v>
      </c>
      <c r="AH89" s="75">
        <f t="shared" si="57"/>
        <v>6</v>
      </c>
      <c r="AI89" s="73">
        <f>INDEX('Summary Sheet'!$D$5:$D$9,MATCH('Tyson ABC'!AC89,'Summary Sheet'!$C$5:$C$9,0))</f>
        <v>12</v>
      </c>
      <c r="AJ89" s="75">
        <f t="shared" si="58"/>
        <v>1</v>
      </c>
      <c r="AK89" s="68">
        <f t="shared" si="70"/>
        <v>54</v>
      </c>
      <c r="AL89" s="76">
        <f t="shared" si="59"/>
        <v>351</v>
      </c>
      <c r="AM89" s="75">
        <f t="shared" si="71"/>
        <v>54</v>
      </c>
      <c r="AN89" s="69">
        <f t="shared" si="60"/>
        <v>351</v>
      </c>
      <c r="AO89" s="100">
        <f t="shared" si="61"/>
        <v>1.8749999999999999E-2</v>
      </c>
      <c r="AP89" s="100">
        <f t="shared" si="62"/>
        <v>1.8749999999999999E-2</v>
      </c>
      <c r="AQ89" s="78">
        <f t="shared" si="63"/>
        <v>270</v>
      </c>
      <c r="AR89" s="79">
        <f t="shared" si="64"/>
        <v>270</v>
      </c>
      <c r="AS89" s="77">
        <f t="shared" si="65"/>
        <v>2</v>
      </c>
      <c r="AT89" s="80">
        <f t="shared" si="66"/>
        <v>2</v>
      </c>
      <c r="AU89" s="69">
        <f t="shared" si="67"/>
        <v>18720</v>
      </c>
      <c r="AV89" s="68">
        <f t="shared" si="68"/>
        <v>1</v>
      </c>
      <c r="AW89" s="81">
        <f t="shared" si="69"/>
        <v>2.720348204570185E-4</v>
      </c>
      <c r="AX89" s="81">
        <f>1-SUM(AW89:$AW$369)</f>
        <v>0.99918389553862896</v>
      </c>
    </row>
    <row r="90" spans="1:50" x14ac:dyDescent="0.2">
      <c r="A90" s="116">
        <v>8000881</v>
      </c>
      <c r="B90" s="116" t="s">
        <v>197</v>
      </c>
      <c r="C90" s="116" t="s">
        <v>274</v>
      </c>
      <c r="D90" s="105">
        <v>100</v>
      </c>
      <c r="E90" s="116" t="s">
        <v>160</v>
      </c>
      <c r="F90" s="119">
        <v>2100</v>
      </c>
      <c r="G90" s="118">
        <v>1000</v>
      </c>
      <c r="H90" s="116" t="s">
        <v>160</v>
      </c>
      <c r="I90" s="116">
        <f>INDEX(Sheet4!G:G,MATCH('Tyson ABC'!A90,Sheet4!A:A,0))</f>
        <v>205</v>
      </c>
      <c r="J90" s="117">
        <v>1200</v>
      </c>
      <c r="K90" s="118">
        <v>100</v>
      </c>
      <c r="L90" s="118">
        <v>100</v>
      </c>
      <c r="M90" s="118">
        <v>3</v>
      </c>
      <c r="N90" s="116">
        <v>10000</v>
      </c>
      <c r="O90" s="68">
        <f t="shared" si="47"/>
        <v>16.666666666666668</v>
      </c>
      <c r="P90" s="68">
        <f t="shared" si="48"/>
        <v>866.66666666666674</v>
      </c>
      <c r="Q90" s="69">
        <f t="shared" si="49"/>
        <v>1820</v>
      </c>
      <c r="R90" s="69">
        <f t="shared" si="50"/>
        <v>2520</v>
      </c>
      <c r="S90" s="111">
        <f t="shared" si="51"/>
        <v>4.7247512011809665E-4</v>
      </c>
      <c r="T90" s="70">
        <f>1-SUM(S90:$S$369)</f>
        <v>0.99909554762720254</v>
      </c>
      <c r="U90" s="80" t="str">
        <f>INDEX('Summary Sheet'!$C$5:$C$9,MATCH(T90,'Summary Sheet'!$B$5:$B$9,1))</f>
        <v>D</v>
      </c>
      <c r="V90" s="37" t="s">
        <v>44</v>
      </c>
      <c r="W90" s="71">
        <f t="shared" si="52"/>
        <v>9.3430322963749133E-5</v>
      </c>
      <c r="X90" s="81">
        <f>1-SUM(W90:$W$369)</f>
        <v>0.99984245082794343</v>
      </c>
      <c r="Y90" s="68" t="str">
        <f>INDEX('Summary Sheet'!$C$5:$C$9,MATCH(X90,'Summary Sheet'!$B$5:$B$9,1))</f>
        <v>D</v>
      </c>
      <c r="Z90" s="114" t="s">
        <v>44</v>
      </c>
      <c r="AA90" s="68">
        <f>INDEX('Summary Sheet'!$N$3:$R$7,MATCH('Tyson ABC'!$V90,'Summary Sheet'!$M$3:$M$7,0),MATCH('Tyson ABC'!$Z90,'Summary Sheet'!$N$2:$R$2,0))</f>
        <v>12</v>
      </c>
      <c r="AB90" s="93" t="str">
        <f>INDEX('Summary Sheet'!$V$3:$Z$7,MATCH('Tyson ABC'!$V90,'Summary Sheet'!$M$3:$M$7,0),MATCH('Tyson ABC'!$Z90,'Summary Sheet'!$N$2:$R$2,0))</f>
        <v>D</v>
      </c>
      <c r="AC90" s="72" t="s">
        <v>44</v>
      </c>
      <c r="AD90" s="73">
        <f t="shared" si="53"/>
        <v>1</v>
      </c>
      <c r="AE90" s="74">
        <f t="shared" si="54"/>
        <v>100</v>
      </c>
      <c r="AF90" s="74">
        <f t="shared" si="55"/>
        <v>200</v>
      </c>
      <c r="AG90" s="74">
        <f t="shared" si="56"/>
        <v>200</v>
      </c>
      <c r="AH90" s="75">
        <f t="shared" si="57"/>
        <v>2</v>
      </c>
      <c r="AI90" s="73">
        <f>INDEX('Summary Sheet'!$D$5:$D$9,MATCH('Tyson ABC'!AC90,'Summary Sheet'!$C$5:$C$9,0))</f>
        <v>12</v>
      </c>
      <c r="AJ90" s="75">
        <f t="shared" si="58"/>
        <v>11.904761904761905</v>
      </c>
      <c r="AK90" s="68">
        <f t="shared" si="70"/>
        <v>255</v>
      </c>
      <c r="AL90" s="76">
        <f t="shared" si="59"/>
        <v>535.5</v>
      </c>
      <c r="AM90" s="75">
        <f t="shared" si="71"/>
        <v>305</v>
      </c>
      <c r="AN90" s="69">
        <f t="shared" si="60"/>
        <v>640.5</v>
      </c>
      <c r="AO90" s="100">
        <f t="shared" si="61"/>
        <v>2.5499999999999998E-2</v>
      </c>
      <c r="AP90" s="100">
        <f t="shared" si="62"/>
        <v>3.0499999999999999E-2</v>
      </c>
      <c r="AQ90" s="78">
        <f t="shared" si="63"/>
        <v>76.5</v>
      </c>
      <c r="AR90" s="79">
        <f t="shared" si="64"/>
        <v>91.5</v>
      </c>
      <c r="AS90" s="77">
        <f t="shared" si="65"/>
        <v>5</v>
      </c>
      <c r="AT90" s="80">
        <f t="shared" si="66"/>
        <v>9</v>
      </c>
      <c r="AU90" s="69">
        <f t="shared" si="67"/>
        <v>21000</v>
      </c>
      <c r="AV90" s="68">
        <f t="shared" si="68"/>
        <v>1</v>
      </c>
      <c r="AW90" s="81">
        <f t="shared" si="69"/>
        <v>2.720348204570185E-4</v>
      </c>
      <c r="AX90" s="81">
        <f>1-SUM(AW90:$AW$369)</f>
        <v>0.99945593035908598</v>
      </c>
    </row>
    <row r="91" spans="1:50" x14ac:dyDescent="0.2">
      <c r="A91" s="116">
        <v>8001446</v>
      </c>
      <c r="B91" s="116" t="s">
        <v>95</v>
      </c>
      <c r="C91" s="116" t="s">
        <v>274</v>
      </c>
      <c r="D91" s="105">
        <v>240</v>
      </c>
      <c r="E91" s="116" t="s">
        <v>160</v>
      </c>
      <c r="F91" s="119">
        <v>800</v>
      </c>
      <c r="G91" s="118">
        <v>1000</v>
      </c>
      <c r="H91" s="116" t="s">
        <v>160</v>
      </c>
      <c r="I91" s="116">
        <f>INDEX(Sheet4!G:G,MATCH('Tyson ABC'!A91,Sheet4!A:A,0))</f>
        <v>300</v>
      </c>
      <c r="J91" s="117">
        <v>480</v>
      </c>
      <c r="K91" s="118">
        <v>240</v>
      </c>
      <c r="L91" s="118">
        <v>240</v>
      </c>
      <c r="M91" s="118">
        <v>3</v>
      </c>
      <c r="N91" s="116">
        <v>24000</v>
      </c>
      <c r="O91" s="68">
        <f t="shared" si="47"/>
        <v>40</v>
      </c>
      <c r="P91" s="68">
        <f t="shared" si="48"/>
        <v>2080</v>
      </c>
      <c r="Q91" s="69">
        <f t="shared" si="49"/>
        <v>1664</v>
      </c>
      <c r="R91" s="69">
        <f t="shared" si="50"/>
        <v>384</v>
      </c>
      <c r="S91" s="111">
        <f t="shared" si="51"/>
        <v>4.3197725267940268E-4</v>
      </c>
      <c r="T91" s="70">
        <f>1-SUM(S91:$S$369)</f>
        <v>0.99956802274732059</v>
      </c>
      <c r="U91" s="80" t="str">
        <f>INDEX('Summary Sheet'!$C$5:$C$9,MATCH(T91,'Summary Sheet'!$B$5:$B$9,1))</f>
        <v>D</v>
      </c>
      <c r="V91" s="37" t="s">
        <v>44</v>
      </c>
      <c r="W91" s="71">
        <f t="shared" si="52"/>
        <v>6.4118849092769021E-5</v>
      </c>
      <c r="X91" s="81">
        <f>1-SUM(W91:$W$369)</f>
        <v>0.99993588115090726</v>
      </c>
      <c r="Y91" s="68" t="str">
        <f>INDEX('Summary Sheet'!$C$5:$C$9,MATCH(X91,'Summary Sheet'!$B$5:$B$9,1))</f>
        <v>D</v>
      </c>
      <c r="Z91" s="114" t="s">
        <v>44</v>
      </c>
      <c r="AA91" s="68">
        <f>INDEX('Summary Sheet'!$N$3:$R$7,MATCH('Tyson ABC'!$V91,'Summary Sheet'!$M$3:$M$7,0),MATCH('Tyson ABC'!$Z91,'Summary Sheet'!$N$2:$R$2,0))</f>
        <v>12</v>
      </c>
      <c r="AB91" s="93" t="str">
        <f>INDEX('Summary Sheet'!$V$3:$Z$7,MATCH('Tyson ABC'!$V91,'Summary Sheet'!$M$3:$M$7,0),MATCH('Tyson ABC'!$Z91,'Summary Sheet'!$N$2:$R$2,0))</f>
        <v>D</v>
      </c>
      <c r="AC91" s="72" t="s">
        <v>44</v>
      </c>
      <c r="AD91" s="73">
        <f t="shared" si="53"/>
        <v>1</v>
      </c>
      <c r="AE91" s="74">
        <f t="shared" si="54"/>
        <v>240</v>
      </c>
      <c r="AF91" s="74">
        <f t="shared" si="55"/>
        <v>480</v>
      </c>
      <c r="AG91" s="74">
        <f t="shared" si="56"/>
        <v>480</v>
      </c>
      <c r="AH91" s="75">
        <f t="shared" si="57"/>
        <v>2</v>
      </c>
      <c r="AI91" s="73">
        <f>INDEX('Summary Sheet'!$D$5:$D$9,MATCH('Tyson ABC'!AC91,'Summary Sheet'!$C$5:$C$9,0))</f>
        <v>12</v>
      </c>
      <c r="AJ91" s="75">
        <f t="shared" si="58"/>
        <v>28.571428571428573</v>
      </c>
      <c r="AK91" s="68">
        <f t="shared" si="70"/>
        <v>420</v>
      </c>
      <c r="AL91" s="76">
        <f t="shared" si="59"/>
        <v>336</v>
      </c>
      <c r="AM91" s="75">
        <f t="shared" si="71"/>
        <v>540</v>
      </c>
      <c r="AN91" s="69">
        <f t="shared" si="60"/>
        <v>432</v>
      </c>
      <c r="AO91" s="100">
        <f t="shared" si="61"/>
        <v>1.7500000000000002E-2</v>
      </c>
      <c r="AP91" s="100">
        <f t="shared" si="62"/>
        <v>2.2499999999999999E-2</v>
      </c>
      <c r="AQ91" s="78">
        <f t="shared" si="63"/>
        <v>52.5</v>
      </c>
      <c r="AR91" s="79">
        <f t="shared" si="64"/>
        <v>67.5</v>
      </c>
      <c r="AS91" s="77">
        <f t="shared" si="65"/>
        <v>5</v>
      </c>
      <c r="AT91" s="80">
        <f t="shared" si="66"/>
        <v>9</v>
      </c>
      <c r="AU91" s="69">
        <f t="shared" si="67"/>
        <v>19200</v>
      </c>
      <c r="AV91" s="68">
        <f t="shared" si="68"/>
        <v>1</v>
      </c>
      <c r="AW91" s="81">
        <f t="shared" si="69"/>
        <v>2.720348204570185E-4</v>
      </c>
      <c r="AX91" s="81">
        <f>1-SUM(AW91:$AW$369)</f>
        <v>0.99972796517954299</v>
      </c>
    </row>
    <row r="92" spans="1:50" x14ac:dyDescent="0.2">
      <c r="A92" s="105"/>
      <c r="B92" s="105"/>
      <c r="C92" s="105"/>
      <c r="D92" s="105"/>
      <c r="E92" s="105"/>
      <c r="F92" s="105"/>
      <c r="G92" s="105"/>
      <c r="H92" s="105"/>
      <c r="I92" s="116"/>
      <c r="J92" s="105"/>
      <c r="K92" s="105"/>
      <c r="L92" s="105"/>
      <c r="M92" s="105"/>
      <c r="N92" s="105"/>
      <c r="O92" s="68"/>
      <c r="P92" s="68"/>
      <c r="Q92" s="69"/>
      <c r="R92" s="69"/>
      <c r="S92" s="111"/>
      <c r="T92" s="70"/>
      <c r="V92" s="37"/>
      <c r="W92" s="71"/>
      <c r="X92" s="81"/>
      <c r="Y92" s="68"/>
      <c r="Z92" s="114"/>
      <c r="AA92" s="68"/>
      <c r="AB92" s="93"/>
      <c r="AC92" s="72"/>
      <c r="AK92" s="68"/>
      <c r="AL92" s="76"/>
      <c r="AM92" s="75"/>
      <c r="AN92" s="69"/>
      <c r="AO92" s="100"/>
      <c r="AP92" s="100"/>
      <c r="AQ92" s="78"/>
      <c r="AR92" s="79"/>
      <c r="AS92" s="77"/>
      <c r="AV92" s="68"/>
      <c r="AW92" s="81"/>
      <c r="AX92" s="81"/>
    </row>
    <row r="93" spans="1:50" x14ac:dyDescent="0.2">
      <c r="A93" s="105"/>
      <c r="B93" s="105"/>
      <c r="C93" s="105"/>
      <c r="D93" s="105"/>
      <c r="E93" s="105"/>
      <c r="F93" s="105"/>
      <c r="G93" s="105"/>
      <c r="H93" s="105"/>
      <c r="I93" s="116"/>
      <c r="J93" s="105"/>
      <c r="K93" s="105"/>
      <c r="L93" s="105"/>
      <c r="M93" s="105"/>
      <c r="N93" s="105"/>
      <c r="O93" s="68"/>
      <c r="P93" s="68"/>
      <c r="Q93" s="69"/>
      <c r="R93" s="69"/>
      <c r="S93" s="111"/>
      <c r="T93" s="70"/>
      <c r="V93" s="37"/>
      <c r="W93" s="71"/>
      <c r="X93" s="81"/>
      <c r="Y93" s="68"/>
      <c r="Z93" s="114"/>
      <c r="AA93" s="68"/>
      <c r="AB93" s="93"/>
      <c r="AC93" s="72"/>
      <c r="AK93" s="68"/>
      <c r="AL93" s="76"/>
      <c r="AM93" s="75"/>
      <c r="AN93" s="69"/>
      <c r="AO93" s="100"/>
      <c r="AP93" s="100"/>
      <c r="AQ93" s="78"/>
      <c r="AR93" s="79"/>
      <c r="AS93" s="77"/>
      <c r="AV93" s="68"/>
      <c r="AW93" s="81"/>
      <c r="AX93" s="81"/>
    </row>
    <row r="94" spans="1:50" x14ac:dyDescent="0.2">
      <c r="A94" s="105"/>
      <c r="B94" s="105"/>
      <c r="C94" s="105"/>
      <c r="D94" s="105"/>
      <c r="E94" s="105"/>
      <c r="F94" s="105"/>
      <c r="G94" s="105"/>
      <c r="H94" s="105"/>
      <c r="I94" s="116"/>
      <c r="J94" s="105"/>
      <c r="K94" s="105"/>
      <c r="L94" s="105"/>
      <c r="M94" s="105"/>
      <c r="N94" s="105"/>
      <c r="O94" s="68"/>
      <c r="P94" s="68"/>
      <c r="Q94" s="69"/>
      <c r="R94" s="69"/>
      <c r="S94" s="111"/>
      <c r="T94" s="70"/>
      <c r="V94" s="37"/>
      <c r="W94" s="71"/>
      <c r="X94" s="81"/>
      <c r="Y94" s="68"/>
      <c r="Z94" s="114"/>
      <c r="AA94" s="68"/>
      <c r="AB94" s="93"/>
      <c r="AC94" s="72"/>
      <c r="AK94" s="68"/>
      <c r="AL94" s="76"/>
      <c r="AM94" s="75"/>
      <c r="AN94" s="69"/>
      <c r="AO94" s="100"/>
      <c r="AP94" s="100"/>
      <c r="AQ94" s="78"/>
      <c r="AR94" s="79"/>
      <c r="AS94" s="77"/>
      <c r="AV94" s="68"/>
      <c r="AW94" s="81"/>
      <c r="AX94" s="81"/>
    </row>
    <row r="95" spans="1:50" x14ac:dyDescent="0.2">
      <c r="A95" s="105"/>
      <c r="B95" s="105"/>
      <c r="C95" s="105"/>
      <c r="D95" s="105"/>
      <c r="E95" s="105"/>
      <c r="F95" s="105"/>
      <c r="G95" s="105"/>
      <c r="H95" s="105"/>
      <c r="I95" s="116"/>
      <c r="J95" s="105"/>
      <c r="K95" s="105"/>
      <c r="L95" s="105"/>
      <c r="M95" s="105"/>
      <c r="N95" s="105"/>
      <c r="O95" s="68"/>
      <c r="P95" s="68"/>
      <c r="Q95" s="69"/>
      <c r="R95" s="69"/>
      <c r="S95" s="111"/>
      <c r="T95" s="70"/>
      <c r="V95" s="37"/>
      <c r="W95" s="71"/>
      <c r="X95" s="81"/>
      <c r="Y95" s="68"/>
      <c r="Z95" s="114"/>
      <c r="AA95" s="68"/>
      <c r="AB95" s="93"/>
      <c r="AC95" s="72"/>
      <c r="AK95" s="68"/>
      <c r="AL95" s="76"/>
      <c r="AM95" s="75"/>
      <c r="AN95" s="69"/>
      <c r="AO95" s="100"/>
      <c r="AP95" s="100"/>
      <c r="AQ95" s="78"/>
      <c r="AR95" s="79"/>
      <c r="AS95" s="77"/>
      <c r="AV95" s="68"/>
      <c r="AW95" s="81"/>
      <c r="AX95" s="81"/>
    </row>
    <row r="96" spans="1:50" x14ac:dyDescent="0.2">
      <c r="A96" s="105"/>
      <c r="B96" s="105"/>
      <c r="C96" s="105"/>
      <c r="D96" s="105"/>
      <c r="E96" s="105"/>
      <c r="F96" s="105"/>
      <c r="G96" s="105"/>
      <c r="H96" s="105"/>
      <c r="I96" s="116"/>
      <c r="J96" s="105"/>
      <c r="K96" s="105"/>
      <c r="L96" s="105"/>
      <c r="M96" s="105"/>
      <c r="N96" s="105"/>
      <c r="O96" s="68"/>
      <c r="P96" s="68"/>
      <c r="Q96" s="69"/>
      <c r="R96" s="69"/>
      <c r="S96" s="111"/>
      <c r="T96" s="70"/>
      <c r="V96" s="37"/>
      <c r="W96" s="71"/>
      <c r="X96" s="81"/>
      <c r="Y96" s="68"/>
      <c r="Z96" s="114"/>
      <c r="AA96" s="68"/>
      <c r="AB96" s="93"/>
      <c r="AC96" s="72"/>
      <c r="AK96" s="68"/>
      <c r="AL96" s="76"/>
      <c r="AM96" s="75"/>
      <c r="AN96" s="69"/>
      <c r="AO96" s="100"/>
      <c r="AP96" s="100"/>
      <c r="AQ96" s="78"/>
      <c r="AR96" s="79"/>
      <c r="AS96" s="77"/>
      <c r="AV96" s="68"/>
      <c r="AW96" s="81"/>
      <c r="AX96" s="81"/>
    </row>
    <row r="97" spans="1:50" x14ac:dyDescent="0.2">
      <c r="A97" s="105"/>
      <c r="B97" s="105"/>
      <c r="C97" s="105"/>
      <c r="D97" s="105"/>
      <c r="E97" s="105"/>
      <c r="F97" s="105"/>
      <c r="G97" s="105"/>
      <c r="H97" s="105"/>
      <c r="I97" s="116"/>
      <c r="J97" s="105"/>
      <c r="K97" s="105"/>
      <c r="L97" s="105"/>
      <c r="M97" s="105"/>
      <c r="N97" s="105"/>
      <c r="O97" s="68"/>
      <c r="P97" s="68"/>
      <c r="Q97" s="69"/>
      <c r="R97" s="69"/>
      <c r="S97" s="111"/>
      <c r="T97" s="70"/>
      <c r="V97" s="37"/>
      <c r="W97" s="71"/>
      <c r="X97" s="81"/>
      <c r="Y97" s="68"/>
      <c r="Z97" s="114"/>
      <c r="AA97" s="68"/>
      <c r="AB97" s="93"/>
      <c r="AC97" s="72"/>
      <c r="AK97" s="68"/>
      <c r="AL97" s="76"/>
      <c r="AM97" s="75"/>
      <c r="AN97" s="69"/>
      <c r="AO97" s="100"/>
      <c r="AP97" s="100"/>
      <c r="AQ97" s="78"/>
      <c r="AR97" s="79"/>
      <c r="AS97" s="77"/>
      <c r="AV97" s="68"/>
      <c r="AW97" s="81"/>
      <c r="AX97" s="81"/>
    </row>
    <row r="98" spans="1:50" x14ac:dyDescent="0.2">
      <c r="A98" s="105"/>
      <c r="B98" s="105"/>
      <c r="C98" s="105"/>
      <c r="D98" s="105"/>
      <c r="E98" s="105"/>
      <c r="F98" s="105"/>
      <c r="G98" s="105"/>
      <c r="H98" s="105"/>
      <c r="I98" s="116"/>
      <c r="J98" s="105"/>
      <c r="K98" s="105"/>
      <c r="L98" s="105"/>
      <c r="M98" s="105"/>
      <c r="N98" s="105"/>
      <c r="O98" s="68"/>
      <c r="P98" s="68"/>
      <c r="Q98" s="69"/>
      <c r="R98" s="69"/>
      <c r="S98" s="111"/>
      <c r="T98" s="70"/>
      <c r="V98" s="37"/>
      <c r="W98" s="71"/>
      <c r="X98" s="81"/>
      <c r="Y98" s="68"/>
      <c r="Z98" s="114"/>
      <c r="AA98" s="68"/>
      <c r="AB98" s="93"/>
      <c r="AC98" s="72"/>
      <c r="AK98" s="68"/>
      <c r="AL98" s="76"/>
      <c r="AM98" s="75"/>
      <c r="AN98" s="69"/>
      <c r="AO98" s="100"/>
      <c r="AP98" s="100"/>
      <c r="AQ98" s="78"/>
      <c r="AR98" s="79"/>
      <c r="AS98" s="77"/>
      <c r="AV98" s="68"/>
      <c r="AW98" s="81"/>
      <c r="AX98" s="81"/>
    </row>
    <row r="99" spans="1:50" x14ac:dyDescent="0.2">
      <c r="A99" s="105"/>
      <c r="B99" s="105"/>
      <c r="C99" s="105"/>
      <c r="D99" s="105"/>
      <c r="E99" s="105"/>
      <c r="F99" s="105"/>
      <c r="G99" s="105"/>
      <c r="H99" s="105"/>
      <c r="I99" s="116"/>
      <c r="J99" s="105"/>
      <c r="K99" s="105"/>
      <c r="L99" s="105"/>
      <c r="M99" s="105"/>
      <c r="N99" s="105"/>
      <c r="O99" s="68"/>
      <c r="P99" s="68"/>
      <c r="Q99" s="69"/>
      <c r="R99" s="69"/>
      <c r="S99" s="111"/>
      <c r="T99" s="70"/>
      <c r="V99" s="37"/>
      <c r="W99" s="71"/>
      <c r="X99" s="81"/>
      <c r="Y99" s="68"/>
      <c r="Z99" s="114"/>
      <c r="AA99" s="68"/>
      <c r="AB99" s="93"/>
      <c r="AC99" s="72"/>
      <c r="AK99" s="68"/>
      <c r="AL99" s="76"/>
      <c r="AM99" s="75"/>
      <c r="AN99" s="69"/>
      <c r="AO99" s="100"/>
      <c r="AP99" s="100"/>
      <c r="AQ99" s="78"/>
      <c r="AR99" s="79"/>
      <c r="AS99" s="77"/>
      <c r="AV99" s="68"/>
      <c r="AW99" s="81"/>
      <c r="AX99" s="81"/>
    </row>
    <row r="100" spans="1:50" x14ac:dyDescent="0.2">
      <c r="A100" s="105"/>
      <c r="B100" s="105"/>
      <c r="C100" s="105"/>
      <c r="D100" s="105"/>
      <c r="E100" s="105"/>
      <c r="F100" s="105"/>
      <c r="G100" s="105"/>
      <c r="H100" s="105"/>
      <c r="I100" s="116"/>
      <c r="J100" s="105"/>
      <c r="K100" s="105"/>
      <c r="L100" s="105"/>
      <c r="M100" s="105"/>
      <c r="N100" s="105"/>
      <c r="O100" s="68"/>
      <c r="P100" s="68"/>
      <c r="Q100" s="69"/>
      <c r="R100" s="69"/>
      <c r="S100" s="111"/>
      <c r="T100" s="70"/>
      <c r="V100" s="37"/>
      <c r="W100" s="71"/>
      <c r="X100" s="81"/>
      <c r="Y100" s="68"/>
      <c r="Z100" s="114"/>
      <c r="AA100" s="68"/>
      <c r="AB100" s="93"/>
      <c r="AC100" s="72"/>
      <c r="AK100" s="68"/>
      <c r="AL100" s="76"/>
      <c r="AM100" s="75"/>
      <c r="AN100" s="69"/>
      <c r="AO100" s="100"/>
      <c r="AP100" s="100"/>
      <c r="AQ100" s="78"/>
      <c r="AR100" s="79"/>
      <c r="AS100" s="77"/>
      <c r="AV100" s="68"/>
      <c r="AW100" s="81"/>
      <c r="AX100" s="81"/>
    </row>
    <row r="101" spans="1:50" x14ac:dyDescent="0.2">
      <c r="A101" s="105"/>
      <c r="B101" s="105"/>
      <c r="C101" s="105"/>
      <c r="D101" s="105"/>
      <c r="E101" s="105"/>
      <c r="F101" s="105"/>
      <c r="G101" s="105"/>
      <c r="H101" s="105"/>
      <c r="I101" s="116"/>
      <c r="J101" s="105"/>
      <c r="K101" s="105"/>
      <c r="L101" s="105"/>
      <c r="M101" s="105"/>
      <c r="N101" s="105"/>
      <c r="O101" s="68"/>
      <c r="P101" s="68"/>
      <c r="Q101" s="69"/>
      <c r="R101" s="69"/>
      <c r="S101" s="111"/>
      <c r="T101" s="70"/>
      <c r="V101" s="37"/>
      <c r="W101" s="71"/>
      <c r="X101" s="81"/>
      <c r="Y101" s="68"/>
      <c r="Z101" s="114"/>
      <c r="AA101" s="68"/>
      <c r="AB101" s="93"/>
      <c r="AC101" s="72"/>
      <c r="AK101" s="68"/>
      <c r="AL101" s="76"/>
      <c r="AM101" s="75"/>
      <c r="AN101" s="69"/>
      <c r="AO101" s="100"/>
      <c r="AP101" s="100"/>
      <c r="AQ101" s="78"/>
      <c r="AR101" s="79"/>
      <c r="AS101" s="77"/>
      <c r="AV101" s="68"/>
      <c r="AW101" s="81"/>
      <c r="AX101" s="81"/>
    </row>
    <row r="102" spans="1:50" x14ac:dyDescent="0.2">
      <c r="A102" s="105"/>
      <c r="B102" s="105"/>
      <c r="C102" s="105"/>
      <c r="D102" s="105"/>
      <c r="E102" s="105"/>
      <c r="F102" s="105"/>
      <c r="G102" s="105"/>
      <c r="H102" s="105"/>
      <c r="I102" s="116"/>
      <c r="J102" s="105"/>
      <c r="K102" s="105"/>
      <c r="L102" s="105"/>
      <c r="M102" s="105"/>
      <c r="N102" s="105"/>
      <c r="O102" s="68"/>
      <c r="P102" s="68"/>
      <c r="Q102" s="69"/>
      <c r="R102" s="69"/>
      <c r="S102" s="111"/>
      <c r="T102" s="70"/>
      <c r="V102" s="37"/>
      <c r="W102" s="71"/>
      <c r="X102" s="81"/>
      <c r="Y102" s="68"/>
      <c r="Z102" s="114"/>
      <c r="AA102" s="68"/>
      <c r="AB102" s="93"/>
      <c r="AC102" s="72"/>
      <c r="AK102" s="68"/>
      <c r="AL102" s="76"/>
      <c r="AM102" s="75"/>
      <c r="AN102" s="69"/>
      <c r="AO102" s="100"/>
      <c r="AP102" s="100"/>
      <c r="AQ102" s="78"/>
      <c r="AR102" s="79"/>
      <c r="AS102" s="77"/>
      <c r="AV102" s="68"/>
      <c r="AW102" s="81"/>
      <c r="AX102" s="81"/>
    </row>
    <row r="103" spans="1:50" x14ac:dyDescent="0.2">
      <c r="A103" s="105"/>
      <c r="B103" s="105"/>
      <c r="C103" s="105"/>
      <c r="D103" s="105"/>
      <c r="E103" s="105"/>
      <c r="F103" s="105"/>
      <c r="G103" s="105"/>
      <c r="H103" s="105"/>
      <c r="I103" s="116"/>
      <c r="J103" s="105"/>
      <c r="K103" s="105"/>
      <c r="L103" s="105"/>
      <c r="M103" s="105"/>
      <c r="N103" s="105"/>
      <c r="O103" s="68"/>
      <c r="P103" s="68"/>
      <c r="Q103" s="69"/>
      <c r="R103" s="69"/>
      <c r="S103" s="111"/>
      <c r="T103" s="70"/>
      <c r="V103" s="37"/>
      <c r="W103" s="71"/>
      <c r="X103" s="81"/>
      <c r="Y103" s="68"/>
      <c r="Z103" s="114"/>
      <c r="AA103" s="68"/>
      <c r="AB103" s="93"/>
      <c r="AC103" s="72"/>
      <c r="AK103" s="68"/>
      <c r="AL103" s="76"/>
      <c r="AM103" s="75"/>
      <c r="AN103" s="69"/>
      <c r="AO103" s="100"/>
      <c r="AP103" s="100"/>
      <c r="AQ103" s="78"/>
      <c r="AR103" s="79"/>
      <c r="AS103" s="77"/>
      <c r="AV103" s="68"/>
      <c r="AW103" s="81"/>
      <c r="AX103" s="81"/>
    </row>
    <row r="104" spans="1:50" x14ac:dyDescent="0.2">
      <c r="A104" s="105"/>
      <c r="B104" s="105"/>
      <c r="C104" s="105"/>
      <c r="D104" s="105"/>
      <c r="E104" s="105"/>
      <c r="F104" s="105"/>
      <c r="G104" s="105"/>
      <c r="H104" s="105"/>
      <c r="I104" s="116"/>
      <c r="J104" s="105"/>
      <c r="K104" s="105"/>
      <c r="L104" s="105"/>
      <c r="M104" s="105"/>
      <c r="N104" s="105"/>
      <c r="O104" s="68"/>
      <c r="P104" s="68"/>
      <c r="Q104" s="69"/>
      <c r="R104" s="69"/>
      <c r="S104" s="111"/>
      <c r="T104" s="70"/>
      <c r="V104" s="37"/>
      <c r="W104" s="71"/>
      <c r="X104" s="81"/>
      <c r="Y104" s="68"/>
      <c r="Z104" s="114"/>
      <c r="AA104" s="68"/>
      <c r="AB104" s="93"/>
      <c r="AC104" s="72"/>
      <c r="AK104" s="68"/>
      <c r="AL104" s="76"/>
      <c r="AM104" s="75"/>
      <c r="AN104" s="69"/>
      <c r="AO104" s="100"/>
      <c r="AP104" s="100"/>
      <c r="AQ104" s="78"/>
      <c r="AR104" s="79"/>
      <c r="AS104" s="77"/>
      <c r="AV104" s="68"/>
      <c r="AW104" s="81"/>
      <c r="AX104" s="81"/>
    </row>
    <row r="105" spans="1:50" x14ac:dyDescent="0.2">
      <c r="A105" s="105"/>
      <c r="B105" s="105"/>
      <c r="C105" s="105"/>
      <c r="D105" s="105"/>
      <c r="E105" s="105"/>
      <c r="F105" s="105"/>
      <c r="G105" s="105"/>
      <c r="H105" s="105"/>
      <c r="I105" s="116"/>
      <c r="J105" s="105"/>
      <c r="K105" s="105"/>
      <c r="L105" s="105"/>
      <c r="M105" s="105"/>
      <c r="N105" s="105"/>
      <c r="O105" s="68"/>
      <c r="P105" s="68"/>
      <c r="Q105" s="69"/>
      <c r="R105" s="69"/>
      <c r="S105" s="111"/>
      <c r="T105" s="70"/>
      <c r="V105" s="37"/>
      <c r="W105" s="71"/>
      <c r="X105" s="81"/>
      <c r="Y105" s="68"/>
      <c r="Z105" s="114"/>
      <c r="AA105" s="68"/>
      <c r="AB105" s="93"/>
      <c r="AC105" s="72"/>
      <c r="AK105" s="68"/>
      <c r="AL105" s="76"/>
      <c r="AM105" s="75"/>
      <c r="AN105" s="69"/>
      <c r="AO105" s="100"/>
      <c r="AP105" s="100"/>
      <c r="AQ105" s="78"/>
      <c r="AR105" s="79"/>
      <c r="AS105" s="77"/>
      <c r="AV105" s="68"/>
      <c r="AW105" s="81"/>
      <c r="AX105" s="81"/>
    </row>
    <row r="106" spans="1:50" x14ac:dyDescent="0.2">
      <c r="A106" s="105"/>
      <c r="B106" s="105"/>
      <c r="C106" s="105"/>
      <c r="D106" s="105"/>
      <c r="E106" s="105"/>
      <c r="F106" s="105"/>
      <c r="G106" s="105"/>
      <c r="H106" s="105"/>
      <c r="I106" s="116"/>
      <c r="J106" s="105"/>
      <c r="K106" s="105"/>
      <c r="L106" s="105"/>
      <c r="M106" s="105"/>
      <c r="N106" s="105"/>
      <c r="O106" s="68"/>
      <c r="P106" s="68"/>
      <c r="Q106" s="69"/>
      <c r="R106" s="69"/>
      <c r="S106" s="111"/>
      <c r="T106" s="70"/>
      <c r="V106" s="37"/>
      <c r="W106" s="71"/>
      <c r="X106" s="81"/>
      <c r="Y106" s="68"/>
      <c r="Z106" s="114"/>
      <c r="AA106" s="68"/>
      <c r="AB106" s="93"/>
      <c r="AC106" s="72"/>
      <c r="AK106" s="68"/>
      <c r="AL106" s="76"/>
      <c r="AM106" s="75"/>
      <c r="AN106" s="69"/>
      <c r="AO106" s="100"/>
      <c r="AP106" s="100"/>
      <c r="AQ106" s="78"/>
      <c r="AR106" s="79"/>
      <c r="AS106" s="77"/>
      <c r="AV106" s="68"/>
      <c r="AW106" s="81"/>
      <c r="AX106" s="81"/>
    </row>
    <row r="107" spans="1:50" x14ac:dyDescent="0.2">
      <c r="A107" s="105"/>
      <c r="B107" s="105"/>
      <c r="C107" s="105"/>
      <c r="D107" s="105"/>
      <c r="E107" s="105"/>
      <c r="F107" s="105"/>
      <c r="G107" s="105"/>
      <c r="H107" s="105"/>
      <c r="I107" s="116"/>
      <c r="J107" s="105"/>
      <c r="K107" s="105"/>
      <c r="L107" s="105"/>
      <c r="M107" s="105"/>
      <c r="N107" s="105"/>
      <c r="O107" s="68"/>
      <c r="P107" s="68"/>
      <c r="Q107" s="69"/>
      <c r="R107" s="69"/>
      <c r="S107" s="111"/>
      <c r="T107" s="70"/>
      <c r="V107" s="37"/>
      <c r="W107" s="71"/>
      <c r="X107" s="81"/>
      <c r="Y107" s="68"/>
      <c r="Z107" s="114"/>
      <c r="AA107" s="68"/>
      <c r="AB107" s="93"/>
      <c r="AC107" s="72"/>
      <c r="AK107" s="68"/>
      <c r="AL107" s="76"/>
      <c r="AM107" s="75"/>
      <c r="AN107" s="69"/>
      <c r="AO107" s="100"/>
      <c r="AP107" s="100"/>
      <c r="AQ107" s="78"/>
      <c r="AR107" s="79"/>
      <c r="AS107" s="77"/>
      <c r="AV107" s="68"/>
      <c r="AW107" s="81"/>
      <c r="AX107" s="81"/>
    </row>
    <row r="108" spans="1:50" x14ac:dyDescent="0.2">
      <c r="A108" s="105"/>
      <c r="B108" s="105"/>
      <c r="C108" s="105"/>
      <c r="D108" s="105"/>
      <c r="E108" s="105"/>
      <c r="F108" s="105"/>
      <c r="G108" s="105"/>
      <c r="H108" s="105"/>
      <c r="I108" s="116"/>
      <c r="J108" s="105"/>
      <c r="K108" s="105"/>
      <c r="L108" s="105"/>
      <c r="M108" s="105"/>
      <c r="N108" s="105"/>
      <c r="O108" s="68"/>
      <c r="P108" s="68"/>
      <c r="Q108" s="69"/>
      <c r="R108" s="69"/>
      <c r="S108" s="111"/>
      <c r="T108" s="70"/>
      <c r="V108" s="37"/>
      <c r="W108" s="71"/>
      <c r="X108" s="81"/>
      <c r="Y108" s="68"/>
      <c r="Z108" s="114"/>
      <c r="AA108" s="68"/>
      <c r="AB108" s="93"/>
      <c r="AC108" s="72"/>
      <c r="AK108" s="68"/>
      <c r="AL108" s="76"/>
      <c r="AM108" s="75"/>
      <c r="AN108" s="69"/>
      <c r="AO108" s="100"/>
      <c r="AP108" s="100"/>
      <c r="AQ108" s="78"/>
      <c r="AR108" s="79"/>
      <c r="AS108" s="77"/>
      <c r="AV108" s="68"/>
      <c r="AW108" s="81"/>
      <c r="AX108" s="81"/>
    </row>
    <row r="109" spans="1:50" x14ac:dyDescent="0.2">
      <c r="A109" s="105"/>
      <c r="B109" s="105"/>
      <c r="C109" s="105"/>
      <c r="D109" s="105"/>
      <c r="E109" s="105"/>
      <c r="F109" s="105"/>
      <c r="G109" s="105"/>
      <c r="H109" s="105"/>
      <c r="I109" s="116"/>
      <c r="J109" s="105"/>
      <c r="K109" s="105"/>
      <c r="L109" s="105"/>
      <c r="M109" s="105"/>
      <c r="N109" s="105"/>
      <c r="O109" s="68"/>
      <c r="P109" s="68"/>
      <c r="Q109" s="69"/>
      <c r="R109" s="69"/>
      <c r="S109" s="111"/>
      <c r="T109" s="70"/>
      <c r="V109" s="37"/>
      <c r="W109" s="71"/>
      <c r="X109" s="81"/>
      <c r="Y109" s="68"/>
      <c r="Z109" s="114"/>
      <c r="AA109" s="68"/>
      <c r="AB109" s="93"/>
      <c r="AC109" s="72"/>
      <c r="AK109" s="68"/>
      <c r="AL109" s="76"/>
      <c r="AM109" s="75"/>
      <c r="AN109" s="69"/>
      <c r="AO109" s="100"/>
      <c r="AP109" s="100"/>
      <c r="AQ109" s="78"/>
      <c r="AR109" s="79"/>
      <c r="AS109" s="77"/>
      <c r="AV109" s="68"/>
      <c r="AW109" s="81"/>
      <c r="AX109" s="81"/>
    </row>
    <row r="110" spans="1:50" x14ac:dyDescent="0.2">
      <c r="A110" s="105"/>
      <c r="B110" s="105"/>
      <c r="C110" s="105"/>
      <c r="D110" s="105"/>
      <c r="E110" s="105"/>
      <c r="F110" s="105"/>
      <c r="G110" s="105"/>
      <c r="H110" s="105"/>
      <c r="I110" s="116"/>
      <c r="J110" s="105"/>
      <c r="K110" s="105"/>
      <c r="L110" s="105"/>
      <c r="M110" s="105"/>
      <c r="N110" s="105"/>
      <c r="O110" s="68"/>
      <c r="P110" s="68"/>
      <c r="Q110" s="69"/>
      <c r="R110" s="69"/>
      <c r="S110" s="111"/>
      <c r="T110" s="70"/>
      <c r="V110" s="37"/>
      <c r="W110" s="71"/>
      <c r="X110" s="81"/>
      <c r="Y110" s="68"/>
      <c r="Z110" s="114"/>
      <c r="AA110" s="68"/>
      <c r="AB110" s="93"/>
      <c r="AC110" s="72"/>
      <c r="AK110" s="68"/>
      <c r="AL110" s="76"/>
      <c r="AM110" s="75"/>
      <c r="AN110" s="69"/>
      <c r="AO110" s="100"/>
      <c r="AP110" s="100"/>
      <c r="AQ110" s="78"/>
      <c r="AR110" s="79"/>
      <c r="AS110" s="77"/>
      <c r="AV110" s="68"/>
      <c r="AW110" s="81"/>
      <c r="AX110" s="81"/>
    </row>
    <row r="111" spans="1:50" x14ac:dyDescent="0.2">
      <c r="A111" s="105"/>
      <c r="B111" s="105"/>
      <c r="C111" s="105"/>
      <c r="D111" s="105"/>
      <c r="E111" s="105"/>
      <c r="F111" s="105"/>
      <c r="G111" s="105"/>
      <c r="H111" s="105"/>
      <c r="I111" s="116"/>
      <c r="J111" s="105"/>
      <c r="K111" s="105"/>
      <c r="L111" s="105"/>
      <c r="M111" s="105"/>
      <c r="N111" s="105"/>
      <c r="O111" s="68"/>
      <c r="P111" s="68"/>
      <c r="Q111" s="69"/>
      <c r="R111" s="69"/>
      <c r="S111" s="111"/>
      <c r="T111" s="70"/>
      <c r="V111" s="37"/>
      <c r="W111" s="71"/>
      <c r="X111" s="81"/>
      <c r="Y111" s="68"/>
      <c r="Z111" s="114"/>
      <c r="AA111" s="68"/>
      <c r="AB111" s="93"/>
      <c r="AC111" s="72"/>
      <c r="AK111" s="68"/>
      <c r="AL111" s="76"/>
      <c r="AM111" s="75"/>
      <c r="AN111" s="69"/>
      <c r="AO111" s="100"/>
      <c r="AP111" s="100"/>
      <c r="AQ111" s="78"/>
      <c r="AR111" s="79"/>
      <c r="AS111" s="77"/>
      <c r="AV111" s="68"/>
      <c r="AW111" s="81"/>
      <c r="AX111" s="81"/>
    </row>
    <row r="112" spans="1:50" x14ac:dyDescent="0.2">
      <c r="A112" s="105"/>
      <c r="B112" s="105"/>
      <c r="C112" s="105"/>
      <c r="D112" s="105"/>
      <c r="E112" s="105"/>
      <c r="F112" s="105"/>
      <c r="G112" s="105"/>
      <c r="H112" s="105"/>
      <c r="I112" s="116"/>
      <c r="J112" s="105"/>
      <c r="K112" s="105"/>
      <c r="L112" s="105"/>
      <c r="M112" s="105"/>
      <c r="N112" s="105"/>
      <c r="O112" s="68"/>
      <c r="P112" s="68"/>
      <c r="Q112" s="69"/>
      <c r="R112" s="69"/>
      <c r="S112" s="111"/>
      <c r="T112" s="70"/>
      <c r="V112" s="37"/>
      <c r="W112" s="71"/>
      <c r="X112" s="81"/>
      <c r="Y112" s="68"/>
      <c r="Z112" s="114"/>
      <c r="AA112" s="68"/>
      <c r="AB112" s="93"/>
      <c r="AC112" s="72"/>
      <c r="AK112" s="68"/>
      <c r="AL112" s="76"/>
      <c r="AM112" s="75"/>
      <c r="AN112" s="69"/>
      <c r="AO112" s="100"/>
      <c r="AP112" s="100"/>
      <c r="AQ112" s="78"/>
      <c r="AR112" s="79"/>
      <c r="AS112" s="77"/>
      <c r="AV112" s="68"/>
      <c r="AW112" s="81"/>
      <c r="AX112" s="81"/>
    </row>
    <row r="113" spans="1:50" x14ac:dyDescent="0.2">
      <c r="A113" s="105"/>
      <c r="B113" s="105"/>
      <c r="C113" s="105"/>
      <c r="D113" s="105"/>
      <c r="E113" s="105"/>
      <c r="F113" s="105"/>
      <c r="G113" s="105"/>
      <c r="H113" s="105"/>
      <c r="I113" s="116"/>
      <c r="J113" s="105"/>
      <c r="K113" s="105"/>
      <c r="L113" s="105"/>
      <c r="M113" s="105"/>
      <c r="N113" s="105"/>
      <c r="O113" s="68"/>
      <c r="P113" s="68"/>
      <c r="Q113" s="69"/>
      <c r="R113" s="69"/>
      <c r="S113" s="111"/>
      <c r="T113" s="70"/>
      <c r="V113" s="37"/>
      <c r="W113" s="71"/>
      <c r="X113" s="81"/>
      <c r="Y113" s="68"/>
      <c r="Z113" s="114"/>
      <c r="AA113" s="68"/>
      <c r="AB113" s="93"/>
      <c r="AC113" s="72"/>
      <c r="AK113" s="68"/>
      <c r="AL113" s="76"/>
      <c r="AM113" s="75"/>
      <c r="AN113" s="69"/>
      <c r="AO113" s="100"/>
      <c r="AP113" s="100"/>
      <c r="AQ113" s="78"/>
      <c r="AR113" s="79"/>
      <c r="AS113" s="77"/>
      <c r="AV113" s="68"/>
      <c r="AW113" s="81"/>
      <c r="AX113" s="81"/>
    </row>
    <row r="114" spans="1:50" x14ac:dyDescent="0.2">
      <c r="A114" s="105"/>
      <c r="B114" s="105"/>
      <c r="C114" s="105"/>
      <c r="D114" s="105"/>
      <c r="E114" s="105"/>
      <c r="F114" s="105"/>
      <c r="G114" s="105"/>
      <c r="H114" s="105"/>
      <c r="I114" s="116"/>
      <c r="J114" s="105"/>
      <c r="K114" s="105"/>
      <c r="L114" s="105"/>
      <c r="M114" s="105"/>
      <c r="N114" s="105"/>
      <c r="O114" s="68"/>
      <c r="P114" s="68"/>
      <c r="Q114" s="69"/>
      <c r="R114" s="69"/>
      <c r="S114" s="111"/>
      <c r="T114" s="70"/>
      <c r="V114" s="37"/>
      <c r="W114" s="71"/>
      <c r="X114" s="81"/>
      <c r="Y114" s="68"/>
      <c r="Z114" s="114"/>
      <c r="AA114" s="68"/>
      <c r="AB114" s="93"/>
      <c r="AC114" s="72"/>
      <c r="AK114" s="68"/>
      <c r="AL114" s="76"/>
      <c r="AM114" s="75"/>
      <c r="AN114" s="69"/>
      <c r="AO114" s="100"/>
      <c r="AP114" s="100"/>
      <c r="AQ114" s="78"/>
      <c r="AR114" s="79"/>
      <c r="AS114" s="77"/>
      <c r="AV114" s="68"/>
      <c r="AW114" s="81"/>
      <c r="AX114" s="81"/>
    </row>
    <row r="115" spans="1:50" x14ac:dyDescent="0.2">
      <c r="A115" s="105"/>
      <c r="B115" s="105"/>
      <c r="C115" s="105"/>
      <c r="D115" s="105"/>
      <c r="E115" s="105"/>
      <c r="F115" s="105"/>
      <c r="G115" s="105"/>
      <c r="H115" s="105"/>
      <c r="I115" s="116"/>
      <c r="J115" s="105"/>
      <c r="K115" s="105"/>
      <c r="L115" s="105"/>
      <c r="M115" s="105"/>
      <c r="N115" s="105"/>
      <c r="O115" s="68"/>
      <c r="P115" s="68"/>
      <c r="Q115" s="69"/>
      <c r="R115" s="69"/>
      <c r="S115" s="111"/>
      <c r="T115" s="70"/>
      <c r="V115" s="37"/>
      <c r="W115" s="71"/>
      <c r="X115" s="81"/>
      <c r="Y115" s="68"/>
      <c r="Z115" s="114"/>
      <c r="AA115" s="68"/>
      <c r="AB115" s="93"/>
      <c r="AC115" s="72"/>
      <c r="AK115" s="68"/>
      <c r="AL115" s="76"/>
      <c r="AM115" s="75"/>
      <c r="AN115" s="69"/>
      <c r="AO115" s="100"/>
      <c r="AP115" s="100"/>
      <c r="AQ115" s="78"/>
      <c r="AR115" s="79"/>
      <c r="AS115" s="77"/>
      <c r="AV115" s="68"/>
      <c r="AW115" s="81"/>
      <c r="AX115" s="81"/>
    </row>
    <row r="116" spans="1:50" x14ac:dyDescent="0.2">
      <c r="A116" s="105"/>
      <c r="B116" s="105"/>
      <c r="C116" s="105"/>
      <c r="D116" s="105"/>
      <c r="E116" s="105"/>
      <c r="F116" s="105"/>
      <c r="G116" s="105"/>
      <c r="H116" s="105"/>
      <c r="I116" s="116"/>
      <c r="J116" s="105"/>
      <c r="K116" s="105"/>
      <c r="L116" s="105"/>
      <c r="M116" s="105"/>
      <c r="N116" s="105"/>
      <c r="O116" s="68"/>
      <c r="P116" s="68"/>
      <c r="Q116" s="69"/>
      <c r="R116" s="69"/>
      <c r="S116" s="111"/>
      <c r="T116" s="70"/>
      <c r="V116" s="37"/>
      <c r="W116" s="71"/>
      <c r="X116" s="81"/>
      <c r="Y116" s="68"/>
      <c r="Z116" s="114"/>
      <c r="AA116" s="68"/>
      <c r="AB116" s="93"/>
      <c r="AC116" s="72"/>
      <c r="AK116" s="68"/>
      <c r="AL116" s="76"/>
      <c r="AM116" s="75"/>
      <c r="AN116" s="69"/>
      <c r="AO116" s="100"/>
      <c r="AP116" s="100"/>
      <c r="AQ116" s="78"/>
      <c r="AR116" s="79"/>
      <c r="AS116" s="77"/>
      <c r="AV116" s="68"/>
      <c r="AW116" s="81"/>
      <c r="AX116" s="81"/>
    </row>
    <row r="117" spans="1:50" x14ac:dyDescent="0.2">
      <c r="A117" s="105"/>
      <c r="B117" s="105"/>
      <c r="C117" s="105"/>
      <c r="D117" s="105"/>
      <c r="E117" s="105"/>
      <c r="F117" s="105"/>
      <c r="G117" s="105"/>
      <c r="H117" s="105"/>
      <c r="I117" s="116"/>
      <c r="J117" s="105"/>
      <c r="K117" s="105"/>
      <c r="L117" s="105"/>
      <c r="M117" s="105"/>
      <c r="N117" s="105"/>
      <c r="O117" s="68"/>
      <c r="P117" s="68"/>
      <c r="Q117" s="69"/>
      <c r="R117" s="69"/>
      <c r="S117" s="111"/>
      <c r="T117" s="70"/>
      <c r="V117" s="37"/>
      <c r="W117" s="71"/>
      <c r="X117" s="81"/>
      <c r="Y117" s="68"/>
      <c r="Z117" s="114"/>
      <c r="AA117" s="68"/>
      <c r="AB117" s="93"/>
      <c r="AC117" s="72"/>
      <c r="AK117" s="68"/>
      <c r="AL117" s="76"/>
      <c r="AM117" s="75"/>
      <c r="AN117" s="69"/>
      <c r="AO117" s="100"/>
      <c r="AP117" s="100"/>
      <c r="AQ117" s="78"/>
      <c r="AR117" s="79"/>
      <c r="AS117" s="77"/>
      <c r="AV117" s="68"/>
      <c r="AW117" s="81"/>
      <c r="AX117" s="81"/>
    </row>
    <row r="118" spans="1:50" x14ac:dyDescent="0.2">
      <c r="A118" s="105"/>
      <c r="B118" s="105"/>
      <c r="C118" s="105"/>
      <c r="D118" s="105"/>
      <c r="E118" s="105"/>
      <c r="F118" s="105"/>
      <c r="G118" s="105"/>
      <c r="H118" s="105"/>
      <c r="I118" s="116"/>
      <c r="J118" s="105"/>
      <c r="K118" s="105"/>
      <c r="L118" s="105"/>
      <c r="M118" s="105"/>
      <c r="N118" s="105"/>
      <c r="O118" s="68"/>
      <c r="P118" s="68"/>
      <c r="Q118" s="69"/>
      <c r="R118" s="69"/>
      <c r="S118" s="111"/>
      <c r="T118" s="70"/>
      <c r="V118" s="37"/>
      <c r="W118" s="71"/>
      <c r="X118" s="81"/>
      <c r="Y118" s="68"/>
      <c r="Z118" s="114"/>
      <c r="AA118" s="68"/>
      <c r="AB118" s="93"/>
      <c r="AC118" s="72"/>
      <c r="AK118" s="68"/>
      <c r="AL118" s="76"/>
      <c r="AM118" s="75"/>
      <c r="AN118" s="69"/>
      <c r="AO118" s="100"/>
      <c r="AP118" s="100"/>
      <c r="AQ118" s="78"/>
      <c r="AR118" s="79"/>
      <c r="AS118" s="77"/>
      <c r="AV118" s="68"/>
      <c r="AW118" s="81"/>
      <c r="AX118" s="81"/>
    </row>
    <row r="119" spans="1:50" x14ac:dyDescent="0.2">
      <c r="A119" s="105"/>
      <c r="B119" s="105"/>
      <c r="C119" s="105"/>
      <c r="D119" s="105"/>
      <c r="E119" s="105"/>
      <c r="F119" s="105"/>
      <c r="G119" s="105"/>
      <c r="H119" s="105"/>
      <c r="I119" s="116"/>
      <c r="J119" s="105"/>
      <c r="K119" s="105"/>
      <c r="L119" s="105"/>
      <c r="M119" s="105"/>
      <c r="N119" s="105"/>
      <c r="O119" s="68"/>
      <c r="P119" s="68"/>
      <c r="Q119" s="69"/>
      <c r="R119" s="69"/>
      <c r="S119" s="111"/>
      <c r="T119" s="70"/>
      <c r="V119" s="37"/>
      <c r="W119" s="71"/>
      <c r="X119" s="81"/>
      <c r="Y119" s="68"/>
      <c r="Z119" s="114"/>
      <c r="AA119" s="68"/>
      <c r="AB119" s="93"/>
      <c r="AC119" s="72"/>
      <c r="AK119" s="68"/>
      <c r="AL119" s="76"/>
      <c r="AM119" s="75"/>
      <c r="AN119" s="69"/>
      <c r="AO119" s="100"/>
      <c r="AP119" s="100"/>
      <c r="AQ119" s="78"/>
      <c r="AR119" s="79"/>
      <c r="AS119" s="77"/>
      <c r="AV119" s="68"/>
      <c r="AW119" s="81"/>
      <c r="AX119" s="81"/>
    </row>
    <row r="120" spans="1:50" x14ac:dyDescent="0.2">
      <c r="A120" s="105"/>
      <c r="B120" s="105"/>
      <c r="C120" s="105"/>
      <c r="D120" s="105"/>
      <c r="E120" s="105"/>
      <c r="F120" s="105"/>
      <c r="G120" s="105"/>
      <c r="H120" s="105"/>
      <c r="I120" s="116"/>
      <c r="J120" s="105"/>
      <c r="K120" s="105"/>
      <c r="L120" s="105"/>
      <c r="M120" s="105"/>
      <c r="N120" s="105"/>
      <c r="O120" s="68"/>
      <c r="P120" s="68"/>
      <c r="Q120" s="69"/>
      <c r="R120" s="69"/>
      <c r="S120" s="111"/>
      <c r="T120" s="70"/>
      <c r="V120" s="37"/>
      <c r="W120" s="71"/>
      <c r="X120" s="81"/>
      <c r="Y120" s="68"/>
      <c r="Z120" s="114"/>
      <c r="AA120" s="68"/>
      <c r="AB120" s="93"/>
      <c r="AC120" s="72"/>
      <c r="AK120" s="68"/>
      <c r="AL120" s="76"/>
      <c r="AM120" s="75"/>
      <c r="AN120" s="69"/>
      <c r="AO120" s="100"/>
      <c r="AP120" s="100"/>
      <c r="AQ120" s="78"/>
      <c r="AR120" s="79"/>
      <c r="AS120" s="77"/>
      <c r="AV120" s="68"/>
      <c r="AW120" s="81"/>
      <c r="AX120" s="81"/>
    </row>
    <row r="121" spans="1:50" x14ac:dyDescent="0.2">
      <c r="A121" s="105"/>
      <c r="B121" s="105"/>
      <c r="C121" s="105"/>
      <c r="D121" s="105"/>
      <c r="E121" s="105"/>
      <c r="F121" s="105"/>
      <c r="G121" s="105"/>
      <c r="H121" s="105"/>
      <c r="I121" s="116"/>
      <c r="J121" s="105"/>
      <c r="K121" s="105"/>
      <c r="L121" s="105"/>
      <c r="M121" s="105"/>
      <c r="N121" s="105"/>
      <c r="O121" s="68"/>
      <c r="P121" s="68"/>
      <c r="Q121" s="69"/>
      <c r="R121" s="69"/>
      <c r="S121" s="111"/>
      <c r="T121" s="70"/>
      <c r="V121" s="37"/>
      <c r="W121" s="71"/>
      <c r="X121" s="81"/>
      <c r="Y121" s="68"/>
      <c r="Z121" s="114"/>
      <c r="AA121" s="68"/>
      <c r="AB121" s="93"/>
      <c r="AC121" s="72"/>
      <c r="AK121" s="68"/>
      <c r="AL121" s="76"/>
      <c r="AM121" s="75"/>
      <c r="AN121" s="69"/>
      <c r="AO121" s="100"/>
      <c r="AP121" s="100"/>
      <c r="AQ121" s="78"/>
      <c r="AR121" s="79"/>
      <c r="AS121" s="77"/>
      <c r="AV121" s="68"/>
      <c r="AW121" s="81"/>
      <c r="AX121" s="81"/>
    </row>
    <row r="122" spans="1:50" x14ac:dyDescent="0.2">
      <c r="A122" s="105"/>
      <c r="B122" s="105"/>
      <c r="C122" s="105"/>
      <c r="D122" s="105"/>
      <c r="E122" s="105"/>
      <c r="F122" s="105"/>
      <c r="G122" s="105"/>
      <c r="H122" s="105"/>
      <c r="I122" s="116"/>
      <c r="J122" s="105"/>
      <c r="K122" s="105"/>
      <c r="L122" s="105"/>
      <c r="M122" s="105"/>
      <c r="N122" s="105"/>
      <c r="O122" s="68"/>
      <c r="P122" s="68"/>
      <c r="Q122" s="69"/>
      <c r="R122" s="69"/>
      <c r="S122" s="111"/>
      <c r="T122" s="70"/>
      <c r="V122" s="37"/>
      <c r="W122" s="71"/>
      <c r="X122" s="81"/>
      <c r="Y122" s="68"/>
      <c r="Z122" s="114"/>
      <c r="AA122" s="68"/>
      <c r="AB122" s="93"/>
      <c r="AC122" s="72"/>
      <c r="AK122" s="68"/>
      <c r="AL122" s="76"/>
      <c r="AM122" s="75"/>
      <c r="AN122" s="69"/>
      <c r="AO122" s="100"/>
      <c r="AP122" s="100"/>
      <c r="AQ122" s="78"/>
      <c r="AR122" s="79"/>
      <c r="AS122" s="77"/>
      <c r="AV122" s="68"/>
      <c r="AW122" s="81"/>
      <c r="AX122" s="81"/>
    </row>
    <row r="123" spans="1:50" x14ac:dyDescent="0.2">
      <c r="A123" s="105"/>
      <c r="B123" s="105"/>
      <c r="C123" s="105"/>
      <c r="D123" s="105"/>
      <c r="E123" s="105"/>
      <c r="F123" s="105"/>
      <c r="G123" s="105"/>
      <c r="H123" s="105"/>
      <c r="I123" s="116"/>
      <c r="J123" s="105"/>
      <c r="K123" s="105"/>
      <c r="L123" s="105"/>
      <c r="M123" s="105"/>
      <c r="N123" s="105"/>
      <c r="O123" s="68"/>
      <c r="P123" s="68"/>
      <c r="Q123" s="69"/>
      <c r="R123" s="69"/>
      <c r="S123" s="111"/>
      <c r="T123" s="70"/>
      <c r="V123" s="37"/>
      <c r="W123" s="71"/>
      <c r="X123" s="81"/>
      <c r="Y123" s="68"/>
      <c r="Z123" s="114"/>
      <c r="AA123" s="68"/>
      <c r="AB123" s="93"/>
      <c r="AC123" s="72"/>
      <c r="AK123" s="68"/>
      <c r="AL123" s="76"/>
      <c r="AM123" s="75"/>
      <c r="AN123" s="69"/>
      <c r="AO123" s="100"/>
      <c r="AP123" s="100"/>
      <c r="AQ123" s="78"/>
      <c r="AR123" s="79"/>
      <c r="AS123" s="77"/>
      <c r="AV123" s="68"/>
      <c r="AW123" s="81"/>
      <c r="AX123" s="81"/>
    </row>
    <row r="124" spans="1:50" x14ac:dyDescent="0.2">
      <c r="A124" s="105"/>
      <c r="B124" s="105"/>
      <c r="C124" s="105"/>
      <c r="D124" s="105"/>
      <c r="E124" s="105"/>
      <c r="F124" s="105"/>
      <c r="G124" s="105"/>
      <c r="H124" s="105"/>
      <c r="I124" s="116"/>
      <c r="J124" s="105"/>
      <c r="K124" s="105"/>
      <c r="L124" s="105"/>
      <c r="M124" s="105"/>
      <c r="N124" s="105"/>
      <c r="O124" s="68"/>
      <c r="P124" s="68"/>
      <c r="Q124" s="69"/>
      <c r="R124" s="69"/>
      <c r="S124" s="111"/>
      <c r="T124" s="70"/>
      <c r="V124" s="37"/>
      <c r="W124" s="71"/>
      <c r="X124" s="81"/>
      <c r="Y124" s="68"/>
      <c r="Z124" s="114"/>
      <c r="AA124" s="68"/>
      <c r="AB124" s="93"/>
      <c r="AC124" s="72"/>
      <c r="AK124" s="68"/>
      <c r="AL124" s="76"/>
      <c r="AM124" s="75"/>
      <c r="AN124" s="69"/>
      <c r="AO124" s="100"/>
      <c r="AP124" s="100"/>
      <c r="AQ124" s="78"/>
      <c r="AR124" s="79"/>
      <c r="AS124" s="77"/>
      <c r="AV124" s="68"/>
      <c r="AW124" s="81"/>
      <c r="AX124" s="81"/>
    </row>
    <row r="125" spans="1:50" x14ac:dyDescent="0.2">
      <c r="A125" s="105"/>
      <c r="B125" s="105"/>
      <c r="C125" s="105"/>
      <c r="D125" s="105"/>
      <c r="E125" s="105"/>
      <c r="F125" s="105"/>
      <c r="G125" s="105"/>
      <c r="H125" s="105"/>
      <c r="I125" s="116"/>
      <c r="J125" s="105"/>
      <c r="K125" s="105"/>
      <c r="L125" s="105"/>
      <c r="M125" s="105"/>
      <c r="N125" s="105"/>
      <c r="O125" s="68"/>
      <c r="P125" s="68"/>
      <c r="Q125" s="69"/>
      <c r="R125" s="69"/>
      <c r="S125" s="111"/>
      <c r="T125" s="70"/>
      <c r="V125" s="37"/>
      <c r="W125" s="71"/>
      <c r="X125" s="81"/>
      <c r="Y125" s="68"/>
      <c r="Z125" s="114"/>
      <c r="AA125" s="68"/>
      <c r="AB125" s="93"/>
      <c r="AC125" s="72"/>
      <c r="AK125" s="68"/>
      <c r="AL125" s="76"/>
      <c r="AM125" s="75"/>
      <c r="AN125" s="69"/>
      <c r="AO125" s="100"/>
      <c r="AP125" s="100"/>
      <c r="AQ125" s="78"/>
      <c r="AR125" s="79"/>
      <c r="AS125" s="77"/>
      <c r="AV125" s="68"/>
      <c r="AW125" s="81"/>
      <c r="AX125" s="81"/>
    </row>
    <row r="126" spans="1:50" x14ac:dyDescent="0.2">
      <c r="A126" s="105"/>
      <c r="B126" s="105"/>
      <c r="C126" s="105"/>
      <c r="D126" s="105"/>
      <c r="E126" s="105"/>
      <c r="F126" s="105"/>
      <c r="G126" s="105"/>
      <c r="H126" s="105"/>
      <c r="I126" s="116"/>
      <c r="J126" s="105"/>
      <c r="K126" s="105"/>
      <c r="L126" s="105"/>
      <c r="M126" s="105"/>
      <c r="N126" s="105"/>
      <c r="O126" s="68"/>
      <c r="P126" s="68"/>
      <c r="Q126" s="69"/>
      <c r="R126" s="69"/>
      <c r="S126" s="111"/>
      <c r="T126" s="70"/>
      <c r="V126" s="37"/>
      <c r="W126" s="71"/>
      <c r="X126" s="81"/>
      <c r="Y126" s="68"/>
      <c r="Z126" s="114"/>
      <c r="AA126" s="68"/>
      <c r="AB126" s="93"/>
      <c r="AC126" s="72"/>
      <c r="AK126" s="68"/>
      <c r="AL126" s="76"/>
      <c r="AM126" s="75"/>
      <c r="AN126" s="69"/>
      <c r="AO126" s="100"/>
      <c r="AP126" s="100"/>
      <c r="AQ126" s="78"/>
      <c r="AR126" s="79"/>
      <c r="AS126" s="77"/>
      <c r="AV126" s="68"/>
      <c r="AW126" s="81"/>
      <c r="AX126" s="81"/>
    </row>
    <row r="127" spans="1:50" x14ac:dyDescent="0.2">
      <c r="A127" s="105"/>
      <c r="B127" s="105"/>
      <c r="C127" s="105"/>
      <c r="D127" s="105"/>
      <c r="E127" s="105"/>
      <c r="F127" s="105"/>
      <c r="G127" s="105"/>
      <c r="H127" s="105"/>
      <c r="I127" s="116"/>
      <c r="J127" s="105"/>
      <c r="K127" s="105"/>
      <c r="L127" s="105"/>
      <c r="M127" s="105"/>
      <c r="N127" s="105"/>
      <c r="O127" s="68"/>
      <c r="P127" s="68"/>
      <c r="Q127" s="69"/>
      <c r="R127" s="69"/>
      <c r="S127" s="111"/>
      <c r="T127" s="70"/>
      <c r="V127" s="37"/>
      <c r="W127" s="71"/>
      <c r="X127" s="81"/>
      <c r="Y127" s="68"/>
      <c r="Z127" s="114"/>
      <c r="AA127" s="68"/>
      <c r="AB127" s="93"/>
      <c r="AC127" s="72"/>
      <c r="AK127" s="68"/>
      <c r="AL127" s="76"/>
      <c r="AM127" s="75"/>
      <c r="AN127" s="69"/>
      <c r="AO127" s="100"/>
      <c r="AP127" s="100"/>
      <c r="AQ127" s="78"/>
      <c r="AR127" s="79"/>
      <c r="AS127" s="77"/>
      <c r="AV127" s="68"/>
      <c r="AW127" s="81"/>
      <c r="AX127" s="81"/>
    </row>
    <row r="128" spans="1:50" x14ac:dyDescent="0.2">
      <c r="A128" s="105"/>
      <c r="B128" s="105"/>
      <c r="C128" s="105"/>
      <c r="D128" s="105"/>
      <c r="E128" s="105"/>
      <c r="F128" s="105"/>
      <c r="G128" s="105"/>
      <c r="H128" s="105"/>
      <c r="I128" s="116"/>
      <c r="J128" s="105"/>
      <c r="K128" s="105"/>
      <c r="L128" s="105"/>
      <c r="M128" s="105"/>
      <c r="N128" s="105"/>
      <c r="O128" s="68"/>
      <c r="P128" s="68"/>
      <c r="Q128" s="69"/>
      <c r="R128" s="69"/>
      <c r="S128" s="111"/>
      <c r="T128" s="70"/>
      <c r="V128" s="37"/>
      <c r="W128" s="71"/>
      <c r="X128" s="81"/>
      <c r="Y128" s="68"/>
      <c r="Z128" s="114"/>
      <c r="AA128" s="68"/>
      <c r="AB128" s="93"/>
      <c r="AC128" s="72"/>
      <c r="AK128" s="68"/>
      <c r="AL128" s="76"/>
      <c r="AM128" s="75"/>
      <c r="AN128" s="69"/>
      <c r="AO128" s="100"/>
      <c r="AP128" s="100"/>
      <c r="AQ128" s="78"/>
      <c r="AR128" s="79"/>
      <c r="AS128" s="77"/>
      <c r="AV128" s="68"/>
      <c r="AW128" s="81"/>
      <c r="AX128" s="81"/>
    </row>
    <row r="129" spans="1:50" x14ac:dyDescent="0.2">
      <c r="A129" s="105"/>
      <c r="B129" s="105"/>
      <c r="C129" s="105"/>
      <c r="D129" s="105"/>
      <c r="E129" s="105"/>
      <c r="F129" s="105"/>
      <c r="G129" s="105"/>
      <c r="H129" s="105"/>
      <c r="I129" s="116"/>
      <c r="J129" s="105"/>
      <c r="K129" s="105"/>
      <c r="L129" s="105"/>
      <c r="M129" s="105"/>
      <c r="N129" s="105"/>
      <c r="O129" s="68"/>
      <c r="P129" s="68"/>
      <c r="Q129" s="69"/>
      <c r="R129" s="69"/>
      <c r="S129" s="111"/>
      <c r="T129" s="70"/>
      <c r="V129" s="37"/>
      <c r="W129" s="71"/>
      <c r="X129" s="81"/>
      <c r="Y129" s="68"/>
      <c r="Z129" s="114"/>
      <c r="AA129" s="68"/>
      <c r="AB129" s="93"/>
      <c r="AC129" s="72"/>
      <c r="AK129" s="68"/>
      <c r="AL129" s="76"/>
      <c r="AM129" s="75"/>
      <c r="AN129" s="69"/>
      <c r="AO129" s="100"/>
      <c r="AP129" s="100"/>
      <c r="AQ129" s="78"/>
      <c r="AR129" s="79"/>
      <c r="AS129" s="77"/>
      <c r="AV129" s="68"/>
      <c r="AW129" s="81"/>
      <c r="AX129" s="81"/>
    </row>
    <row r="130" spans="1:50" x14ac:dyDescent="0.2">
      <c r="A130" s="105"/>
      <c r="B130" s="105"/>
      <c r="C130" s="105"/>
      <c r="D130" s="105"/>
      <c r="E130" s="105"/>
      <c r="F130" s="105"/>
      <c r="G130" s="105"/>
      <c r="H130" s="105"/>
      <c r="I130" s="116"/>
      <c r="J130" s="105"/>
      <c r="K130" s="105"/>
      <c r="L130" s="105"/>
      <c r="M130" s="105"/>
      <c r="N130" s="105"/>
      <c r="O130" s="68"/>
      <c r="P130" s="68"/>
      <c r="Q130" s="69"/>
      <c r="R130" s="69"/>
      <c r="S130" s="111"/>
      <c r="T130" s="70"/>
      <c r="V130" s="37"/>
      <c r="W130" s="71"/>
      <c r="X130" s="81"/>
      <c r="Y130" s="68"/>
      <c r="Z130" s="114"/>
      <c r="AA130" s="68"/>
      <c r="AB130" s="93"/>
      <c r="AC130" s="72"/>
      <c r="AK130" s="68"/>
      <c r="AL130" s="76"/>
      <c r="AM130" s="75"/>
      <c r="AN130" s="69"/>
      <c r="AO130" s="100"/>
      <c r="AP130" s="100"/>
      <c r="AQ130" s="78"/>
      <c r="AR130" s="79"/>
      <c r="AS130" s="77"/>
      <c r="AV130" s="68"/>
      <c r="AW130" s="81"/>
      <c r="AX130" s="81"/>
    </row>
    <row r="131" spans="1:50" x14ac:dyDescent="0.2">
      <c r="A131" s="105"/>
      <c r="B131" s="105"/>
      <c r="C131" s="105"/>
      <c r="D131" s="105"/>
      <c r="E131" s="105"/>
      <c r="F131" s="105"/>
      <c r="G131" s="105"/>
      <c r="H131" s="105"/>
      <c r="I131" s="116"/>
      <c r="J131" s="105"/>
      <c r="K131" s="105"/>
      <c r="L131" s="105"/>
      <c r="M131" s="105"/>
      <c r="N131" s="105"/>
      <c r="O131" s="68"/>
      <c r="P131" s="68"/>
      <c r="Q131" s="69"/>
      <c r="R131" s="69"/>
      <c r="S131" s="111"/>
      <c r="T131" s="70"/>
      <c r="V131" s="37"/>
      <c r="W131" s="71"/>
      <c r="X131" s="81"/>
      <c r="Y131" s="68"/>
      <c r="Z131" s="114"/>
      <c r="AA131" s="68"/>
      <c r="AB131" s="93"/>
      <c r="AC131" s="72"/>
      <c r="AK131" s="68"/>
      <c r="AL131" s="76"/>
      <c r="AM131" s="75"/>
      <c r="AN131" s="69"/>
      <c r="AO131" s="100"/>
      <c r="AP131" s="100"/>
      <c r="AQ131" s="78"/>
      <c r="AR131" s="79"/>
      <c r="AS131" s="77"/>
      <c r="AV131" s="68"/>
      <c r="AW131" s="81"/>
      <c r="AX131" s="81"/>
    </row>
    <row r="132" spans="1:50" x14ac:dyDescent="0.2">
      <c r="A132" s="105"/>
      <c r="B132" s="105"/>
      <c r="C132" s="105"/>
      <c r="D132" s="105"/>
      <c r="E132" s="105"/>
      <c r="F132" s="105"/>
      <c r="G132" s="105"/>
      <c r="H132" s="105"/>
      <c r="I132" s="116"/>
      <c r="J132" s="105"/>
      <c r="K132" s="105"/>
      <c r="L132" s="105"/>
      <c r="M132" s="105"/>
      <c r="N132" s="105"/>
      <c r="O132" s="68"/>
      <c r="P132" s="68"/>
      <c r="Q132" s="69"/>
      <c r="R132" s="69"/>
      <c r="S132" s="111"/>
      <c r="T132" s="70"/>
      <c r="V132" s="37"/>
      <c r="W132" s="71"/>
      <c r="X132" s="81"/>
      <c r="Y132" s="68"/>
      <c r="Z132" s="114"/>
      <c r="AA132" s="68"/>
      <c r="AB132" s="93"/>
      <c r="AC132" s="72"/>
      <c r="AK132" s="68"/>
      <c r="AL132" s="76"/>
      <c r="AM132" s="75"/>
      <c r="AN132" s="69"/>
      <c r="AO132" s="100"/>
      <c r="AP132" s="100"/>
      <c r="AQ132" s="78"/>
      <c r="AR132" s="79"/>
      <c r="AS132" s="77"/>
      <c r="AV132" s="68"/>
      <c r="AW132" s="81"/>
      <c r="AX132" s="81"/>
    </row>
    <row r="133" spans="1:50" x14ac:dyDescent="0.2">
      <c r="A133" s="105"/>
      <c r="B133" s="105"/>
      <c r="C133" s="105"/>
      <c r="D133" s="105"/>
      <c r="E133" s="105"/>
      <c r="F133" s="105"/>
      <c r="G133" s="105"/>
      <c r="H133" s="105"/>
      <c r="I133" s="116"/>
      <c r="J133" s="105"/>
      <c r="K133" s="105"/>
      <c r="L133" s="105"/>
      <c r="M133" s="105"/>
      <c r="N133" s="105"/>
      <c r="O133" s="68"/>
      <c r="P133" s="68"/>
      <c r="Q133" s="69"/>
      <c r="R133" s="69"/>
      <c r="S133" s="111"/>
      <c r="T133" s="70"/>
      <c r="V133" s="37"/>
      <c r="W133" s="71"/>
      <c r="X133" s="81"/>
      <c r="Y133" s="68"/>
      <c r="Z133" s="114"/>
      <c r="AA133" s="68"/>
      <c r="AB133" s="93"/>
      <c r="AC133" s="72"/>
      <c r="AK133" s="68"/>
      <c r="AL133" s="76"/>
      <c r="AM133" s="75"/>
      <c r="AN133" s="69"/>
      <c r="AO133" s="100"/>
      <c r="AP133" s="100"/>
      <c r="AQ133" s="78"/>
      <c r="AR133" s="79"/>
      <c r="AS133" s="77"/>
      <c r="AV133" s="68"/>
      <c r="AW133" s="81"/>
      <c r="AX133" s="81"/>
    </row>
    <row r="134" spans="1:50" x14ac:dyDescent="0.2">
      <c r="A134" s="105"/>
      <c r="B134" s="105"/>
      <c r="C134" s="105"/>
      <c r="D134" s="105"/>
      <c r="E134" s="105"/>
      <c r="F134" s="105"/>
      <c r="G134" s="105"/>
      <c r="H134" s="105"/>
      <c r="I134" s="116"/>
      <c r="J134" s="105"/>
      <c r="K134" s="105"/>
      <c r="L134" s="105"/>
      <c r="M134" s="105"/>
      <c r="N134" s="105"/>
      <c r="O134" s="68"/>
      <c r="P134" s="68"/>
      <c r="Q134" s="69"/>
      <c r="R134" s="69"/>
      <c r="S134" s="111"/>
      <c r="T134" s="70"/>
      <c r="V134" s="37"/>
      <c r="W134" s="71"/>
      <c r="X134" s="81"/>
      <c r="Y134" s="68"/>
      <c r="Z134" s="114"/>
      <c r="AA134" s="68"/>
      <c r="AB134" s="93"/>
      <c r="AC134" s="72"/>
      <c r="AK134" s="68"/>
      <c r="AL134" s="76"/>
      <c r="AM134" s="75"/>
      <c r="AN134" s="69"/>
      <c r="AO134" s="100"/>
      <c r="AP134" s="100"/>
      <c r="AQ134" s="78"/>
      <c r="AR134" s="79"/>
      <c r="AS134" s="77"/>
      <c r="AV134" s="68"/>
      <c r="AW134" s="81"/>
      <c r="AX134" s="81"/>
    </row>
    <row r="135" spans="1:50" x14ac:dyDescent="0.2">
      <c r="A135" s="105"/>
      <c r="B135" s="105"/>
      <c r="C135" s="105"/>
      <c r="D135" s="105"/>
      <c r="E135" s="105"/>
      <c r="F135" s="105"/>
      <c r="G135" s="105"/>
      <c r="H135" s="105"/>
      <c r="I135" s="116"/>
      <c r="J135" s="105"/>
      <c r="K135" s="105"/>
      <c r="L135" s="105"/>
      <c r="M135" s="105"/>
      <c r="N135" s="105"/>
      <c r="O135" s="68"/>
      <c r="P135" s="68"/>
      <c r="Q135" s="69"/>
      <c r="R135" s="69"/>
      <c r="S135" s="111"/>
      <c r="T135" s="70"/>
      <c r="V135" s="37"/>
      <c r="W135" s="71"/>
      <c r="X135" s="81"/>
      <c r="Y135" s="68"/>
      <c r="Z135" s="114"/>
      <c r="AA135" s="68"/>
      <c r="AB135" s="93"/>
      <c r="AC135" s="72"/>
      <c r="AK135" s="68"/>
      <c r="AL135" s="76"/>
      <c r="AM135" s="75"/>
      <c r="AN135" s="69"/>
      <c r="AO135" s="100"/>
      <c r="AP135" s="100"/>
      <c r="AQ135" s="78"/>
      <c r="AR135" s="79"/>
      <c r="AS135" s="77"/>
      <c r="AV135" s="68"/>
      <c r="AW135" s="81"/>
      <c r="AX135" s="81"/>
    </row>
    <row r="136" spans="1:50" x14ac:dyDescent="0.2">
      <c r="A136" s="105"/>
      <c r="B136" s="105"/>
      <c r="C136" s="105"/>
      <c r="D136" s="105"/>
      <c r="E136" s="105"/>
      <c r="F136" s="105"/>
      <c r="G136" s="105"/>
      <c r="H136" s="105"/>
      <c r="I136" s="116"/>
      <c r="J136" s="105"/>
      <c r="K136" s="105"/>
      <c r="L136" s="105"/>
      <c r="M136" s="105"/>
      <c r="N136" s="105"/>
      <c r="O136" s="68"/>
      <c r="P136" s="68"/>
      <c r="Q136" s="69"/>
      <c r="R136" s="69"/>
      <c r="S136" s="111"/>
      <c r="T136" s="70"/>
      <c r="V136" s="37"/>
      <c r="W136" s="71"/>
      <c r="X136" s="81"/>
      <c r="Y136" s="68"/>
      <c r="Z136" s="114"/>
      <c r="AA136" s="68"/>
      <c r="AB136" s="93"/>
      <c r="AC136" s="72"/>
      <c r="AK136" s="68"/>
      <c r="AL136" s="76"/>
      <c r="AM136" s="75"/>
      <c r="AN136" s="69"/>
      <c r="AO136" s="100"/>
      <c r="AP136" s="100"/>
      <c r="AQ136" s="78"/>
      <c r="AR136" s="79"/>
      <c r="AS136" s="77"/>
      <c r="AV136" s="68"/>
      <c r="AW136" s="81"/>
      <c r="AX136" s="81"/>
    </row>
    <row r="137" spans="1:50" x14ac:dyDescent="0.2">
      <c r="A137" s="105"/>
      <c r="B137" s="105"/>
      <c r="C137" s="105"/>
      <c r="D137" s="105"/>
      <c r="E137" s="105"/>
      <c r="F137" s="105"/>
      <c r="G137" s="105"/>
      <c r="H137" s="105"/>
      <c r="I137" s="116"/>
      <c r="J137" s="105"/>
      <c r="K137" s="105"/>
      <c r="L137" s="105"/>
      <c r="M137" s="105"/>
      <c r="N137" s="105"/>
      <c r="O137" s="68"/>
      <c r="P137" s="68"/>
      <c r="Q137" s="69"/>
      <c r="R137" s="69"/>
      <c r="S137" s="111"/>
      <c r="T137" s="70"/>
      <c r="V137" s="37"/>
      <c r="W137" s="71"/>
      <c r="X137" s="81"/>
      <c r="Y137" s="68"/>
      <c r="Z137" s="114"/>
      <c r="AA137" s="68"/>
      <c r="AB137" s="93"/>
      <c r="AC137" s="72"/>
      <c r="AK137" s="68"/>
      <c r="AL137" s="76"/>
      <c r="AM137" s="75"/>
      <c r="AN137" s="69"/>
      <c r="AO137" s="100"/>
      <c r="AP137" s="100"/>
      <c r="AQ137" s="78"/>
      <c r="AR137" s="79"/>
      <c r="AS137" s="77"/>
      <c r="AV137" s="68"/>
      <c r="AW137" s="81"/>
      <c r="AX137" s="81"/>
    </row>
    <row r="138" spans="1:50" x14ac:dyDescent="0.2">
      <c r="A138" s="105"/>
      <c r="B138" s="105"/>
      <c r="C138" s="105"/>
      <c r="D138" s="105"/>
      <c r="E138" s="105"/>
      <c r="F138" s="105"/>
      <c r="G138" s="105"/>
      <c r="H138" s="105"/>
      <c r="I138" s="116"/>
      <c r="J138" s="105"/>
      <c r="K138" s="105"/>
      <c r="L138" s="105"/>
      <c r="M138" s="105"/>
      <c r="N138" s="105"/>
      <c r="O138" s="68"/>
      <c r="P138" s="68"/>
      <c r="Q138" s="69"/>
      <c r="R138" s="69"/>
      <c r="S138" s="111"/>
      <c r="T138" s="70"/>
      <c r="V138" s="37"/>
      <c r="W138" s="71"/>
      <c r="X138" s="81"/>
      <c r="Y138" s="68"/>
      <c r="Z138" s="114"/>
      <c r="AA138" s="68"/>
      <c r="AB138" s="93"/>
      <c r="AC138" s="72"/>
      <c r="AK138" s="68"/>
      <c r="AL138" s="76"/>
      <c r="AM138" s="75"/>
      <c r="AN138" s="69"/>
      <c r="AO138" s="100"/>
      <c r="AP138" s="100"/>
      <c r="AQ138" s="78"/>
      <c r="AR138" s="79"/>
      <c r="AS138" s="77"/>
      <c r="AV138" s="68"/>
      <c r="AW138" s="81"/>
      <c r="AX138" s="81"/>
    </row>
    <row r="139" spans="1:50" x14ac:dyDescent="0.2">
      <c r="A139" s="105"/>
      <c r="B139" s="105"/>
      <c r="C139" s="105"/>
      <c r="D139" s="105"/>
      <c r="E139" s="105"/>
      <c r="F139" s="105"/>
      <c r="G139" s="105"/>
      <c r="H139" s="105"/>
      <c r="I139" s="116"/>
      <c r="J139" s="105"/>
      <c r="K139" s="105"/>
      <c r="L139" s="105"/>
      <c r="M139" s="105"/>
      <c r="N139" s="105"/>
      <c r="O139" s="68"/>
      <c r="P139" s="68"/>
      <c r="Q139" s="69"/>
      <c r="R139" s="69"/>
      <c r="S139" s="111"/>
      <c r="T139" s="70"/>
      <c r="V139" s="37"/>
      <c r="W139" s="71"/>
      <c r="X139" s="81"/>
      <c r="Y139" s="68"/>
      <c r="Z139" s="114"/>
      <c r="AA139" s="68"/>
      <c r="AB139" s="93"/>
      <c r="AC139" s="72"/>
      <c r="AK139" s="68"/>
      <c r="AL139" s="76"/>
      <c r="AM139" s="75"/>
      <c r="AN139" s="69"/>
      <c r="AO139" s="100"/>
      <c r="AP139" s="100"/>
      <c r="AQ139" s="78"/>
      <c r="AR139" s="79"/>
      <c r="AS139" s="77"/>
      <c r="AV139" s="68"/>
      <c r="AW139" s="81"/>
      <c r="AX139" s="81"/>
    </row>
    <row r="140" spans="1:50" x14ac:dyDescent="0.2">
      <c r="A140" s="105"/>
      <c r="B140" s="105"/>
      <c r="C140" s="105"/>
      <c r="D140" s="105"/>
      <c r="E140" s="105"/>
      <c r="F140" s="105"/>
      <c r="G140" s="105"/>
      <c r="H140" s="105"/>
      <c r="I140" s="116"/>
      <c r="J140" s="105"/>
      <c r="K140" s="105"/>
      <c r="L140" s="105"/>
      <c r="M140" s="105"/>
      <c r="N140" s="105"/>
      <c r="O140" s="68"/>
      <c r="P140" s="68"/>
      <c r="Q140" s="69"/>
      <c r="R140" s="69"/>
      <c r="S140" s="111"/>
      <c r="T140" s="70"/>
      <c r="V140" s="37"/>
      <c r="W140" s="71"/>
      <c r="X140" s="81"/>
      <c r="Y140" s="68"/>
      <c r="Z140" s="114"/>
      <c r="AA140" s="68"/>
      <c r="AB140" s="93"/>
      <c r="AC140" s="72"/>
      <c r="AK140" s="68"/>
      <c r="AL140" s="76"/>
      <c r="AM140" s="75"/>
      <c r="AN140" s="69"/>
      <c r="AO140" s="100"/>
      <c r="AP140" s="100"/>
      <c r="AQ140" s="78"/>
      <c r="AR140" s="79"/>
      <c r="AS140" s="77"/>
      <c r="AV140" s="68"/>
      <c r="AW140" s="81"/>
      <c r="AX140" s="81"/>
    </row>
    <row r="141" spans="1:50" x14ac:dyDescent="0.2">
      <c r="A141" s="105"/>
      <c r="B141" s="105"/>
      <c r="C141" s="105"/>
      <c r="D141" s="105"/>
      <c r="E141" s="105"/>
      <c r="F141" s="105"/>
      <c r="G141" s="105"/>
      <c r="H141" s="105"/>
      <c r="I141" s="116"/>
      <c r="J141" s="105"/>
      <c r="K141" s="105"/>
      <c r="L141" s="105"/>
      <c r="M141" s="105"/>
      <c r="N141" s="105"/>
      <c r="O141" s="68"/>
      <c r="P141" s="68"/>
      <c r="Q141" s="69"/>
      <c r="R141" s="69"/>
      <c r="S141" s="111"/>
      <c r="T141" s="70"/>
      <c r="V141" s="37"/>
      <c r="W141" s="71"/>
      <c r="X141" s="81"/>
      <c r="Y141" s="68"/>
      <c r="Z141" s="114"/>
      <c r="AA141" s="68"/>
      <c r="AB141" s="93"/>
      <c r="AC141" s="72"/>
      <c r="AK141" s="68"/>
      <c r="AL141" s="76"/>
      <c r="AM141" s="75"/>
      <c r="AN141" s="69"/>
      <c r="AO141" s="100"/>
      <c r="AP141" s="100"/>
      <c r="AQ141" s="78"/>
      <c r="AR141" s="79"/>
      <c r="AS141" s="77"/>
      <c r="AV141" s="68"/>
      <c r="AW141" s="81"/>
      <c r="AX141" s="81"/>
    </row>
    <row r="142" spans="1:50" x14ac:dyDescent="0.2">
      <c r="A142" s="105"/>
      <c r="B142" s="105"/>
      <c r="C142" s="105"/>
      <c r="D142" s="105"/>
      <c r="E142" s="105"/>
      <c r="F142" s="105"/>
      <c r="G142" s="105"/>
      <c r="H142" s="105"/>
      <c r="I142" s="116"/>
      <c r="J142" s="105"/>
      <c r="K142" s="105"/>
      <c r="L142" s="105"/>
      <c r="M142" s="105"/>
      <c r="N142" s="105"/>
      <c r="O142" s="68"/>
      <c r="P142" s="68"/>
      <c r="Q142" s="69"/>
      <c r="R142" s="69"/>
      <c r="S142" s="111"/>
      <c r="T142" s="70"/>
      <c r="V142" s="37"/>
      <c r="W142" s="71"/>
      <c r="X142" s="81"/>
      <c r="Y142" s="68"/>
      <c r="Z142" s="114"/>
      <c r="AA142" s="68"/>
      <c r="AB142" s="93"/>
      <c r="AC142" s="72"/>
      <c r="AK142" s="68"/>
      <c r="AL142" s="76"/>
      <c r="AM142" s="75"/>
      <c r="AN142" s="69"/>
      <c r="AO142" s="100"/>
      <c r="AP142" s="100"/>
      <c r="AQ142" s="78"/>
      <c r="AR142" s="79"/>
      <c r="AS142" s="77"/>
      <c r="AV142" s="68"/>
      <c r="AW142" s="81"/>
      <c r="AX142" s="81"/>
    </row>
    <row r="143" spans="1:50" x14ac:dyDescent="0.2">
      <c r="A143" s="105"/>
      <c r="B143" s="105"/>
      <c r="C143" s="105"/>
      <c r="D143" s="105"/>
      <c r="E143" s="105"/>
      <c r="F143" s="105"/>
      <c r="G143" s="105"/>
      <c r="H143" s="105"/>
      <c r="I143" s="116"/>
      <c r="J143" s="105"/>
      <c r="K143" s="105"/>
      <c r="L143" s="105"/>
      <c r="M143" s="105"/>
      <c r="N143" s="105"/>
      <c r="O143" s="68"/>
      <c r="P143" s="68"/>
      <c r="Q143" s="69"/>
      <c r="R143" s="69"/>
      <c r="S143" s="111"/>
      <c r="T143" s="70"/>
      <c r="V143" s="37"/>
      <c r="W143" s="71"/>
      <c r="X143" s="81"/>
      <c r="Y143" s="68"/>
      <c r="Z143" s="114"/>
      <c r="AA143" s="68"/>
      <c r="AB143" s="93"/>
      <c r="AC143" s="72"/>
      <c r="AK143" s="68"/>
      <c r="AL143" s="76"/>
      <c r="AM143" s="75"/>
      <c r="AN143" s="69"/>
      <c r="AO143" s="100"/>
      <c r="AP143" s="100"/>
      <c r="AQ143" s="78"/>
      <c r="AR143" s="79"/>
      <c r="AS143" s="77"/>
      <c r="AV143" s="68"/>
      <c r="AW143" s="81"/>
      <c r="AX143" s="81"/>
    </row>
    <row r="144" spans="1:50" x14ac:dyDescent="0.2">
      <c r="A144" s="105"/>
      <c r="B144" s="105"/>
      <c r="C144" s="105"/>
      <c r="D144" s="105"/>
      <c r="E144" s="105"/>
      <c r="F144" s="105"/>
      <c r="G144" s="105"/>
      <c r="H144" s="105"/>
      <c r="I144" s="116"/>
      <c r="J144" s="105"/>
      <c r="K144" s="105"/>
      <c r="L144" s="105"/>
      <c r="M144" s="105"/>
      <c r="N144" s="105"/>
      <c r="O144" s="68"/>
      <c r="P144" s="68"/>
      <c r="Q144" s="69"/>
      <c r="R144" s="69"/>
      <c r="S144" s="111"/>
      <c r="T144" s="70"/>
      <c r="V144" s="37"/>
      <c r="W144" s="71"/>
      <c r="X144" s="81"/>
      <c r="Y144" s="68"/>
      <c r="Z144" s="114"/>
      <c r="AA144" s="68"/>
      <c r="AB144" s="93"/>
      <c r="AC144" s="72"/>
      <c r="AK144" s="68"/>
      <c r="AL144" s="76"/>
      <c r="AM144" s="75"/>
      <c r="AN144" s="69"/>
      <c r="AO144" s="100"/>
      <c r="AP144" s="100"/>
      <c r="AQ144" s="78"/>
      <c r="AR144" s="79"/>
      <c r="AS144" s="77"/>
      <c r="AV144" s="68"/>
      <c r="AW144" s="81"/>
      <c r="AX144" s="81"/>
    </row>
    <row r="145" spans="1:50" x14ac:dyDescent="0.2">
      <c r="A145" s="105"/>
      <c r="B145" s="105"/>
      <c r="C145" s="105"/>
      <c r="D145" s="105"/>
      <c r="E145" s="105"/>
      <c r="F145" s="105"/>
      <c r="G145" s="105"/>
      <c r="H145" s="105"/>
      <c r="I145" s="116"/>
      <c r="J145" s="105"/>
      <c r="K145" s="105"/>
      <c r="L145" s="105"/>
      <c r="M145" s="105"/>
      <c r="N145" s="105"/>
      <c r="O145" s="68"/>
      <c r="P145" s="68"/>
      <c r="Q145" s="69"/>
      <c r="R145" s="69"/>
      <c r="S145" s="111"/>
      <c r="T145" s="70"/>
      <c r="V145" s="37"/>
      <c r="W145" s="71"/>
      <c r="X145" s="81"/>
      <c r="Y145" s="68"/>
      <c r="Z145" s="114"/>
      <c r="AA145" s="68"/>
      <c r="AB145" s="93"/>
      <c r="AC145" s="72"/>
      <c r="AK145" s="68"/>
      <c r="AL145" s="76"/>
      <c r="AM145" s="75"/>
      <c r="AN145" s="69"/>
      <c r="AO145" s="100"/>
      <c r="AP145" s="100"/>
      <c r="AQ145" s="78"/>
      <c r="AR145" s="79"/>
      <c r="AS145" s="77"/>
      <c r="AV145" s="68"/>
      <c r="AW145" s="81"/>
      <c r="AX145" s="81"/>
    </row>
    <row r="146" spans="1:50" x14ac:dyDescent="0.2">
      <c r="A146" s="105"/>
      <c r="B146" s="105"/>
      <c r="C146" s="105"/>
      <c r="D146" s="105"/>
      <c r="E146" s="105"/>
      <c r="F146" s="105"/>
      <c r="G146" s="105"/>
      <c r="H146" s="105"/>
      <c r="I146" s="116"/>
      <c r="J146" s="105"/>
      <c r="K146" s="105"/>
      <c r="L146" s="105"/>
      <c r="M146" s="105"/>
      <c r="N146" s="105"/>
      <c r="O146" s="68"/>
      <c r="P146" s="68"/>
      <c r="Q146" s="69"/>
      <c r="R146" s="69"/>
      <c r="S146" s="111"/>
      <c r="T146" s="70"/>
      <c r="V146" s="37"/>
      <c r="W146" s="71"/>
      <c r="X146" s="81"/>
      <c r="Y146" s="68"/>
      <c r="Z146" s="114"/>
      <c r="AA146" s="68"/>
      <c r="AB146" s="93"/>
      <c r="AC146" s="72"/>
      <c r="AK146" s="68"/>
      <c r="AL146" s="76"/>
      <c r="AM146" s="75"/>
      <c r="AN146" s="69"/>
      <c r="AO146" s="100"/>
      <c r="AP146" s="100"/>
      <c r="AQ146" s="78"/>
      <c r="AR146" s="79"/>
      <c r="AS146" s="77"/>
      <c r="AV146" s="68"/>
      <c r="AW146" s="81"/>
      <c r="AX146" s="81"/>
    </row>
    <row r="147" spans="1:50" x14ac:dyDescent="0.2">
      <c r="A147" s="105"/>
      <c r="B147" s="105"/>
      <c r="C147" s="105"/>
      <c r="D147" s="105"/>
      <c r="E147" s="105"/>
      <c r="F147" s="105"/>
      <c r="G147" s="105"/>
      <c r="H147" s="105"/>
      <c r="I147" s="116"/>
      <c r="J147" s="105"/>
      <c r="K147" s="105"/>
      <c r="L147" s="105"/>
      <c r="M147" s="105"/>
      <c r="N147" s="105"/>
      <c r="O147" s="68"/>
      <c r="P147" s="68"/>
      <c r="Q147" s="69"/>
      <c r="R147" s="69"/>
      <c r="S147" s="111"/>
      <c r="T147" s="70"/>
      <c r="V147" s="37"/>
      <c r="W147" s="71"/>
      <c r="X147" s="81"/>
      <c r="Y147" s="68"/>
      <c r="Z147" s="114"/>
      <c r="AA147" s="68"/>
      <c r="AB147" s="93"/>
      <c r="AC147" s="72"/>
      <c r="AK147" s="68"/>
      <c r="AL147" s="76"/>
      <c r="AM147" s="75"/>
      <c r="AN147" s="69"/>
      <c r="AO147" s="100"/>
      <c r="AP147" s="100"/>
      <c r="AQ147" s="78"/>
      <c r="AR147" s="79"/>
      <c r="AS147" s="77"/>
      <c r="AV147" s="68"/>
      <c r="AW147" s="81"/>
      <c r="AX147" s="81"/>
    </row>
    <row r="148" spans="1:50" x14ac:dyDescent="0.2">
      <c r="A148" s="105"/>
      <c r="B148" s="105"/>
      <c r="C148" s="105"/>
      <c r="D148" s="105"/>
      <c r="E148" s="105"/>
      <c r="F148" s="105"/>
      <c r="G148" s="105"/>
      <c r="H148" s="105"/>
      <c r="I148" s="116"/>
      <c r="J148" s="105"/>
      <c r="K148" s="105"/>
      <c r="L148" s="105"/>
      <c r="M148" s="105"/>
      <c r="N148" s="105"/>
      <c r="O148" s="68"/>
      <c r="P148" s="68"/>
      <c r="Q148" s="69"/>
      <c r="R148" s="69"/>
      <c r="S148" s="111"/>
      <c r="T148" s="70"/>
      <c r="V148" s="37"/>
      <c r="W148" s="71"/>
      <c r="X148" s="81"/>
      <c r="Y148" s="68"/>
      <c r="Z148" s="114"/>
      <c r="AA148" s="68"/>
      <c r="AB148" s="93"/>
      <c r="AC148" s="72"/>
      <c r="AK148" s="68"/>
      <c r="AL148" s="76"/>
      <c r="AM148" s="75"/>
      <c r="AN148" s="69"/>
      <c r="AO148" s="100"/>
      <c r="AP148" s="100"/>
      <c r="AQ148" s="78"/>
      <c r="AR148" s="79"/>
      <c r="AS148" s="77"/>
      <c r="AV148" s="68"/>
      <c r="AW148" s="81"/>
      <c r="AX148" s="81"/>
    </row>
    <row r="149" spans="1:50" x14ac:dyDescent="0.2">
      <c r="A149" s="105"/>
      <c r="B149" s="105"/>
      <c r="C149" s="105"/>
      <c r="D149" s="105"/>
      <c r="E149" s="105"/>
      <c r="F149" s="105"/>
      <c r="G149" s="105"/>
      <c r="H149" s="105"/>
      <c r="I149" s="116"/>
      <c r="J149" s="105"/>
      <c r="K149" s="105"/>
      <c r="L149" s="105"/>
      <c r="M149" s="105"/>
      <c r="N149" s="105"/>
      <c r="O149" s="68"/>
      <c r="P149" s="68"/>
      <c r="Q149" s="69"/>
      <c r="R149" s="69"/>
      <c r="S149" s="111"/>
      <c r="T149" s="70"/>
      <c r="V149" s="37"/>
      <c r="W149" s="71"/>
      <c r="X149" s="81"/>
      <c r="Y149" s="68"/>
      <c r="Z149" s="114"/>
      <c r="AA149" s="68"/>
      <c r="AB149" s="93"/>
      <c r="AC149" s="72"/>
      <c r="AK149" s="68"/>
      <c r="AL149" s="76"/>
      <c r="AM149" s="75"/>
      <c r="AN149" s="69"/>
      <c r="AO149" s="100"/>
      <c r="AP149" s="100"/>
      <c r="AQ149" s="78"/>
      <c r="AR149" s="79"/>
      <c r="AS149" s="77"/>
      <c r="AV149" s="68"/>
      <c r="AW149" s="81"/>
      <c r="AX149" s="81"/>
    </row>
    <row r="150" spans="1:50" x14ac:dyDescent="0.2">
      <c r="A150" s="105"/>
      <c r="B150" s="105"/>
      <c r="C150" s="105"/>
      <c r="D150" s="105"/>
      <c r="E150" s="105"/>
      <c r="F150" s="105"/>
      <c r="G150" s="105"/>
      <c r="H150" s="105"/>
      <c r="I150" s="116"/>
      <c r="J150" s="105"/>
      <c r="K150" s="105"/>
      <c r="L150" s="105"/>
      <c r="M150" s="105"/>
      <c r="N150" s="105"/>
      <c r="O150" s="68"/>
      <c r="P150" s="68"/>
      <c r="Q150" s="69"/>
      <c r="R150" s="69"/>
      <c r="S150" s="111"/>
      <c r="T150" s="70"/>
      <c r="V150" s="37"/>
      <c r="W150" s="71"/>
      <c r="X150" s="81"/>
      <c r="Y150" s="68"/>
      <c r="Z150" s="114"/>
      <c r="AA150" s="68"/>
      <c r="AB150" s="93"/>
      <c r="AC150" s="72"/>
      <c r="AK150" s="68"/>
      <c r="AL150" s="76"/>
      <c r="AM150" s="75"/>
      <c r="AN150" s="69"/>
      <c r="AO150" s="100"/>
      <c r="AP150" s="100"/>
      <c r="AQ150" s="78"/>
      <c r="AR150" s="79"/>
      <c r="AS150" s="77"/>
      <c r="AV150" s="68"/>
      <c r="AW150" s="81"/>
      <c r="AX150" s="81"/>
    </row>
    <row r="151" spans="1:50" x14ac:dyDescent="0.2">
      <c r="A151" s="105"/>
      <c r="B151" s="105"/>
      <c r="C151" s="105"/>
      <c r="D151" s="105"/>
      <c r="E151" s="105"/>
      <c r="F151" s="105"/>
      <c r="G151" s="105"/>
      <c r="H151" s="105"/>
      <c r="I151" s="116"/>
      <c r="J151" s="105"/>
      <c r="K151" s="105"/>
      <c r="L151" s="105"/>
      <c r="M151" s="105"/>
      <c r="N151" s="105"/>
      <c r="O151" s="68"/>
      <c r="P151" s="68"/>
      <c r="Q151" s="69"/>
      <c r="R151" s="69"/>
      <c r="S151" s="111"/>
      <c r="T151" s="70"/>
      <c r="V151" s="37"/>
      <c r="W151" s="71"/>
      <c r="X151" s="81"/>
      <c r="Y151" s="68"/>
      <c r="Z151" s="114"/>
      <c r="AA151" s="68"/>
      <c r="AB151" s="93"/>
      <c r="AC151" s="72"/>
      <c r="AK151" s="68"/>
      <c r="AL151" s="76"/>
      <c r="AM151" s="75"/>
      <c r="AN151" s="69"/>
      <c r="AO151" s="100"/>
      <c r="AP151" s="100"/>
      <c r="AQ151" s="78"/>
      <c r="AR151" s="79"/>
      <c r="AS151" s="77"/>
      <c r="AV151" s="68"/>
      <c r="AW151" s="81"/>
      <c r="AX151" s="81"/>
    </row>
    <row r="152" spans="1:50" x14ac:dyDescent="0.2">
      <c r="A152" s="105"/>
      <c r="B152" s="105"/>
      <c r="C152" s="105"/>
      <c r="D152" s="105"/>
      <c r="E152" s="105"/>
      <c r="F152" s="105"/>
      <c r="G152" s="105"/>
      <c r="H152" s="105"/>
      <c r="I152" s="116"/>
      <c r="J152" s="105"/>
      <c r="K152" s="105"/>
      <c r="L152" s="105"/>
      <c r="M152" s="105"/>
      <c r="N152" s="105"/>
      <c r="O152" s="68"/>
      <c r="P152" s="68"/>
      <c r="Q152" s="69"/>
      <c r="R152" s="69"/>
      <c r="S152" s="111"/>
      <c r="T152" s="70"/>
      <c r="V152" s="37"/>
      <c r="W152" s="71"/>
      <c r="X152" s="81"/>
      <c r="Y152" s="68"/>
      <c r="Z152" s="114"/>
      <c r="AA152" s="68"/>
      <c r="AB152" s="93"/>
      <c r="AC152" s="72"/>
      <c r="AK152" s="68"/>
      <c r="AL152" s="76"/>
      <c r="AM152" s="75"/>
      <c r="AN152" s="69"/>
      <c r="AO152" s="100"/>
      <c r="AP152" s="100"/>
      <c r="AQ152" s="78"/>
      <c r="AR152" s="79"/>
      <c r="AS152" s="77"/>
      <c r="AV152" s="68"/>
      <c r="AW152" s="81"/>
      <c r="AX152" s="81"/>
    </row>
    <row r="153" spans="1:50" x14ac:dyDescent="0.2">
      <c r="A153" s="105"/>
      <c r="B153" s="105"/>
      <c r="C153" s="105"/>
      <c r="D153" s="105"/>
      <c r="E153" s="105"/>
      <c r="F153" s="105"/>
      <c r="G153" s="105"/>
      <c r="H153" s="105"/>
      <c r="I153" s="116"/>
      <c r="J153" s="105"/>
      <c r="K153" s="105"/>
      <c r="L153" s="105"/>
      <c r="M153" s="105"/>
      <c r="N153" s="105"/>
      <c r="O153" s="68"/>
      <c r="P153" s="68"/>
      <c r="Q153" s="69"/>
      <c r="R153" s="69"/>
      <c r="S153" s="111"/>
      <c r="T153" s="70"/>
      <c r="V153" s="37"/>
      <c r="W153" s="71"/>
      <c r="X153" s="81"/>
      <c r="Y153" s="68"/>
      <c r="Z153" s="114"/>
      <c r="AA153" s="68"/>
      <c r="AB153" s="93"/>
      <c r="AC153" s="72"/>
      <c r="AK153" s="68"/>
      <c r="AL153" s="76"/>
      <c r="AM153" s="75"/>
      <c r="AN153" s="69"/>
      <c r="AO153" s="100"/>
      <c r="AP153" s="100"/>
      <c r="AQ153" s="78"/>
      <c r="AR153" s="79"/>
      <c r="AS153" s="77"/>
      <c r="AV153" s="68"/>
      <c r="AW153" s="81"/>
      <c r="AX153" s="81"/>
    </row>
    <row r="154" spans="1:50" x14ac:dyDescent="0.2">
      <c r="A154" s="105"/>
      <c r="B154" s="105"/>
      <c r="C154" s="105"/>
      <c r="D154" s="105"/>
      <c r="E154" s="105"/>
      <c r="F154" s="105"/>
      <c r="G154" s="105"/>
      <c r="H154" s="105"/>
      <c r="I154" s="116"/>
      <c r="J154" s="105"/>
      <c r="K154" s="105"/>
      <c r="L154" s="105"/>
      <c r="M154" s="105"/>
      <c r="N154" s="105"/>
      <c r="O154" s="68"/>
      <c r="P154" s="68"/>
      <c r="Q154" s="69"/>
      <c r="R154" s="69"/>
      <c r="S154" s="111"/>
      <c r="T154" s="70"/>
      <c r="V154" s="37"/>
      <c r="W154" s="71"/>
      <c r="X154" s="81"/>
      <c r="Y154" s="68"/>
      <c r="Z154" s="114"/>
      <c r="AA154" s="68"/>
      <c r="AB154" s="93"/>
      <c r="AC154" s="72"/>
      <c r="AK154" s="68"/>
      <c r="AL154" s="76"/>
      <c r="AM154" s="75"/>
      <c r="AN154" s="69"/>
      <c r="AO154" s="100"/>
      <c r="AP154" s="100"/>
      <c r="AQ154" s="78"/>
      <c r="AR154" s="79"/>
      <c r="AS154" s="77"/>
      <c r="AV154" s="68"/>
      <c r="AW154" s="81"/>
      <c r="AX154" s="81"/>
    </row>
    <row r="155" spans="1:50" x14ac:dyDescent="0.2">
      <c r="A155" s="105"/>
      <c r="B155" s="105"/>
      <c r="C155" s="105"/>
      <c r="D155" s="105"/>
      <c r="E155" s="105"/>
      <c r="F155" s="105"/>
      <c r="G155" s="105"/>
      <c r="H155" s="105"/>
      <c r="I155" s="116"/>
      <c r="J155" s="105"/>
      <c r="K155" s="105"/>
      <c r="L155" s="105"/>
      <c r="M155" s="105"/>
      <c r="N155" s="105"/>
      <c r="O155" s="68"/>
      <c r="P155" s="68"/>
      <c r="Q155" s="69"/>
      <c r="R155" s="69"/>
      <c r="S155" s="111"/>
      <c r="T155" s="70"/>
      <c r="V155" s="37"/>
      <c r="W155" s="71"/>
      <c r="X155" s="81"/>
      <c r="Y155" s="68"/>
      <c r="Z155" s="114"/>
      <c r="AA155" s="68"/>
      <c r="AB155" s="93"/>
      <c r="AC155" s="72"/>
      <c r="AK155" s="68"/>
      <c r="AL155" s="76"/>
      <c r="AM155" s="75"/>
      <c r="AN155" s="69"/>
      <c r="AO155" s="100"/>
      <c r="AP155" s="100"/>
      <c r="AQ155" s="78"/>
      <c r="AR155" s="79"/>
      <c r="AS155" s="77"/>
      <c r="AV155" s="68"/>
      <c r="AW155" s="81"/>
      <c r="AX155" s="81"/>
    </row>
    <row r="156" spans="1:50" x14ac:dyDescent="0.2">
      <c r="A156" s="105"/>
      <c r="B156" s="105"/>
      <c r="C156" s="105"/>
      <c r="D156" s="105"/>
      <c r="E156" s="105"/>
      <c r="F156" s="105"/>
      <c r="G156" s="105"/>
      <c r="H156" s="105"/>
      <c r="I156" s="116"/>
      <c r="J156" s="105"/>
      <c r="K156" s="105"/>
      <c r="L156" s="105"/>
      <c r="M156" s="105"/>
      <c r="N156" s="105"/>
      <c r="O156" s="68"/>
      <c r="P156" s="68"/>
      <c r="Q156" s="69"/>
      <c r="R156" s="69"/>
      <c r="S156" s="111"/>
      <c r="T156" s="70"/>
      <c r="V156" s="37"/>
      <c r="W156" s="71"/>
      <c r="X156" s="81"/>
      <c r="Y156" s="68"/>
      <c r="Z156" s="114"/>
      <c r="AA156" s="68"/>
      <c r="AB156" s="93"/>
      <c r="AC156" s="72"/>
      <c r="AK156" s="68"/>
      <c r="AL156" s="76"/>
      <c r="AM156" s="75"/>
      <c r="AN156" s="69"/>
      <c r="AO156" s="100"/>
      <c r="AP156" s="100"/>
      <c r="AQ156" s="78"/>
      <c r="AR156" s="79"/>
      <c r="AS156" s="77"/>
      <c r="AV156" s="68"/>
      <c r="AW156" s="81"/>
      <c r="AX156" s="81"/>
    </row>
    <row r="157" spans="1:50" x14ac:dyDescent="0.2">
      <c r="A157" s="105"/>
      <c r="B157" s="105"/>
      <c r="C157" s="105"/>
      <c r="D157" s="105"/>
      <c r="E157" s="105"/>
      <c r="F157" s="105"/>
      <c r="G157" s="105"/>
      <c r="H157" s="105"/>
      <c r="I157" s="116"/>
      <c r="J157" s="105"/>
      <c r="K157" s="105"/>
      <c r="L157" s="105"/>
      <c r="M157" s="105"/>
      <c r="N157" s="105"/>
      <c r="O157" s="68"/>
      <c r="P157" s="68"/>
      <c r="Q157" s="69"/>
      <c r="R157" s="69"/>
      <c r="S157" s="111"/>
      <c r="T157" s="70"/>
      <c r="V157" s="37"/>
      <c r="W157" s="71"/>
      <c r="X157" s="81"/>
      <c r="Y157" s="68"/>
      <c r="Z157" s="114"/>
      <c r="AA157" s="68"/>
      <c r="AB157" s="93"/>
      <c r="AC157" s="72"/>
      <c r="AK157" s="68"/>
      <c r="AL157" s="76"/>
      <c r="AM157" s="75"/>
      <c r="AN157" s="69"/>
      <c r="AO157" s="100"/>
      <c r="AP157" s="100"/>
      <c r="AQ157" s="78"/>
      <c r="AR157" s="79"/>
      <c r="AS157" s="77"/>
      <c r="AV157" s="68"/>
      <c r="AW157" s="81"/>
      <c r="AX157" s="81"/>
    </row>
    <row r="158" spans="1:50" x14ac:dyDescent="0.2">
      <c r="A158" s="105"/>
      <c r="B158" s="105"/>
      <c r="C158" s="105"/>
      <c r="D158" s="105"/>
      <c r="E158" s="105"/>
      <c r="F158" s="105"/>
      <c r="G158" s="105"/>
      <c r="H158" s="105"/>
      <c r="I158" s="116"/>
      <c r="J158" s="105"/>
      <c r="K158" s="105"/>
      <c r="L158" s="105"/>
      <c r="M158" s="105"/>
      <c r="N158" s="105"/>
      <c r="O158" s="68"/>
      <c r="P158" s="68"/>
      <c r="Q158" s="69"/>
      <c r="R158" s="69"/>
      <c r="S158" s="111"/>
      <c r="T158" s="70"/>
      <c r="V158" s="37"/>
      <c r="W158" s="71"/>
      <c r="X158" s="81"/>
      <c r="Y158" s="68"/>
      <c r="Z158" s="114"/>
      <c r="AA158" s="68"/>
      <c r="AB158" s="93"/>
      <c r="AC158" s="72"/>
      <c r="AK158" s="68"/>
      <c r="AL158" s="76"/>
      <c r="AM158" s="75"/>
      <c r="AN158" s="69"/>
      <c r="AO158" s="100"/>
      <c r="AP158" s="100"/>
      <c r="AQ158" s="78"/>
      <c r="AR158" s="79"/>
      <c r="AS158" s="77"/>
      <c r="AV158" s="68"/>
      <c r="AW158" s="81"/>
      <c r="AX158" s="81"/>
    </row>
    <row r="159" spans="1:50" x14ac:dyDescent="0.2">
      <c r="A159" s="105"/>
      <c r="B159" s="105"/>
      <c r="C159" s="105"/>
      <c r="D159" s="105"/>
      <c r="E159" s="105"/>
      <c r="F159" s="105"/>
      <c r="G159" s="105"/>
      <c r="H159" s="105"/>
      <c r="I159" s="116"/>
      <c r="J159" s="105"/>
      <c r="K159" s="105"/>
      <c r="L159" s="105"/>
      <c r="M159" s="105"/>
      <c r="N159" s="105"/>
      <c r="O159" s="68"/>
      <c r="P159" s="68"/>
      <c r="Q159" s="69"/>
      <c r="R159" s="69"/>
      <c r="S159" s="111"/>
      <c r="T159" s="70"/>
      <c r="V159" s="37"/>
      <c r="W159" s="71"/>
      <c r="X159" s="81"/>
      <c r="Y159" s="68"/>
      <c r="Z159" s="114"/>
      <c r="AA159" s="68"/>
      <c r="AB159" s="93"/>
      <c r="AC159" s="72"/>
      <c r="AK159" s="68"/>
      <c r="AL159" s="76"/>
      <c r="AM159" s="75"/>
      <c r="AN159" s="69"/>
      <c r="AO159" s="100"/>
      <c r="AP159" s="100"/>
      <c r="AQ159" s="78"/>
      <c r="AR159" s="79"/>
      <c r="AS159" s="77"/>
      <c r="AV159" s="68"/>
      <c r="AW159" s="81"/>
      <c r="AX159" s="81"/>
    </row>
    <row r="160" spans="1:50" x14ac:dyDescent="0.2">
      <c r="A160" s="105"/>
      <c r="B160" s="105"/>
      <c r="C160" s="105"/>
      <c r="D160" s="105"/>
      <c r="E160" s="105"/>
      <c r="F160" s="105"/>
      <c r="G160" s="105"/>
      <c r="H160" s="105"/>
      <c r="I160" s="116"/>
      <c r="J160" s="105"/>
      <c r="K160" s="105"/>
      <c r="L160" s="105"/>
      <c r="M160" s="105"/>
      <c r="N160" s="105"/>
      <c r="O160" s="68"/>
      <c r="P160" s="68"/>
      <c r="Q160" s="69"/>
      <c r="R160" s="69"/>
      <c r="S160" s="111"/>
      <c r="T160" s="70"/>
      <c r="V160" s="37"/>
      <c r="W160" s="71"/>
      <c r="X160" s="81"/>
      <c r="Y160" s="68"/>
      <c r="Z160" s="114"/>
      <c r="AA160" s="68"/>
      <c r="AB160" s="93"/>
      <c r="AC160" s="72"/>
      <c r="AK160" s="68"/>
      <c r="AL160" s="76"/>
      <c r="AM160" s="75"/>
      <c r="AN160" s="69"/>
      <c r="AO160" s="100"/>
      <c r="AP160" s="100"/>
      <c r="AQ160" s="78"/>
      <c r="AR160" s="79"/>
      <c r="AS160" s="77"/>
      <c r="AV160" s="68"/>
      <c r="AW160" s="81"/>
      <c r="AX160" s="81"/>
    </row>
    <row r="161" spans="1:50" x14ac:dyDescent="0.2">
      <c r="A161" s="105"/>
      <c r="B161" s="105"/>
      <c r="C161" s="105"/>
      <c r="D161" s="105"/>
      <c r="E161" s="105"/>
      <c r="F161" s="105"/>
      <c r="G161" s="105"/>
      <c r="H161" s="105"/>
      <c r="I161" s="116"/>
      <c r="J161" s="105"/>
      <c r="K161" s="105"/>
      <c r="L161" s="105"/>
      <c r="M161" s="105"/>
      <c r="N161" s="105"/>
      <c r="O161" s="68"/>
      <c r="P161" s="68"/>
      <c r="Q161" s="69"/>
      <c r="R161" s="69"/>
      <c r="S161" s="111"/>
      <c r="T161" s="70"/>
      <c r="V161" s="37"/>
      <c r="W161" s="71"/>
      <c r="X161" s="81"/>
      <c r="Y161" s="68"/>
      <c r="Z161" s="114"/>
      <c r="AA161" s="68"/>
      <c r="AB161" s="93"/>
      <c r="AC161" s="72"/>
      <c r="AK161" s="68"/>
      <c r="AL161" s="76"/>
      <c r="AM161" s="75"/>
      <c r="AN161" s="69"/>
      <c r="AO161" s="100"/>
      <c r="AP161" s="100"/>
      <c r="AQ161" s="78"/>
      <c r="AR161" s="79"/>
      <c r="AS161" s="77"/>
      <c r="AV161" s="68"/>
      <c r="AW161" s="81"/>
      <c r="AX161" s="81"/>
    </row>
    <row r="162" spans="1:50" x14ac:dyDescent="0.2">
      <c r="A162" s="105"/>
      <c r="B162" s="105"/>
      <c r="C162" s="105"/>
      <c r="D162" s="105"/>
      <c r="E162" s="105"/>
      <c r="F162" s="105"/>
      <c r="G162" s="105"/>
      <c r="H162" s="105"/>
      <c r="I162" s="116"/>
      <c r="J162" s="105"/>
      <c r="K162" s="105"/>
      <c r="L162" s="105"/>
      <c r="M162" s="105"/>
      <c r="N162" s="105"/>
      <c r="O162" s="68"/>
      <c r="P162" s="68"/>
      <c r="Q162" s="69"/>
      <c r="R162" s="69"/>
      <c r="S162" s="111"/>
      <c r="T162" s="70"/>
      <c r="V162" s="37"/>
      <c r="W162" s="71"/>
      <c r="X162" s="81"/>
      <c r="Y162" s="68"/>
      <c r="Z162" s="114"/>
      <c r="AA162" s="68"/>
      <c r="AB162" s="93"/>
      <c r="AC162" s="72"/>
      <c r="AK162" s="68"/>
      <c r="AL162" s="76"/>
      <c r="AM162" s="75"/>
      <c r="AN162" s="69"/>
      <c r="AO162" s="100"/>
      <c r="AP162" s="100"/>
      <c r="AQ162" s="78"/>
      <c r="AR162" s="79"/>
      <c r="AS162" s="77"/>
      <c r="AV162" s="68"/>
      <c r="AW162" s="81"/>
      <c r="AX162" s="81"/>
    </row>
    <row r="163" spans="1:50" x14ac:dyDescent="0.2">
      <c r="A163" s="105"/>
      <c r="B163" s="105"/>
      <c r="C163" s="105"/>
      <c r="D163" s="105"/>
      <c r="E163" s="105"/>
      <c r="F163" s="105"/>
      <c r="G163" s="105"/>
      <c r="H163" s="105"/>
      <c r="I163" s="116"/>
      <c r="J163" s="105"/>
      <c r="K163" s="105"/>
      <c r="L163" s="105"/>
      <c r="M163" s="105"/>
      <c r="N163" s="105"/>
      <c r="O163" s="68"/>
      <c r="P163" s="68"/>
      <c r="Q163" s="69"/>
      <c r="R163" s="69"/>
      <c r="S163" s="111"/>
      <c r="T163" s="70"/>
      <c r="V163" s="37"/>
      <c r="W163" s="71"/>
      <c r="X163" s="81"/>
      <c r="Y163" s="68"/>
      <c r="Z163" s="114"/>
      <c r="AA163" s="68"/>
      <c r="AB163" s="93"/>
      <c r="AC163" s="72"/>
      <c r="AK163" s="68"/>
      <c r="AL163" s="76"/>
      <c r="AM163" s="75"/>
      <c r="AN163" s="69"/>
      <c r="AO163" s="100"/>
      <c r="AP163" s="100"/>
      <c r="AQ163" s="78"/>
      <c r="AR163" s="79"/>
      <c r="AS163" s="77"/>
      <c r="AV163" s="68"/>
      <c r="AW163" s="81"/>
      <c r="AX163" s="81"/>
    </row>
    <row r="164" spans="1:50" x14ac:dyDescent="0.2">
      <c r="A164" s="105"/>
      <c r="B164" s="105"/>
      <c r="C164" s="105"/>
      <c r="D164" s="105"/>
      <c r="E164" s="105"/>
      <c r="F164" s="105"/>
      <c r="G164" s="105"/>
      <c r="H164" s="105"/>
      <c r="I164" s="116"/>
      <c r="J164" s="105"/>
      <c r="K164" s="105"/>
      <c r="L164" s="105"/>
      <c r="M164" s="105"/>
      <c r="N164" s="105"/>
      <c r="O164" s="68"/>
      <c r="P164" s="68"/>
      <c r="Q164" s="69"/>
      <c r="R164" s="69"/>
      <c r="S164" s="111"/>
      <c r="T164" s="70"/>
      <c r="V164" s="37"/>
      <c r="W164" s="71"/>
      <c r="X164" s="81"/>
      <c r="Y164" s="68"/>
      <c r="Z164" s="114"/>
      <c r="AA164" s="68"/>
      <c r="AB164" s="93"/>
      <c r="AC164" s="72"/>
      <c r="AK164" s="68"/>
      <c r="AL164" s="76"/>
      <c r="AM164" s="75"/>
      <c r="AN164" s="69"/>
      <c r="AO164" s="100"/>
      <c r="AP164" s="100"/>
      <c r="AQ164" s="78"/>
      <c r="AR164" s="79"/>
      <c r="AS164" s="77"/>
      <c r="AV164" s="68"/>
      <c r="AW164" s="81"/>
      <c r="AX164" s="81"/>
    </row>
    <row r="165" spans="1:50" x14ac:dyDescent="0.2">
      <c r="A165" s="105"/>
      <c r="B165" s="105"/>
      <c r="C165" s="105"/>
      <c r="D165" s="105"/>
      <c r="E165" s="105"/>
      <c r="F165" s="105"/>
      <c r="G165" s="105"/>
      <c r="H165" s="105"/>
      <c r="I165" s="116"/>
      <c r="J165" s="105"/>
      <c r="K165" s="105"/>
      <c r="L165" s="105"/>
      <c r="M165" s="105"/>
      <c r="N165" s="105"/>
      <c r="O165" s="68"/>
      <c r="P165" s="68"/>
      <c r="Q165" s="69"/>
      <c r="R165" s="69"/>
      <c r="S165" s="111"/>
      <c r="T165" s="70"/>
      <c r="V165" s="37"/>
      <c r="W165" s="71"/>
      <c r="X165" s="81"/>
      <c r="Y165" s="68"/>
      <c r="Z165" s="114"/>
      <c r="AA165" s="68"/>
      <c r="AB165" s="93"/>
      <c r="AC165" s="72"/>
      <c r="AK165" s="68"/>
      <c r="AL165" s="76"/>
      <c r="AM165" s="75"/>
      <c r="AN165" s="69"/>
      <c r="AO165" s="100"/>
      <c r="AP165" s="100"/>
      <c r="AQ165" s="78"/>
      <c r="AR165" s="79"/>
      <c r="AS165" s="77"/>
      <c r="AV165" s="68"/>
      <c r="AW165" s="81"/>
      <c r="AX165" s="81"/>
    </row>
    <row r="166" spans="1:50" x14ac:dyDescent="0.2">
      <c r="A166" s="105"/>
      <c r="B166" s="105"/>
      <c r="C166" s="105"/>
      <c r="D166" s="105"/>
      <c r="E166" s="105"/>
      <c r="F166" s="105"/>
      <c r="G166" s="105"/>
      <c r="H166" s="105"/>
      <c r="I166" s="116"/>
      <c r="J166" s="105"/>
      <c r="K166" s="105"/>
      <c r="L166" s="105"/>
      <c r="M166" s="105"/>
      <c r="N166" s="105"/>
      <c r="O166" s="68"/>
      <c r="P166" s="68"/>
      <c r="Q166" s="69"/>
      <c r="R166" s="69"/>
      <c r="S166" s="111"/>
      <c r="T166" s="70"/>
      <c r="V166" s="37"/>
      <c r="W166" s="71"/>
      <c r="X166" s="81"/>
      <c r="Y166" s="68"/>
      <c r="Z166" s="114"/>
      <c r="AA166" s="68"/>
      <c r="AB166" s="93"/>
      <c r="AC166" s="72"/>
      <c r="AK166" s="68"/>
      <c r="AL166" s="76"/>
      <c r="AM166" s="75"/>
      <c r="AN166" s="69"/>
      <c r="AO166" s="100"/>
      <c r="AP166" s="100"/>
      <c r="AQ166" s="78"/>
      <c r="AR166" s="79"/>
      <c r="AS166" s="77"/>
      <c r="AV166" s="68"/>
      <c r="AW166" s="81"/>
      <c r="AX166" s="81"/>
    </row>
    <row r="167" spans="1:50" x14ac:dyDescent="0.2">
      <c r="A167" s="105"/>
      <c r="B167" s="105"/>
      <c r="C167" s="105"/>
      <c r="D167" s="105"/>
      <c r="E167" s="105"/>
      <c r="F167" s="105"/>
      <c r="G167" s="105"/>
      <c r="H167" s="105"/>
      <c r="I167" s="116"/>
      <c r="J167" s="105"/>
      <c r="K167" s="105"/>
      <c r="L167" s="105"/>
      <c r="M167" s="105"/>
      <c r="N167" s="105"/>
      <c r="O167" s="68"/>
      <c r="P167" s="68"/>
      <c r="Q167" s="69"/>
      <c r="R167" s="69"/>
      <c r="S167" s="111"/>
      <c r="T167" s="70"/>
      <c r="V167" s="37"/>
      <c r="W167" s="71"/>
      <c r="X167" s="81"/>
      <c r="Y167" s="68"/>
      <c r="Z167" s="114"/>
      <c r="AA167" s="68"/>
      <c r="AB167" s="93"/>
      <c r="AC167" s="72"/>
      <c r="AK167" s="68"/>
      <c r="AL167" s="76"/>
      <c r="AM167" s="75"/>
      <c r="AN167" s="69"/>
      <c r="AO167" s="100"/>
      <c r="AP167" s="100"/>
      <c r="AQ167" s="78"/>
      <c r="AR167" s="79"/>
      <c r="AS167" s="77"/>
      <c r="AV167" s="68"/>
      <c r="AW167" s="81"/>
      <c r="AX167" s="81"/>
    </row>
    <row r="168" spans="1:50" x14ac:dyDescent="0.2">
      <c r="A168" s="105"/>
      <c r="B168" s="105"/>
      <c r="C168" s="105"/>
      <c r="D168" s="105"/>
      <c r="E168" s="105"/>
      <c r="F168" s="105"/>
      <c r="G168" s="105"/>
      <c r="H168" s="105"/>
      <c r="I168" s="116"/>
      <c r="J168" s="105"/>
      <c r="K168" s="105"/>
      <c r="L168" s="105"/>
      <c r="M168" s="105"/>
      <c r="N168" s="105"/>
      <c r="O168" s="68"/>
      <c r="P168" s="68"/>
      <c r="Q168" s="69"/>
      <c r="R168" s="69"/>
      <c r="S168" s="111"/>
      <c r="T168" s="70"/>
      <c r="V168" s="37"/>
      <c r="W168" s="71"/>
      <c r="X168" s="81"/>
      <c r="Y168" s="68"/>
      <c r="Z168" s="114"/>
      <c r="AA168" s="68"/>
      <c r="AB168" s="93"/>
      <c r="AC168" s="72"/>
      <c r="AK168" s="68"/>
      <c r="AL168" s="76"/>
      <c r="AM168" s="75"/>
      <c r="AN168" s="69"/>
      <c r="AO168" s="100"/>
      <c r="AP168" s="100"/>
      <c r="AQ168" s="78"/>
      <c r="AR168" s="79"/>
      <c r="AS168" s="77"/>
      <c r="AV168" s="68"/>
      <c r="AW168" s="81"/>
      <c r="AX168" s="81"/>
    </row>
    <row r="169" spans="1:50" x14ac:dyDescent="0.2">
      <c r="A169" s="105"/>
      <c r="B169" s="105"/>
      <c r="C169" s="105"/>
      <c r="D169" s="105"/>
      <c r="E169" s="105"/>
      <c r="F169" s="105"/>
      <c r="G169" s="105"/>
      <c r="H169" s="105"/>
      <c r="I169" s="116"/>
      <c r="J169" s="105"/>
      <c r="K169" s="105"/>
      <c r="L169" s="105"/>
      <c r="M169" s="105"/>
      <c r="N169" s="105"/>
      <c r="O169" s="68"/>
      <c r="P169" s="68"/>
      <c r="Q169" s="69"/>
      <c r="R169" s="69"/>
      <c r="S169" s="111"/>
      <c r="T169" s="70"/>
      <c r="V169" s="37"/>
      <c r="W169" s="71"/>
      <c r="X169" s="81"/>
      <c r="Y169" s="68"/>
      <c r="Z169" s="114"/>
      <c r="AA169" s="68"/>
      <c r="AB169" s="93"/>
      <c r="AC169" s="72"/>
      <c r="AK169" s="68"/>
      <c r="AL169" s="76"/>
      <c r="AM169" s="75"/>
      <c r="AN169" s="69"/>
      <c r="AO169" s="100"/>
      <c r="AP169" s="100"/>
      <c r="AQ169" s="78"/>
      <c r="AR169" s="79"/>
      <c r="AS169" s="77"/>
      <c r="AV169" s="68"/>
      <c r="AW169" s="81"/>
      <c r="AX169" s="81"/>
    </row>
    <row r="170" spans="1:50" x14ac:dyDescent="0.2">
      <c r="A170" s="105"/>
      <c r="B170" s="105"/>
      <c r="C170" s="105"/>
      <c r="D170" s="105"/>
      <c r="E170" s="105"/>
      <c r="F170" s="105"/>
      <c r="G170" s="105"/>
      <c r="H170" s="105"/>
      <c r="I170" s="116"/>
      <c r="J170" s="105"/>
      <c r="K170" s="105"/>
      <c r="L170" s="105"/>
      <c r="M170" s="105"/>
      <c r="N170" s="105"/>
      <c r="O170" s="68"/>
      <c r="P170" s="68"/>
      <c r="Q170" s="69"/>
      <c r="R170" s="69"/>
      <c r="S170" s="111"/>
      <c r="T170" s="70"/>
      <c r="V170" s="37"/>
      <c r="W170" s="71"/>
      <c r="X170" s="81"/>
      <c r="Y170" s="68"/>
      <c r="Z170" s="114"/>
      <c r="AA170" s="68"/>
      <c r="AB170" s="93"/>
      <c r="AC170" s="72"/>
      <c r="AK170" s="68"/>
      <c r="AL170" s="76"/>
      <c r="AM170" s="75"/>
      <c r="AN170" s="69"/>
      <c r="AO170" s="100"/>
      <c r="AP170" s="100"/>
      <c r="AQ170" s="78"/>
      <c r="AR170" s="79"/>
      <c r="AS170" s="77"/>
      <c r="AV170" s="68"/>
      <c r="AW170" s="81"/>
      <c r="AX170" s="81"/>
    </row>
    <row r="171" spans="1:50" x14ac:dyDescent="0.2">
      <c r="A171" s="105"/>
      <c r="B171" s="105"/>
      <c r="C171" s="105"/>
      <c r="D171" s="105"/>
      <c r="E171" s="105"/>
      <c r="F171" s="105"/>
      <c r="G171" s="105"/>
      <c r="H171" s="105"/>
      <c r="I171" s="116"/>
      <c r="J171" s="105"/>
      <c r="K171" s="105"/>
      <c r="L171" s="105"/>
      <c r="M171" s="105"/>
      <c r="N171" s="105"/>
      <c r="O171" s="68"/>
      <c r="P171" s="68"/>
      <c r="Q171" s="69"/>
      <c r="R171" s="69"/>
      <c r="S171" s="111"/>
      <c r="T171" s="70"/>
      <c r="V171" s="37"/>
      <c r="W171" s="71"/>
      <c r="X171" s="81"/>
      <c r="Y171" s="68"/>
      <c r="Z171" s="114"/>
      <c r="AA171" s="68"/>
      <c r="AB171" s="93"/>
      <c r="AC171" s="72"/>
      <c r="AK171" s="68"/>
      <c r="AL171" s="76"/>
      <c r="AM171" s="75"/>
      <c r="AN171" s="69"/>
      <c r="AO171" s="100"/>
      <c r="AP171" s="100"/>
      <c r="AQ171" s="78"/>
      <c r="AR171" s="79"/>
      <c r="AS171" s="77"/>
      <c r="AV171" s="68"/>
      <c r="AW171" s="81"/>
      <c r="AX171" s="81"/>
    </row>
    <row r="172" spans="1:50" x14ac:dyDescent="0.2">
      <c r="A172" s="105"/>
      <c r="B172" s="105"/>
      <c r="C172" s="105"/>
      <c r="D172" s="105"/>
      <c r="E172" s="105"/>
      <c r="F172" s="105"/>
      <c r="G172" s="105"/>
      <c r="H172" s="105"/>
      <c r="I172" s="116"/>
      <c r="J172" s="105"/>
      <c r="K172" s="105"/>
      <c r="L172" s="105"/>
      <c r="M172" s="105"/>
      <c r="N172" s="105"/>
      <c r="O172" s="68"/>
      <c r="P172" s="68"/>
      <c r="Q172" s="69"/>
      <c r="R172" s="69"/>
      <c r="S172" s="111"/>
      <c r="T172" s="70"/>
      <c r="V172" s="37"/>
      <c r="W172" s="71"/>
      <c r="X172" s="81"/>
      <c r="Y172" s="68"/>
      <c r="Z172" s="114"/>
      <c r="AA172" s="68"/>
      <c r="AB172" s="93"/>
      <c r="AC172" s="72"/>
      <c r="AK172" s="68"/>
      <c r="AL172" s="76"/>
      <c r="AM172" s="75"/>
      <c r="AN172" s="69"/>
      <c r="AO172" s="100"/>
      <c r="AP172" s="100"/>
      <c r="AQ172" s="78"/>
      <c r="AR172" s="79"/>
      <c r="AS172" s="77"/>
      <c r="AV172" s="68"/>
      <c r="AW172" s="81"/>
      <c r="AX172" s="81"/>
    </row>
    <row r="173" spans="1:50" x14ac:dyDescent="0.2">
      <c r="A173" s="105"/>
      <c r="B173" s="105"/>
      <c r="C173" s="105"/>
      <c r="D173" s="105"/>
      <c r="E173" s="105"/>
      <c r="F173" s="105"/>
      <c r="G173" s="105"/>
      <c r="H173" s="105"/>
      <c r="I173" s="116"/>
      <c r="J173" s="105"/>
      <c r="K173" s="105"/>
      <c r="L173" s="105"/>
      <c r="M173" s="105"/>
      <c r="N173" s="105"/>
      <c r="O173" s="68"/>
      <c r="P173" s="68"/>
      <c r="Q173" s="69"/>
      <c r="R173" s="69"/>
      <c r="S173" s="111"/>
      <c r="T173" s="70"/>
      <c r="V173" s="37"/>
      <c r="W173" s="71"/>
      <c r="X173" s="81"/>
      <c r="Y173" s="68"/>
      <c r="Z173" s="114"/>
      <c r="AA173" s="68"/>
      <c r="AB173" s="93"/>
      <c r="AC173" s="72"/>
      <c r="AK173" s="68"/>
      <c r="AL173" s="76"/>
      <c r="AM173" s="75"/>
      <c r="AN173" s="69"/>
      <c r="AO173" s="100"/>
      <c r="AP173" s="100"/>
      <c r="AQ173" s="78"/>
      <c r="AR173" s="79"/>
      <c r="AS173" s="77"/>
      <c r="AV173" s="68"/>
      <c r="AW173" s="81"/>
      <c r="AX173" s="81"/>
    </row>
    <row r="174" spans="1:50" x14ac:dyDescent="0.2">
      <c r="A174" s="105"/>
      <c r="B174" s="105"/>
      <c r="C174" s="105"/>
      <c r="D174" s="105"/>
      <c r="E174" s="105"/>
      <c r="F174" s="105"/>
      <c r="G174" s="105"/>
      <c r="H174" s="105"/>
      <c r="I174" s="116"/>
      <c r="J174" s="105"/>
      <c r="K174" s="105"/>
      <c r="L174" s="105"/>
      <c r="M174" s="105"/>
      <c r="N174" s="105"/>
      <c r="O174" s="68"/>
      <c r="P174" s="68"/>
      <c r="Q174" s="69"/>
      <c r="R174" s="69"/>
      <c r="S174" s="111"/>
      <c r="T174" s="70"/>
      <c r="V174" s="37"/>
      <c r="W174" s="71"/>
      <c r="X174" s="81"/>
      <c r="Y174" s="68"/>
      <c r="Z174" s="114"/>
      <c r="AA174" s="68"/>
      <c r="AB174" s="93"/>
      <c r="AC174" s="72"/>
      <c r="AK174" s="68"/>
      <c r="AL174" s="76"/>
      <c r="AM174" s="75"/>
      <c r="AN174" s="69"/>
      <c r="AO174" s="100"/>
      <c r="AP174" s="100"/>
      <c r="AQ174" s="78"/>
      <c r="AR174" s="79"/>
      <c r="AS174" s="77"/>
      <c r="AV174" s="68"/>
      <c r="AW174" s="81"/>
      <c r="AX174" s="81"/>
    </row>
    <row r="175" spans="1:50" x14ac:dyDescent="0.2">
      <c r="A175" s="105"/>
      <c r="B175" s="105"/>
      <c r="C175" s="105"/>
      <c r="D175" s="105"/>
      <c r="E175" s="105"/>
      <c r="F175" s="105"/>
      <c r="G175" s="105"/>
      <c r="H175" s="105"/>
      <c r="I175" s="116"/>
      <c r="J175" s="105"/>
      <c r="K175" s="105"/>
      <c r="L175" s="105"/>
      <c r="M175" s="105"/>
      <c r="N175" s="105"/>
      <c r="O175" s="68"/>
      <c r="P175" s="68"/>
      <c r="Q175" s="69"/>
      <c r="R175" s="69"/>
      <c r="S175" s="111"/>
      <c r="T175" s="70"/>
      <c r="V175" s="37"/>
      <c r="W175" s="71"/>
      <c r="X175" s="81"/>
      <c r="Y175" s="68"/>
      <c r="Z175" s="114"/>
      <c r="AA175" s="68"/>
      <c r="AB175" s="93"/>
      <c r="AC175" s="72"/>
      <c r="AK175" s="68"/>
      <c r="AL175" s="76"/>
      <c r="AM175" s="75"/>
      <c r="AN175" s="69"/>
      <c r="AO175" s="100"/>
      <c r="AP175" s="100"/>
      <c r="AQ175" s="78"/>
      <c r="AR175" s="79"/>
      <c r="AS175" s="77"/>
      <c r="AV175" s="68"/>
      <c r="AW175" s="81"/>
      <c r="AX175" s="81"/>
    </row>
    <row r="176" spans="1:50" x14ac:dyDescent="0.2">
      <c r="A176" s="105"/>
      <c r="B176" s="105"/>
      <c r="C176" s="105"/>
      <c r="D176" s="105"/>
      <c r="E176" s="105"/>
      <c r="F176" s="105"/>
      <c r="G176" s="105"/>
      <c r="H176" s="105"/>
      <c r="I176" s="116"/>
      <c r="J176" s="105"/>
      <c r="K176" s="105"/>
      <c r="L176" s="105"/>
      <c r="M176" s="105"/>
      <c r="N176" s="105"/>
      <c r="O176" s="68"/>
      <c r="P176" s="68"/>
      <c r="Q176" s="69"/>
      <c r="R176" s="69"/>
      <c r="S176" s="111"/>
      <c r="T176" s="70"/>
      <c r="V176" s="37"/>
      <c r="W176" s="71"/>
      <c r="X176" s="81"/>
      <c r="Y176" s="68"/>
      <c r="Z176" s="114"/>
      <c r="AA176" s="68"/>
      <c r="AB176" s="93"/>
      <c r="AC176" s="72"/>
      <c r="AK176" s="68"/>
      <c r="AL176" s="76"/>
      <c r="AM176" s="75"/>
      <c r="AN176" s="69"/>
      <c r="AO176" s="100"/>
      <c r="AP176" s="100"/>
      <c r="AQ176" s="78"/>
      <c r="AR176" s="79"/>
      <c r="AS176" s="77"/>
      <c r="AV176" s="68"/>
      <c r="AW176" s="81"/>
      <c r="AX176" s="81"/>
    </row>
    <row r="177" spans="1:50" x14ac:dyDescent="0.2">
      <c r="A177" s="105"/>
      <c r="B177" s="105"/>
      <c r="C177" s="105"/>
      <c r="D177" s="105"/>
      <c r="E177" s="105"/>
      <c r="F177" s="105"/>
      <c r="G177" s="105"/>
      <c r="H177" s="105"/>
      <c r="I177" s="116"/>
      <c r="J177" s="105"/>
      <c r="K177" s="105"/>
      <c r="L177" s="105"/>
      <c r="M177" s="105"/>
      <c r="N177" s="105"/>
      <c r="O177" s="68"/>
      <c r="P177" s="68"/>
      <c r="Q177" s="69"/>
      <c r="R177" s="69"/>
      <c r="S177" s="111"/>
      <c r="T177" s="70"/>
      <c r="V177" s="37"/>
      <c r="W177" s="71"/>
      <c r="X177" s="81"/>
      <c r="Y177" s="68"/>
      <c r="Z177" s="114"/>
      <c r="AA177" s="68"/>
      <c r="AB177" s="93"/>
      <c r="AC177" s="72"/>
      <c r="AK177" s="68"/>
      <c r="AL177" s="76"/>
      <c r="AM177" s="75"/>
      <c r="AN177" s="69"/>
      <c r="AO177" s="100"/>
      <c r="AP177" s="100"/>
      <c r="AQ177" s="78"/>
      <c r="AR177" s="79"/>
      <c r="AS177" s="77"/>
      <c r="AV177" s="68"/>
      <c r="AW177" s="81"/>
      <c r="AX177" s="81"/>
    </row>
    <row r="178" spans="1:50" x14ac:dyDescent="0.2">
      <c r="A178" s="105"/>
      <c r="B178" s="105"/>
      <c r="C178" s="105"/>
      <c r="D178" s="105"/>
      <c r="E178" s="105"/>
      <c r="F178" s="105"/>
      <c r="G178" s="105"/>
      <c r="H178" s="105"/>
      <c r="I178" s="116"/>
      <c r="J178" s="105"/>
      <c r="K178" s="105"/>
      <c r="L178" s="105"/>
      <c r="M178" s="105"/>
      <c r="N178" s="105"/>
      <c r="O178" s="68"/>
      <c r="P178" s="68"/>
      <c r="Q178" s="69"/>
      <c r="R178" s="69"/>
      <c r="S178" s="111"/>
      <c r="T178" s="70"/>
      <c r="V178" s="37"/>
      <c r="W178" s="71"/>
      <c r="X178" s="81"/>
      <c r="Y178" s="68"/>
      <c r="Z178" s="114"/>
      <c r="AA178" s="68"/>
      <c r="AB178" s="93"/>
      <c r="AC178" s="72"/>
      <c r="AK178" s="68"/>
      <c r="AL178" s="76"/>
      <c r="AM178" s="75"/>
      <c r="AN178" s="69"/>
      <c r="AO178" s="100"/>
      <c r="AP178" s="100"/>
      <c r="AQ178" s="78"/>
      <c r="AR178" s="79"/>
      <c r="AS178" s="77"/>
      <c r="AV178" s="68"/>
      <c r="AW178" s="81"/>
      <c r="AX178" s="81"/>
    </row>
    <row r="179" spans="1:50" x14ac:dyDescent="0.2">
      <c r="A179" s="105"/>
      <c r="B179" s="105"/>
      <c r="C179" s="105"/>
      <c r="D179" s="105"/>
      <c r="E179" s="105"/>
      <c r="F179" s="105"/>
      <c r="G179" s="105"/>
      <c r="H179" s="105"/>
      <c r="I179" s="116"/>
      <c r="J179" s="105"/>
      <c r="K179" s="105"/>
      <c r="L179" s="105"/>
      <c r="M179" s="105"/>
      <c r="N179" s="105"/>
      <c r="O179" s="68"/>
      <c r="P179" s="68"/>
      <c r="Q179" s="69"/>
      <c r="R179" s="69"/>
      <c r="S179" s="111"/>
      <c r="T179" s="70"/>
      <c r="V179" s="37"/>
      <c r="W179" s="71"/>
      <c r="X179" s="81"/>
      <c r="Y179" s="68"/>
      <c r="Z179" s="114"/>
      <c r="AA179" s="68"/>
      <c r="AB179" s="93"/>
      <c r="AC179" s="72"/>
      <c r="AK179" s="68"/>
      <c r="AL179" s="76"/>
      <c r="AM179" s="75"/>
      <c r="AN179" s="69"/>
      <c r="AO179" s="100"/>
      <c r="AP179" s="100"/>
      <c r="AQ179" s="78"/>
      <c r="AR179" s="79"/>
      <c r="AS179" s="77"/>
      <c r="AV179" s="68"/>
      <c r="AW179" s="81"/>
      <c r="AX179" s="81"/>
    </row>
    <row r="180" spans="1:50" x14ac:dyDescent="0.2">
      <c r="A180" s="105"/>
      <c r="B180" s="105"/>
      <c r="C180" s="105"/>
      <c r="D180" s="105"/>
      <c r="E180" s="105"/>
      <c r="F180" s="105"/>
      <c r="G180" s="105"/>
      <c r="H180" s="105"/>
      <c r="I180" s="116"/>
      <c r="J180" s="105"/>
      <c r="K180" s="105"/>
      <c r="L180" s="105"/>
      <c r="M180" s="105"/>
      <c r="N180" s="105"/>
      <c r="O180" s="68"/>
      <c r="P180" s="68"/>
      <c r="Q180" s="69"/>
      <c r="R180" s="69"/>
      <c r="S180" s="111"/>
      <c r="T180" s="70"/>
      <c r="V180" s="37"/>
      <c r="W180" s="71"/>
      <c r="X180" s="81"/>
      <c r="Y180" s="68"/>
      <c r="Z180" s="114"/>
      <c r="AA180" s="68"/>
      <c r="AB180" s="93"/>
      <c r="AC180" s="72"/>
      <c r="AK180" s="68"/>
      <c r="AL180" s="76"/>
      <c r="AM180" s="75"/>
      <c r="AN180" s="69"/>
      <c r="AO180" s="100"/>
      <c r="AP180" s="100"/>
      <c r="AQ180" s="78"/>
      <c r="AR180" s="79"/>
      <c r="AS180" s="77"/>
      <c r="AV180" s="68"/>
      <c r="AW180" s="81"/>
      <c r="AX180" s="81"/>
    </row>
    <row r="181" spans="1:50" x14ac:dyDescent="0.2">
      <c r="A181" s="105"/>
      <c r="B181" s="105"/>
      <c r="C181" s="105"/>
      <c r="D181" s="105"/>
      <c r="E181" s="105"/>
      <c r="F181" s="105"/>
      <c r="G181" s="105"/>
      <c r="H181" s="105"/>
      <c r="I181" s="116"/>
      <c r="J181" s="105"/>
      <c r="K181" s="105"/>
      <c r="L181" s="105"/>
      <c r="M181" s="105"/>
      <c r="N181" s="105"/>
      <c r="O181" s="68"/>
      <c r="P181" s="68"/>
      <c r="Q181" s="69"/>
      <c r="R181" s="69"/>
      <c r="S181" s="111"/>
      <c r="T181" s="70"/>
      <c r="V181" s="37"/>
      <c r="W181" s="71"/>
      <c r="X181" s="81"/>
      <c r="Y181" s="68"/>
      <c r="Z181" s="114"/>
      <c r="AA181" s="68"/>
      <c r="AB181" s="93"/>
      <c r="AC181" s="72"/>
      <c r="AK181" s="68"/>
      <c r="AL181" s="76"/>
      <c r="AM181" s="75"/>
      <c r="AN181" s="69"/>
      <c r="AO181" s="100"/>
      <c r="AP181" s="100"/>
      <c r="AQ181" s="78"/>
      <c r="AR181" s="79"/>
      <c r="AS181" s="77"/>
      <c r="AV181" s="68"/>
      <c r="AW181" s="81"/>
      <c r="AX181" s="81"/>
    </row>
    <row r="182" spans="1:50" x14ac:dyDescent="0.2">
      <c r="A182" s="105"/>
      <c r="B182" s="105"/>
      <c r="C182" s="105"/>
      <c r="D182" s="105"/>
      <c r="E182" s="105"/>
      <c r="F182" s="105"/>
      <c r="G182" s="105"/>
      <c r="H182" s="105"/>
      <c r="I182" s="116"/>
      <c r="J182" s="105"/>
      <c r="K182" s="105"/>
      <c r="L182" s="105"/>
      <c r="M182" s="105"/>
      <c r="N182" s="105"/>
      <c r="O182" s="68"/>
      <c r="P182" s="68"/>
      <c r="Q182" s="69"/>
      <c r="R182" s="69"/>
      <c r="S182" s="111"/>
      <c r="T182" s="70"/>
      <c r="V182" s="37"/>
      <c r="W182" s="71"/>
      <c r="X182" s="81"/>
      <c r="Y182" s="68"/>
      <c r="Z182" s="114"/>
      <c r="AA182" s="68"/>
      <c r="AB182" s="93"/>
      <c r="AC182" s="72"/>
      <c r="AK182" s="68"/>
      <c r="AL182" s="76"/>
      <c r="AM182" s="75"/>
      <c r="AN182" s="69"/>
      <c r="AO182" s="100"/>
      <c r="AP182" s="100"/>
      <c r="AQ182" s="78"/>
      <c r="AR182" s="79"/>
      <c r="AS182" s="77"/>
      <c r="AV182" s="68"/>
      <c r="AW182" s="81"/>
      <c r="AX182" s="81"/>
    </row>
    <row r="183" spans="1:50" x14ac:dyDescent="0.2">
      <c r="A183" s="105"/>
      <c r="B183" s="105"/>
      <c r="C183" s="105"/>
      <c r="D183" s="105"/>
      <c r="E183" s="105"/>
      <c r="F183" s="105"/>
      <c r="G183" s="105"/>
      <c r="H183" s="105"/>
      <c r="I183" s="116"/>
      <c r="J183" s="105"/>
      <c r="K183" s="105"/>
      <c r="L183" s="105"/>
      <c r="M183" s="105"/>
      <c r="N183" s="105"/>
      <c r="O183" s="68"/>
      <c r="P183" s="68"/>
      <c r="Q183" s="69"/>
      <c r="R183" s="69"/>
      <c r="S183" s="111"/>
      <c r="T183" s="70"/>
      <c r="V183" s="37"/>
      <c r="W183" s="71"/>
      <c r="X183" s="81"/>
      <c r="Y183" s="68"/>
      <c r="Z183" s="114"/>
      <c r="AA183" s="68"/>
      <c r="AB183" s="93"/>
      <c r="AC183" s="72"/>
      <c r="AK183" s="68"/>
      <c r="AL183" s="76"/>
      <c r="AM183" s="75"/>
      <c r="AN183" s="69"/>
      <c r="AO183" s="100"/>
      <c r="AP183" s="100"/>
      <c r="AQ183" s="78"/>
      <c r="AR183" s="79"/>
      <c r="AS183" s="77"/>
      <c r="AV183" s="68"/>
      <c r="AW183" s="81"/>
      <c r="AX183" s="81"/>
    </row>
    <row r="184" spans="1:50" x14ac:dyDescent="0.2">
      <c r="A184" s="105"/>
      <c r="B184" s="105"/>
      <c r="C184" s="105"/>
      <c r="D184" s="105"/>
      <c r="E184" s="105"/>
      <c r="F184" s="105"/>
      <c r="G184" s="105"/>
      <c r="H184" s="105"/>
      <c r="I184" s="116"/>
      <c r="J184" s="105"/>
      <c r="K184" s="105"/>
      <c r="L184" s="105"/>
      <c r="M184" s="105"/>
      <c r="N184" s="105"/>
      <c r="O184" s="68"/>
      <c r="P184" s="68"/>
      <c r="Q184" s="69"/>
      <c r="R184" s="69"/>
      <c r="S184" s="111"/>
      <c r="T184" s="70"/>
      <c r="V184" s="37"/>
      <c r="W184" s="71"/>
      <c r="X184" s="81"/>
      <c r="Y184" s="68"/>
      <c r="Z184" s="114"/>
      <c r="AA184" s="68"/>
      <c r="AB184" s="93"/>
      <c r="AC184" s="72"/>
      <c r="AK184" s="68"/>
      <c r="AL184" s="76"/>
      <c r="AM184" s="75"/>
      <c r="AN184" s="69"/>
      <c r="AO184" s="100"/>
      <c r="AP184" s="100"/>
      <c r="AQ184" s="78"/>
      <c r="AR184" s="79"/>
      <c r="AS184" s="77"/>
      <c r="AV184" s="68"/>
      <c r="AW184" s="81"/>
      <c r="AX184" s="81"/>
    </row>
    <row r="185" spans="1:50" x14ac:dyDescent="0.2">
      <c r="A185" s="105"/>
      <c r="B185" s="105"/>
      <c r="C185" s="105"/>
      <c r="D185" s="105"/>
      <c r="E185" s="105"/>
      <c r="F185" s="105"/>
      <c r="G185" s="105"/>
      <c r="H185" s="105"/>
      <c r="I185" s="116"/>
      <c r="J185" s="105"/>
      <c r="K185" s="105"/>
      <c r="L185" s="105"/>
      <c r="M185" s="105"/>
      <c r="N185" s="105"/>
      <c r="O185" s="68"/>
      <c r="P185" s="68"/>
      <c r="Q185" s="69"/>
      <c r="R185" s="69"/>
      <c r="S185" s="111"/>
      <c r="T185" s="70"/>
      <c r="V185" s="37"/>
      <c r="W185" s="71"/>
      <c r="X185" s="81"/>
      <c r="Y185" s="68"/>
      <c r="Z185" s="114"/>
      <c r="AA185" s="68"/>
      <c r="AB185" s="93"/>
      <c r="AC185" s="72"/>
      <c r="AK185" s="68"/>
      <c r="AL185" s="76"/>
      <c r="AM185" s="75"/>
      <c r="AN185" s="69"/>
      <c r="AO185" s="100"/>
      <c r="AP185" s="100"/>
      <c r="AQ185" s="78"/>
      <c r="AR185" s="79"/>
      <c r="AS185" s="77"/>
      <c r="AV185" s="68"/>
      <c r="AW185" s="81"/>
      <c r="AX185" s="81"/>
    </row>
    <row r="186" spans="1:50" x14ac:dyDescent="0.2">
      <c r="A186" s="105"/>
      <c r="B186" s="105"/>
      <c r="C186" s="105"/>
      <c r="D186" s="105"/>
      <c r="E186" s="105"/>
      <c r="F186" s="105"/>
      <c r="G186" s="105"/>
      <c r="H186" s="105"/>
      <c r="I186" s="116"/>
      <c r="J186" s="105"/>
      <c r="K186" s="105"/>
      <c r="L186" s="105"/>
      <c r="M186" s="105"/>
      <c r="N186" s="105"/>
      <c r="O186" s="68"/>
      <c r="P186" s="68"/>
      <c r="Q186" s="69"/>
      <c r="R186" s="69"/>
      <c r="S186" s="111"/>
      <c r="T186" s="70"/>
      <c r="V186" s="37"/>
      <c r="W186" s="71"/>
      <c r="X186" s="81"/>
      <c r="Y186" s="68"/>
      <c r="Z186" s="114"/>
      <c r="AA186" s="68"/>
      <c r="AB186" s="93"/>
      <c r="AC186" s="72"/>
      <c r="AK186" s="68"/>
      <c r="AL186" s="76"/>
      <c r="AM186" s="75"/>
      <c r="AN186" s="69"/>
      <c r="AO186" s="100"/>
      <c r="AP186" s="100"/>
      <c r="AQ186" s="78"/>
      <c r="AR186" s="79"/>
      <c r="AS186" s="77"/>
      <c r="AV186" s="68"/>
      <c r="AW186" s="81"/>
      <c r="AX186" s="81"/>
    </row>
    <row r="187" spans="1:50" x14ac:dyDescent="0.2">
      <c r="A187" s="105"/>
      <c r="B187" s="105"/>
      <c r="C187" s="105"/>
      <c r="D187" s="105"/>
      <c r="E187" s="105"/>
      <c r="F187" s="105"/>
      <c r="G187" s="105"/>
      <c r="H187" s="105"/>
      <c r="I187" s="116"/>
      <c r="J187" s="105"/>
      <c r="K187" s="105"/>
      <c r="L187" s="105"/>
      <c r="M187" s="105"/>
      <c r="N187" s="105"/>
      <c r="O187" s="68"/>
      <c r="P187" s="68"/>
      <c r="Q187" s="69"/>
      <c r="R187" s="69"/>
      <c r="S187" s="111"/>
      <c r="T187" s="70"/>
      <c r="V187" s="37"/>
      <c r="W187" s="71"/>
      <c r="X187" s="81"/>
      <c r="Y187" s="68"/>
      <c r="Z187" s="114"/>
      <c r="AA187" s="68"/>
      <c r="AB187" s="93"/>
      <c r="AC187" s="72"/>
      <c r="AK187" s="68"/>
      <c r="AL187" s="76"/>
      <c r="AM187" s="75"/>
      <c r="AN187" s="69"/>
      <c r="AO187" s="100"/>
      <c r="AP187" s="100"/>
      <c r="AQ187" s="78"/>
      <c r="AR187" s="79"/>
      <c r="AS187" s="77"/>
      <c r="AV187" s="68"/>
      <c r="AW187" s="81"/>
      <c r="AX187" s="81"/>
    </row>
    <row r="188" spans="1:50" x14ac:dyDescent="0.2">
      <c r="A188" s="105"/>
      <c r="B188" s="105"/>
      <c r="C188" s="105"/>
      <c r="D188" s="105"/>
      <c r="E188" s="105"/>
      <c r="F188" s="105"/>
      <c r="G188" s="105"/>
      <c r="H188" s="105"/>
      <c r="I188" s="116"/>
      <c r="J188" s="105"/>
      <c r="K188" s="105"/>
      <c r="L188" s="105"/>
      <c r="M188" s="105"/>
      <c r="N188" s="105"/>
      <c r="O188" s="68"/>
      <c r="P188" s="68"/>
      <c r="Q188" s="69"/>
      <c r="R188" s="69"/>
      <c r="S188" s="111"/>
      <c r="T188" s="70"/>
      <c r="V188" s="37"/>
      <c r="W188" s="71"/>
      <c r="X188" s="81"/>
      <c r="Y188" s="68"/>
      <c r="Z188" s="114"/>
      <c r="AA188" s="68"/>
      <c r="AB188" s="93"/>
      <c r="AC188" s="72"/>
      <c r="AK188" s="68"/>
      <c r="AL188" s="76"/>
      <c r="AM188" s="75"/>
      <c r="AN188" s="69"/>
      <c r="AO188" s="100"/>
      <c r="AP188" s="100"/>
      <c r="AQ188" s="78"/>
      <c r="AR188" s="79"/>
      <c r="AS188" s="77"/>
      <c r="AV188" s="68"/>
      <c r="AW188" s="81"/>
      <c r="AX188" s="81"/>
    </row>
    <row r="189" spans="1:50" x14ac:dyDescent="0.2">
      <c r="A189" s="105"/>
      <c r="B189" s="105"/>
      <c r="C189" s="105"/>
      <c r="D189" s="105"/>
      <c r="E189" s="105"/>
      <c r="F189" s="105"/>
      <c r="G189" s="105"/>
      <c r="H189" s="105"/>
      <c r="I189" s="116"/>
      <c r="J189" s="105"/>
      <c r="K189" s="105"/>
      <c r="L189" s="105"/>
      <c r="M189" s="105"/>
      <c r="N189" s="105"/>
      <c r="O189" s="68"/>
      <c r="P189" s="68"/>
      <c r="Q189" s="69"/>
      <c r="R189" s="69"/>
      <c r="S189" s="111"/>
      <c r="T189" s="70"/>
      <c r="V189" s="37"/>
      <c r="W189" s="71"/>
      <c r="X189" s="81"/>
      <c r="Y189" s="68"/>
      <c r="Z189" s="114"/>
      <c r="AA189" s="68"/>
      <c r="AB189" s="93"/>
      <c r="AC189" s="72"/>
      <c r="AK189" s="68"/>
      <c r="AL189" s="76"/>
      <c r="AM189" s="75"/>
      <c r="AN189" s="69"/>
      <c r="AO189" s="100"/>
      <c r="AP189" s="100"/>
      <c r="AQ189" s="78"/>
      <c r="AR189" s="79"/>
      <c r="AS189" s="77"/>
      <c r="AV189" s="68"/>
      <c r="AW189" s="81"/>
      <c r="AX189" s="81"/>
    </row>
    <row r="190" spans="1:50" x14ac:dyDescent="0.2">
      <c r="A190" s="105"/>
      <c r="B190" s="105"/>
      <c r="C190" s="105"/>
      <c r="D190" s="105"/>
      <c r="E190" s="105"/>
      <c r="F190" s="105"/>
      <c r="G190" s="105"/>
      <c r="H190" s="105"/>
      <c r="I190" s="116"/>
      <c r="J190" s="105"/>
      <c r="K190" s="105"/>
      <c r="L190" s="105"/>
      <c r="M190" s="105"/>
      <c r="N190" s="105"/>
      <c r="O190" s="68"/>
      <c r="P190" s="68"/>
      <c r="Q190" s="69"/>
      <c r="R190" s="69"/>
      <c r="S190" s="111"/>
      <c r="T190" s="70"/>
      <c r="V190" s="37"/>
      <c r="W190" s="71"/>
      <c r="X190" s="81"/>
      <c r="Y190" s="68"/>
      <c r="Z190" s="114"/>
      <c r="AA190" s="68"/>
      <c r="AB190" s="93"/>
      <c r="AC190" s="72"/>
      <c r="AK190" s="68"/>
      <c r="AL190" s="76"/>
      <c r="AM190" s="75"/>
      <c r="AN190" s="69"/>
      <c r="AO190" s="100"/>
      <c r="AP190" s="100"/>
      <c r="AQ190" s="78"/>
      <c r="AR190" s="79"/>
      <c r="AS190" s="77"/>
      <c r="AV190" s="68"/>
      <c r="AW190" s="81"/>
      <c r="AX190" s="81"/>
    </row>
    <row r="191" spans="1:50" x14ac:dyDescent="0.2">
      <c r="A191" s="105"/>
      <c r="B191" s="105"/>
      <c r="C191" s="105"/>
      <c r="D191" s="105"/>
      <c r="E191" s="105"/>
      <c r="F191" s="105"/>
      <c r="G191" s="105"/>
      <c r="H191" s="105"/>
      <c r="I191" s="116"/>
      <c r="J191" s="105"/>
      <c r="K191" s="105"/>
      <c r="L191" s="105"/>
      <c r="M191" s="105"/>
      <c r="N191" s="105"/>
      <c r="O191" s="68"/>
      <c r="P191" s="68"/>
      <c r="Q191" s="69"/>
      <c r="R191" s="69"/>
      <c r="S191" s="111"/>
      <c r="T191" s="70"/>
      <c r="V191" s="37"/>
      <c r="W191" s="71"/>
      <c r="X191" s="81"/>
      <c r="Y191" s="68"/>
      <c r="Z191" s="114"/>
      <c r="AA191" s="68"/>
      <c r="AB191" s="93"/>
      <c r="AC191" s="72"/>
      <c r="AK191" s="68"/>
      <c r="AL191" s="76"/>
      <c r="AM191" s="75"/>
      <c r="AN191" s="69"/>
      <c r="AO191" s="100"/>
      <c r="AP191" s="100"/>
      <c r="AQ191" s="78"/>
      <c r="AR191" s="79"/>
      <c r="AS191" s="77"/>
      <c r="AV191" s="68"/>
      <c r="AW191" s="81"/>
      <c r="AX191" s="81"/>
    </row>
    <row r="192" spans="1:50" x14ac:dyDescent="0.2">
      <c r="A192" s="105"/>
      <c r="B192" s="105"/>
      <c r="C192" s="105"/>
      <c r="D192" s="105"/>
      <c r="E192" s="105"/>
      <c r="F192" s="105"/>
      <c r="G192" s="105"/>
      <c r="H192" s="105"/>
      <c r="I192" s="116"/>
      <c r="J192" s="105"/>
      <c r="K192" s="105"/>
      <c r="L192" s="105"/>
      <c r="M192" s="105"/>
      <c r="N192" s="105"/>
      <c r="O192" s="68"/>
      <c r="P192" s="68"/>
      <c r="Q192" s="69"/>
      <c r="R192" s="69"/>
      <c r="S192" s="111"/>
      <c r="T192" s="70"/>
      <c r="V192" s="37"/>
      <c r="W192" s="71"/>
      <c r="X192" s="81"/>
      <c r="Y192" s="68"/>
      <c r="Z192" s="114"/>
      <c r="AA192" s="68"/>
      <c r="AB192" s="93"/>
      <c r="AC192" s="72"/>
      <c r="AK192" s="68"/>
      <c r="AL192" s="76"/>
      <c r="AM192" s="75"/>
      <c r="AN192" s="69"/>
      <c r="AO192" s="100"/>
      <c r="AP192" s="100"/>
      <c r="AQ192" s="78"/>
      <c r="AR192" s="79"/>
      <c r="AS192" s="77"/>
      <c r="AV192" s="68"/>
      <c r="AW192" s="81"/>
      <c r="AX192" s="81"/>
    </row>
    <row r="193" spans="1:50" x14ac:dyDescent="0.2">
      <c r="A193" s="105"/>
      <c r="B193" s="105"/>
      <c r="C193" s="105"/>
      <c r="D193" s="105"/>
      <c r="E193" s="105"/>
      <c r="F193" s="105"/>
      <c r="G193" s="105"/>
      <c r="H193" s="105"/>
      <c r="I193" s="116"/>
      <c r="J193" s="105"/>
      <c r="K193" s="105"/>
      <c r="L193" s="105"/>
      <c r="M193" s="105"/>
      <c r="N193" s="105"/>
      <c r="O193" s="68"/>
      <c r="P193" s="68"/>
      <c r="Q193" s="69"/>
      <c r="R193" s="69"/>
      <c r="S193" s="111"/>
      <c r="T193" s="70"/>
      <c r="V193" s="37"/>
      <c r="W193" s="71"/>
      <c r="X193" s="81"/>
      <c r="Y193" s="68"/>
      <c r="Z193" s="114"/>
      <c r="AA193" s="68"/>
      <c r="AB193" s="93"/>
      <c r="AC193" s="72"/>
      <c r="AK193" s="68"/>
      <c r="AL193" s="76"/>
      <c r="AM193" s="75"/>
      <c r="AN193" s="69"/>
      <c r="AO193" s="100"/>
      <c r="AP193" s="100"/>
      <c r="AQ193" s="78"/>
      <c r="AR193" s="79"/>
      <c r="AS193" s="77"/>
      <c r="AV193" s="68"/>
      <c r="AW193" s="81"/>
      <c r="AX193" s="81"/>
    </row>
    <row r="194" spans="1:50" x14ac:dyDescent="0.2">
      <c r="A194" s="105"/>
      <c r="B194" s="105"/>
      <c r="C194" s="105"/>
      <c r="D194" s="105"/>
      <c r="E194" s="105"/>
      <c r="F194" s="105"/>
      <c r="G194" s="105"/>
      <c r="H194" s="105"/>
      <c r="I194" s="116"/>
      <c r="J194" s="105"/>
      <c r="K194" s="105"/>
      <c r="L194" s="105"/>
      <c r="M194" s="105"/>
      <c r="N194" s="105"/>
      <c r="O194" s="68"/>
      <c r="P194" s="68"/>
      <c r="Q194" s="69"/>
      <c r="R194" s="69"/>
      <c r="S194" s="111"/>
      <c r="T194" s="70"/>
      <c r="V194" s="37"/>
      <c r="W194" s="71"/>
      <c r="X194" s="81"/>
      <c r="Y194" s="68"/>
      <c r="Z194" s="114"/>
      <c r="AA194" s="68"/>
      <c r="AB194" s="93"/>
      <c r="AC194" s="72"/>
      <c r="AK194" s="68"/>
      <c r="AL194" s="76"/>
      <c r="AM194" s="75"/>
      <c r="AN194" s="69"/>
      <c r="AO194" s="100"/>
      <c r="AP194" s="100"/>
      <c r="AQ194" s="78"/>
      <c r="AR194" s="79"/>
      <c r="AS194" s="77"/>
      <c r="AV194" s="68"/>
      <c r="AW194" s="81"/>
      <c r="AX194" s="81"/>
    </row>
    <row r="195" spans="1:50" x14ac:dyDescent="0.2">
      <c r="A195" s="105"/>
      <c r="B195" s="105"/>
      <c r="C195" s="105"/>
      <c r="D195" s="105"/>
      <c r="E195" s="105"/>
      <c r="F195" s="105"/>
      <c r="G195" s="105"/>
      <c r="H195" s="105"/>
      <c r="I195" s="116"/>
      <c r="J195" s="105"/>
      <c r="K195" s="105"/>
      <c r="L195" s="105"/>
      <c r="M195" s="105"/>
      <c r="N195" s="105"/>
      <c r="O195" s="68"/>
      <c r="P195" s="68"/>
      <c r="Q195" s="69"/>
      <c r="R195" s="69"/>
      <c r="S195" s="111"/>
      <c r="T195" s="70"/>
      <c r="V195" s="37"/>
      <c r="W195" s="71"/>
      <c r="X195" s="81"/>
      <c r="Y195" s="68"/>
      <c r="Z195" s="114"/>
      <c r="AA195" s="68"/>
      <c r="AB195" s="93"/>
      <c r="AC195" s="72"/>
      <c r="AK195" s="68"/>
      <c r="AL195" s="76"/>
      <c r="AM195" s="75"/>
      <c r="AN195" s="69"/>
      <c r="AO195" s="100"/>
      <c r="AP195" s="100"/>
      <c r="AQ195" s="78"/>
      <c r="AR195" s="79"/>
      <c r="AS195" s="77"/>
      <c r="AV195" s="68"/>
      <c r="AW195" s="81"/>
      <c r="AX195" s="81"/>
    </row>
    <row r="196" spans="1:50" x14ac:dyDescent="0.2">
      <c r="A196" s="105"/>
      <c r="B196" s="105"/>
      <c r="C196" s="105"/>
      <c r="D196" s="105"/>
      <c r="E196" s="105"/>
      <c r="F196" s="105"/>
      <c r="G196" s="105"/>
      <c r="H196" s="105"/>
      <c r="I196" s="116"/>
      <c r="J196" s="105"/>
      <c r="K196" s="105"/>
      <c r="L196" s="105"/>
      <c r="M196" s="105"/>
      <c r="N196" s="105"/>
      <c r="O196" s="68"/>
      <c r="P196" s="68"/>
      <c r="Q196" s="69"/>
      <c r="R196" s="69"/>
      <c r="S196" s="111"/>
      <c r="T196" s="70"/>
      <c r="V196" s="37"/>
      <c r="W196" s="71"/>
      <c r="X196" s="81"/>
      <c r="Y196" s="68"/>
      <c r="Z196" s="114"/>
      <c r="AA196" s="68"/>
      <c r="AB196" s="93"/>
      <c r="AC196" s="72"/>
      <c r="AK196" s="68"/>
      <c r="AL196" s="76"/>
      <c r="AM196" s="75"/>
      <c r="AN196" s="69"/>
      <c r="AO196" s="100"/>
      <c r="AP196" s="100"/>
      <c r="AQ196" s="78"/>
      <c r="AR196" s="79"/>
      <c r="AS196" s="77"/>
      <c r="AV196" s="68"/>
      <c r="AW196" s="81"/>
      <c r="AX196" s="81"/>
    </row>
    <row r="197" spans="1:50" x14ac:dyDescent="0.2">
      <c r="A197" s="105"/>
      <c r="B197" s="105"/>
      <c r="C197" s="105"/>
      <c r="D197" s="105"/>
      <c r="E197" s="105"/>
      <c r="F197" s="105"/>
      <c r="G197" s="105"/>
      <c r="H197" s="105"/>
      <c r="I197" s="116"/>
      <c r="J197" s="105"/>
      <c r="K197" s="105"/>
      <c r="L197" s="105"/>
      <c r="M197" s="105"/>
      <c r="N197" s="105"/>
      <c r="O197" s="68"/>
      <c r="P197" s="68"/>
      <c r="Q197" s="69"/>
      <c r="R197" s="69"/>
      <c r="S197" s="111"/>
      <c r="T197" s="70"/>
      <c r="V197" s="37"/>
      <c r="W197" s="71"/>
      <c r="X197" s="81"/>
      <c r="Y197" s="68"/>
      <c r="Z197" s="114"/>
      <c r="AA197" s="68"/>
      <c r="AB197" s="93"/>
      <c r="AC197" s="72"/>
      <c r="AK197" s="68"/>
      <c r="AL197" s="76"/>
      <c r="AM197" s="75"/>
      <c r="AN197" s="69"/>
      <c r="AO197" s="100"/>
      <c r="AP197" s="100"/>
      <c r="AQ197" s="78"/>
      <c r="AR197" s="79"/>
      <c r="AS197" s="77"/>
      <c r="AV197" s="68"/>
      <c r="AW197" s="81"/>
      <c r="AX197" s="81"/>
    </row>
    <row r="198" spans="1:50" x14ac:dyDescent="0.2">
      <c r="A198" s="105"/>
      <c r="B198" s="105"/>
      <c r="C198" s="105"/>
      <c r="D198" s="105"/>
      <c r="E198" s="105"/>
      <c r="F198" s="105"/>
      <c r="G198" s="105"/>
      <c r="H198" s="105"/>
      <c r="I198" s="116"/>
      <c r="J198" s="105"/>
      <c r="K198" s="105"/>
      <c r="L198" s="105"/>
      <c r="M198" s="105"/>
      <c r="N198" s="105"/>
      <c r="O198" s="68"/>
      <c r="P198" s="68"/>
      <c r="Q198" s="69"/>
      <c r="R198" s="69"/>
      <c r="S198" s="111"/>
      <c r="T198" s="70"/>
      <c r="V198" s="37"/>
      <c r="W198" s="71"/>
      <c r="X198" s="81"/>
      <c r="Y198" s="68"/>
      <c r="Z198" s="114"/>
      <c r="AA198" s="68"/>
      <c r="AB198" s="93"/>
      <c r="AC198" s="72"/>
      <c r="AK198" s="68"/>
      <c r="AL198" s="76"/>
      <c r="AM198" s="75"/>
      <c r="AN198" s="69"/>
      <c r="AO198" s="100"/>
      <c r="AP198" s="100"/>
      <c r="AQ198" s="78"/>
      <c r="AR198" s="79"/>
      <c r="AS198" s="77"/>
      <c r="AV198" s="68"/>
      <c r="AW198" s="81"/>
      <c r="AX198" s="81"/>
    </row>
    <row r="199" spans="1:50" x14ac:dyDescent="0.2">
      <c r="A199" s="105"/>
      <c r="B199" s="105"/>
      <c r="C199" s="105"/>
      <c r="D199" s="105"/>
      <c r="E199" s="105"/>
      <c r="F199" s="105"/>
      <c r="G199" s="105"/>
      <c r="H199" s="105"/>
      <c r="I199" s="116"/>
      <c r="J199" s="105"/>
      <c r="K199" s="105"/>
      <c r="L199" s="105"/>
      <c r="M199" s="105"/>
      <c r="N199" s="105"/>
      <c r="O199" s="68"/>
      <c r="P199" s="68"/>
      <c r="Q199" s="69"/>
      <c r="R199" s="69"/>
      <c r="S199" s="111"/>
      <c r="T199" s="70"/>
      <c r="V199" s="37"/>
      <c r="W199" s="71"/>
      <c r="X199" s="81"/>
      <c r="Y199" s="68"/>
      <c r="Z199" s="114"/>
      <c r="AA199" s="68"/>
      <c r="AB199" s="93"/>
      <c r="AC199" s="72"/>
      <c r="AK199" s="68"/>
      <c r="AL199" s="76"/>
      <c r="AM199" s="75"/>
      <c r="AN199" s="69"/>
      <c r="AO199" s="100"/>
      <c r="AP199" s="100"/>
      <c r="AQ199" s="78"/>
      <c r="AR199" s="79"/>
      <c r="AS199" s="77"/>
      <c r="AV199" s="68"/>
      <c r="AW199" s="81"/>
      <c r="AX199" s="81"/>
    </row>
    <row r="200" spans="1:50" x14ac:dyDescent="0.2">
      <c r="A200" s="105"/>
      <c r="B200" s="105"/>
      <c r="C200" s="105"/>
      <c r="D200" s="105"/>
      <c r="E200" s="105"/>
      <c r="F200" s="105"/>
      <c r="G200" s="105"/>
      <c r="H200" s="105"/>
      <c r="I200" s="116"/>
      <c r="J200" s="105"/>
      <c r="K200" s="105"/>
      <c r="L200" s="105"/>
      <c r="M200" s="105"/>
      <c r="N200" s="105"/>
      <c r="O200" s="68"/>
      <c r="P200" s="68"/>
      <c r="Q200" s="69"/>
      <c r="R200" s="69"/>
      <c r="S200" s="111"/>
      <c r="T200" s="70"/>
      <c r="V200" s="37"/>
      <c r="W200" s="71"/>
      <c r="X200" s="81"/>
      <c r="Y200" s="68"/>
      <c r="Z200" s="114"/>
      <c r="AA200" s="68"/>
      <c r="AB200" s="93"/>
      <c r="AC200" s="72"/>
      <c r="AK200" s="68"/>
      <c r="AL200" s="76"/>
      <c r="AM200" s="75"/>
      <c r="AN200" s="69"/>
      <c r="AO200" s="100"/>
      <c r="AP200" s="100"/>
      <c r="AQ200" s="78"/>
      <c r="AR200" s="79"/>
      <c r="AS200" s="77"/>
      <c r="AV200" s="68"/>
      <c r="AW200" s="81"/>
      <c r="AX200" s="81"/>
    </row>
    <row r="201" spans="1:50" x14ac:dyDescent="0.2">
      <c r="A201" s="105"/>
      <c r="B201" s="105"/>
      <c r="C201" s="105"/>
      <c r="D201" s="105"/>
      <c r="E201" s="105"/>
      <c r="F201" s="105"/>
      <c r="G201" s="105"/>
      <c r="H201" s="105"/>
      <c r="I201" s="116"/>
      <c r="J201" s="105"/>
      <c r="K201" s="105"/>
      <c r="L201" s="105"/>
      <c r="M201" s="105"/>
      <c r="N201" s="105"/>
      <c r="O201" s="68"/>
      <c r="P201" s="68"/>
      <c r="Q201" s="69"/>
      <c r="R201" s="69"/>
      <c r="S201" s="111"/>
      <c r="T201" s="70"/>
      <c r="V201" s="37"/>
      <c r="W201" s="71"/>
      <c r="X201" s="81"/>
      <c r="Y201" s="68"/>
      <c r="Z201" s="114"/>
      <c r="AA201" s="68"/>
      <c r="AB201" s="93"/>
      <c r="AC201" s="72"/>
      <c r="AK201" s="68"/>
      <c r="AL201" s="76"/>
      <c r="AM201" s="75"/>
      <c r="AN201" s="69"/>
      <c r="AO201" s="100"/>
      <c r="AP201" s="100"/>
      <c r="AQ201" s="78"/>
      <c r="AR201" s="79"/>
      <c r="AS201" s="77"/>
      <c r="AV201" s="68"/>
      <c r="AW201" s="81"/>
      <c r="AX201" s="81"/>
    </row>
    <row r="202" spans="1:50" x14ac:dyDescent="0.2">
      <c r="A202" s="105"/>
      <c r="B202" s="105"/>
      <c r="C202" s="105"/>
      <c r="D202" s="105"/>
      <c r="E202" s="105"/>
      <c r="F202" s="105"/>
      <c r="G202" s="105"/>
      <c r="H202" s="105"/>
      <c r="I202" s="116"/>
      <c r="J202" s="105"/>
      <c r="K202" s="105"/>
      <c r="L202" s="105"/>
      <c r="M202" s="105"/>
      <c r="N202" s="105"/>
      <c r="O202" s="68"/>
      <c r="P202" s="68"/>
      <c r="Q202" s="69"/>
      <c r="R202" s="69"/>
      <c r="S202" s="111"/>
      <c r="T202" s="70"/>
      <c r="V202" s="37"/>
      <c r="W202" s="71"/>
      <c r="X202" s="81"/>
      <c r="Y202" s="68"/>
      <c r="Z202" s="114"/>
      <c r="AA202" s="68"/>
      <c r="AB202" s="93"/>
      <c r="AC202" s="72"/>
      <c r="AK202" s="68"/>
      <c r="AL202" s="76"/>
      <c r="AM202" s="75"/>
      <c r="AN202" s="69"/>
      <c r="AO202" s="100"/>
      <c r="AP202" s="100"/>
      <c r="AQ202" s="78"/>
      <c r="AR202" s="79"/>
      <c r="AS202" s="77"/>
      <c r="AV202" s="68"/>
      <c r="AW202" s="81"/>
      <c r="AX202" s="81"/>
    </row>
    <row r="203" spans="1:50" x14ac:dyDescent="0.2">
      <c r="A203" s="105"/>
      <c r="B203" s="105"/>
      <c r="C203" s="105"/>
      <c r="D203" s="105"/>
      <c r="E203" s="105"/>
      <c r="F203" s="105"/>
      <c r="G203" s="105"/>
      <c r="H203" s="105"/>
      <c r="I203" s="116"/>
      <c r="J203" s="105"/>
      <c r="K203" s="105"/>
      <c r="L203" s="105"/>
      <c r="M203" s="105"/>
      <c r="N203" s="105"/>
      <c r="O203" s="68"/>
      <c r="P203" s="68"/>
      <c r="Q203" s="69"/>
      <c r="R203" s="69"/>
      <c r="S203" s="111"/>
      <c r="T203" s="70"/>
      <c r="V203" s="37"/>
      <c r="W203" s="71"/>
      <c r="X203" s="81"/>
      <c r="Y203" s="68"/>
      <c r="Z203" s="114"/>
      <c r="AA203" s="68"/>
      <c r="AB203" s="93"/>
      <c r="AC203" s="72"/>
      <c r="AK203" s="68"/>
      <c r="AL203" s="76"/>
      <c r="AM203" s="75"/>
      <c r="AN203" s="69"/>
      <c r="AO203" s="100"/>
      <c r="AP203" s="100"/>
      <c r="AQ203" s="78"/>
      <c r="AR203" s="79"/>
      <c r="AS203" s="77"/>
      <c r="AV203" s="68"/>
      <c r="AW203" s="81"/>
      <c r="AX203" s="81"/>
    </row>
    <row r="204" spans="1:50" x14ac:dyDescent="0.2">
      <c r="A204" s="105"/>
      <c r="B204" s="105"/>
      <c r="C204" s="105"/>
      <c r="D204" s="105"/>
      <c r="E204" s="105"/>
      <c r="F204" s="105"/>
      <c r="G204" s="105"/>
      <c r="H204" s="105"/>
      <c r="I204" s="116"/>
      <c r="J204" s="105"/>
      <c r="K204" s="105"/>
      <c r="L204" s="105"/>
      <c r="M204" s="105"/>
      <c r="N204" s="105"/>
      <c r="O204" s="68"/>
      <c r="P204" s="68"/>
      <c r="Q204" s="69"/>
      <c r="R204" s="69"/>
      <c r="S204" s="111"/>
      <c r="T204" s="70"/>
      <c r="V204" s="37"/>
      <c r="W204" s="71"/>
      <c r="X204" s="81"/>
      <c r="Y204" s="68"/>
      <c r="Z204" s="114"/>
      <c r="AA204" s="68"/>
      <c r="AB204" s="93"/>
      <c r="AC204" s="72"/>
      <c r="AK204" s="68"/>
      <c r="AL204" s="76"/>
      <c r="AM204" s="75"/>
      <c r="AN204" s="69"/>
      <c r="AO204" s="100"/>
      <c r="AP204" s="100"/>
      <c r="AQ204" s="78"/>
      <c r="AR204" s="79"/>
      <c r="AS204" s="77"/>
      <c r="AV204" s="68"/>
      <c r="AW204" s="81"/>
      <c r="AX204" s="81"/>
    </row>
    <row r="205" spans="1:50" x14ac:dyDescent="0.2">
      <c r="A205" s="105"/>
      <c r="B205" s="105"/>
      <c r="C205" s="105"/>
      <c r="D205" s="105"/>
      <c r="E205" s="105"/>
      <c r="F205" s="105"/>
      <c r="G205" s="105"/>
      <c r="H205" s="105"/>
      <c r="I205" s="116"/>
      <c r="J205" s="105"/>
      <c r="K205" s="105"/>
      <c r="L205" s="105"/>
      <c r="M205" s="105"/>
      <c r="N205" s="105"/>
      <c r="O205" s="68"/>
      <c r="P205" s="68"/>
      <c r="Q205" s="69"/>
      <c r="R205" s="69"/>
      <c r="S205" s="111"/>
      <c r="T205" s="70"/>
      <c r="V205" s="37"/>
      <c r="W205" s="71"/>
      <c r="X205" s="81"/>
      <c r="Y205" s="68"/>
      <c r="Z205" s="114"/>
      <c r="AA205" s="68"/>
      <c r="AB205" s="93"/>
      <c r="AC205" s="72"/>
      <c r="AK205" s="68"/>
      <c r="AL205" s="76"/>
      <c r="AM205" s="75"/>
      <c r="AN205" s="69"/>
      <c r="AO205" s="100"/>
      <c r="AP205" s="100"/>
      <c r="AQ205" s="78"/>
      <c r="AR205" s="79"/>
      <c r="AS205" s="77"/>
      <c r="AV205" s="68"/>
      <c r="AW205" s="81"/>
      <c r="AX205" s="81"/>
    </row>
    <row r="206" spans="1:50" x14ac:dyDescent="0.2">
      <c r="A206" s="105"/>
      <c r="B206" s="105"/>
      <c r="C206" s="105"/>
      <c r="D206" s="105"/>
      <c r="E206" s="105"/>
      <c r="F206" s="105"/>
      <c r="G206" s="105"/>
      <c r="H206" s="105"/>
      <c r="I206" s="116"/>
      <c r="J206" s="105"/>
      <c r="K206" s="105"/>
      <c r="L206" s="105"/>
      <c r="M206" s="105"/>
      <c r="N206" s="105"/>
      <c r="O206" s="68"/>
      <c r="P206" s="68"/>
      <c r="Q206" s="69"/>
      <c r="R206" s="69"/>
      <c r="S206" s="111"/>
      <c r="T206" s="70"/>
      <c r="V206" s="37"/>
      <c r="W206" s="71"/>
      <c r="X206" s="81"/>
      <c r="Y206" s="68"/>
      <c r="Z206" s="114"/>
      <c r="AA206" s="68"/>
      <c r="AB206" s="93"/>
      <c r="AC206" s="72"/>
      <c r="AK206" s="68"/>
      <c r="AL206" s="76"/>
      <c r="AM206" s="75"/>
      <c r="AN206" s="69"/>
      <c r="AO206" s="100"/>
      <c r="AP206" s="100"/>
      <c r="AQ206" s="78"/>
      <c r="AR206" s="79"/>
      <c r="AS206" s="77"/>
      <c r="AV206" s="68"/>
      <c r="AW206" s="81"/>
      <c r="AX206" s="81"/>
    </row>
    <row r="207" spans="1:50" x14ac:dyDescent="0.2">
      <c r="A207" s="105"/>
      <c r="B207" s="105"/>
      <c r="C207" s="105"/>
      <c r="D207" s="105"/>
      <c r="E207" s="105"/>
      <c r="F207" s="105"/>
      <c r="G207" s="105"/>
      <c r="H207" s="105"/>
      <c r="I207" s="116"/>
      <c r="J207" s="105"/>
      <c r="K207" s="105"/>
      <c r="L207" s="105"/>
      <c r="M207" s="105"/>
      <c r="N207" s="105"/>
      <c r="O207" s="68"/>
      <c r="P207" s="68"/>
      <c r="Q207" s="69"/>
      <c r="R207" s="69"/>
      <c r="S207" s="111"/>
      <c r="T207" s="70"/>
      <c r="V207" s="37"/>
      <c r="W207" s="71"/>
      <c r="X207" s="81"/>
      <c r="Y207" s="68"/>
      <c r="Z207" s="114"/>
      <c r="AA207" s="68"/>
      <c r="AB207" s="93"/>
      <c r="AC207" s="72"/>
      <c r="AK207" s="68"/>
      <c r="AL207" s="76"/>
      <c r="AM207" s="75"/>
      <c r="AN207" s="69"/>
      <c r="AO207" s="100"/>
      <c r="AP207" s="100"/>
      <c r="AQ207" s="78"/>
      <c r="AR207" s="79"/>
      <c r="AS207" s="77"/>
      <c r="AV207" s="68"/>
      <c r="AW207" s="81"/>
      <c r="AX207" s="81"/>
    </row>
    <row r="208" spans="1:50" x14ac:dyDescent="0.2">
      <c r="A208" s="105"/>
      <c r="B208" s="105"/>
      <c r="C208" s="105"/>
      <c r="D208" s="105"/>
      <c r="E208" s="105"/>
      <c r="F208" s="105"/>
      <c r="G208" s="105"/>
      <c r="H208" s="105"/>
      <c r="I208" s="116"/>
      <c r="J208" s="105"/>
      <c r="K208" s="105"/>
      <c r="L208" s="105"/>
      <c r="M208" s="105"/>
      <c r="N208" s="105"/>
      <c r="O208" s="68"/>
      <c r="P208" s="68"/>
      <c r="Q208" s="69"/>
      <c r="R208" s="69"/>
      <c r="S208" s="111"/>
      <c r="T208" s="70"/>
      <c r="V208" s="37"/>
      <c r="W208" s="71"/>
      <c r="X208" s="81"/>
      <c r="Y208" s="68"/>
      <c r="Z208" s="114"/>
      <c r="AA208" s="68"/>
      <c r="AB208" s="93"/>
      <c r="AC208" s="72"/>
      <c r="AK208" s="68"/>
      <c r="AL208" s="76"/>
      <c r="AM208" s="75"/>
      <c r="AN208" s="69"/>
      <c r="AO208" s="100"/>
      <c r="AP208" s="100"/>
      <c r="AQ208" s="78"/>
      <c r="AR208" s="79"/>
      <c r="AS208" s="77"/>
      <c r="AV208" s="68"/>
      <c r="AW208" s="81"/>
      <c r="AX208" s="81"/>
    </row>
    <row r="209" spans="1:50" x14ac:dyDescent="0.2">
      <c r="A209" s="105"/>
      <c r="B209" s="105"/>
      <c r="C209" s="105"/>
      <c r="D209" s="105"/>
      <c r="E209" s="105"/>
      <c r="F209" s="105"/>
      <c r="G209" s="105"/>
      <c r="H209" s="105"/>
      <c r="I209" s="116"/>
      <c r="J209" s="105"/>
      <c r="K209" s="105"/>
      <c r="L209" s="105"/>
      <c r="M209" s="105"/>
      <c r="N209" s="105"/>
      <c r="O209" s="68"/>
      <c r="P209" s="68"/>
      <c r="Q209" s="69"/>
      <c r="R209" s="69"/>
      <c r="S209" s="111"/>
      <c r="T209" s="70"/>
      <c r="V209" s="37"/>
      <c r="W209" s="71"/>
      <c r="X209" s="81"/>
      <c r="Y209" s="68"/>
      <c r="Z209" s="114"/>
      <c r="AA209" s="68"/>
      <c r="AB209" s="93"/>
      <c r="AC209" s="72"/>
      <c r="AK209" s="68"/>
      <c r="AL209" s="76"/>
      <c r="AM209" s="75"/>
      <c r="AN209" s="69"/>
      <c r="AO209" s="100"/>
      <c r="AP209" s="100"/>
      <c r="AQ209" s="78"/>
      <c r="AR209" s="79"/>
      <c r="AS209" s="77"/>
      <c r="AV209" s="68"/>
      <c r="AW209" s="81"/>
      <c r="AX209" s="81"/>
    </row>
    <row r="210" spans="1:50" x14ac:dyDescent="0.2">
      <c r="A210" s="105"/>
      <c r="B210" s="105"/>
      <c r="C210" s="105"/>
      <c r="D210" s="105"/>
      <c r="E210" s="105"/>
      <c r="F210" s="105"/>
      <c r="G210" s="105"/>
      <c r="H210" s="105"/>
      <c r="I210" s="116"/>
      <c r="J210" s="105"/>
      <c r="K210" s="105"/>
      <c r="L210" s="105"/>
      <c r="M210" s="105"/>
      <c r="N210" s="105"/>
      <c r="O210" s="68"/>
      <c r="P210" s="68"/>
      <c r="Q210" s="69"/>
      <c r="R210" s="69"/>
      <c r="S210" s="111"/>
      <c r="T210" s="70"/>
      <c r="V210" s="37"/>
      <c r="W210" s="71"/>
      <c r="X210" s="81"/>
      <c r="Y210" s="68"/>
      <c r="Z210" s="114"/>
      <c r="AA210" s="68"/>
      <c r="AB210" s="93"/>
      <c r="AC210" s="72"/>
      <c r="AK210" s="68"/>
      <c r="AL210" s="76"/>
      <c r="AM210" s="75"/>
      <c r="AN210" s="69"/>
      <c r="AO210" s="100"/>
      <c r="AP210" s="100"/>
      <c r="AQ210" s="78"/>
      <c r="AR210" s="79"/>
      <c r="AS210" s="77"/>
      <c r="AV210" s="68"/>
      <c r="AW210" s="81"/>
      <c r="AX210" s="81"/>
    </row>
    <row r="211" spans="1:50" x14ac:dyDescent="0.2">
      <c r="A211" s="105"/>
      <c r="B211" s="105"/>
      <c r="C211" s="105"/>
      <c r="D211" s="105"/>
      <c r="E211" s="105"/>
      <c r="F211" s="105"/>
      <c r="G211" s="105"/>
      <c r="H211" s="105"/>
      <c r="I211" s="116"/>
      <c r="J211" s="105"/>
      <c r="K211" s="105"/>
      <c r="L211" s="105"/>
      <c r="M211" s="105"/>
      <c r="N211" s="105"/>
      <c r="O211" s="68"/>
      <c r="P211" s="68"/>
      <c r="Q211" s="69"/>
      <c r="R211" s="69"/>
      <c r="S211" s="111"/>
      <c r="T211" s="70"/>
      <c r="V211" s="37"/>
      <c r="W211" s="71"/>
      <c r="X211" s="81"/>
      <c r="Y211" s="68"/>
      <c r="Z211" s="114"/>
      <c r="AA211" s="68"/>
      <c r="AB211" s="93"/>
      <c r="AC211" s="72"/>
      <c r="AK211" s="68"/>
      <c r="AL211" s="76"/>
      <c r="AM211" s="75"/>
      <c r="AN211" s="69"/>
      <c r="AO211" s="100"/>
      <c r="AP211" s="100"/>
      <c r="AQ211" s="78"/>
      <c r="AR211" s="79"/>
      <c r="AS211" s="77"/>
      <c r="AV211" s="68"/>
      <c r="AW211" s="81"/>
      <c r="AX211" s="81"/>
    </row>
    <row r="212" spans="1:50" x14ac:dyDescent="0.2">
      <c r="A212" s="105"/>
      <c r="B212" s="105"/>
      <c r="C212" s="105"/>
      <c r="D212" s="105"/>
      <c r="E212" s="105"/>
      <c r="F212" s="105"/>
      <c r="G212" s="105"/>
      <c r="H212" s="105"/>
      <c r="I212" s="116"/>
      <c r="J212" s="105"/>
      <c r="K212" s="105"/>
      <c r="L212" s="105"/>
      <c r="M212" s="105"/>
      <c r="N212" s="105"/>
      <c r="O212" s="68"/>
      <c r="P212" s="68"/>
      <c r="Q212" s="69"/>
      <c r="R212" s="69"/>
      <c r="S212" s="111"/>
      <c r="T212" s="70"/>
      <c r="V212" s="37"/>
      <c r="W212" s="71"/>
      <c r="X212" s="81"/>
      <c r="Y212" s="68"/>
      <c r="Z212" s="114"/>
      <c r="AA212" s="68"/>
      <c r="AB212" s="93"/>
      <c r="AC212" s="72"/>
      <c r="AK212" s="68"/>
      <c r="AL212" s="76"/>
      <c r="AM212" s="75"/>
      <c r="AN212" s="69"/>
      <c r="AO212" s="100"/>
      <c r="AP212" s="100"/>
      <c r="AQ212" s="78"/>
      <c r="AR212" s="79"/>
      <c r="AS212" s="77"/>
      <c r="AV212" s="68"/>
      <c r="AW212" s="81"/>
      <c r="AX212" s="81"/>
    </row>
    <row r="213" spans="1:50" x14ac:dyDescent="0.2">
      <c r="A213" s="105"/>
      <c r="B213" s="105"/>
      <c r="C213" s="105"/>
      <c r="D213" s="105"/>
      <c r="E213" s="105"/>
      <c r="F213" s="105"/>
      <c r="G213" s="105"/>
      <c r="H213" s="105"/>
      <c r="I213" s="116"/>
      <c r="J213" s="105"/>
      <c r="K213" s="105"/>
      <c r="L213" s="105"/>
      <c r="M213" s="105"/>
      <c r="N213" s="105"/>
      <c r="O213" s="68"/>
      <c r="P213" s="68"/>
      <c r="Q213" s="69"/>
      <c r="R213" s="69"/>
      <c r="S213" s="111"/>
      <c r="T213" s="70"/>
      <c r="V213" s="37"/>
      <c r="W213" s="71"/>
      <c r="X213" s="81"/>
      <c r="Y213" s="68"/>
      <c r="Z213" s="114"/>
      <c r="AA213" s="68"/>
      <c r="AB213" s="93"/>
      <c r="AC213" s="72"/>
      <c r="AK213" s="68"/>
      <c r="AL213" s="76"/>
      <c r="AM213" s="75"/>
      <c r="AN213" s="69"/>
      <c r="AO213" s="100"/>
      <c r="AP213" s="100"/>
      <c r="AQ213" s="78"/>
      <c r="AR213" s="79"/>
      <c r="AS213" s="77"/>
      <c r="AV213" s="68"/>
      <c r="AW213" s="81"/>
      <c r="AX213" s="81"/>
    </row>
    <row r="214" spans="1:50" x14ac:dyDescent="0.2">
      <c r="A214" s="105"/>
      <c r="B214" s="105"/>
      <c r="C214" s="105"/>
      <c r="D214" s="105"/>
      <c r="E214" s="105"/>
      <c r="F214" s="105"/>
      <c r="G214" s="105"/>
      <c r="H214" s="105"/>
      <c r="I214" s="116"/>
      <c r="J214" s="105"/>
      <c r="K214" s="105"/>
      <c r="L214" s="105"/>
      <c r="M214" s="105"/>
      <c r="N214" s="105"/>
      <c r="O214" s="68"/>
      <c r="P214" s="68"/>
      <c r="Q214" s="69"/>
      <c r="R214" s="69"/>
      <c r="S214" s="111"/>
      <c r="T214" s="70"/>
      <c r="V214" s="37"/>
      <c r="W214" s="71"/>
      <c r="X214" s="81"/>
      <c r="Y214" s="68"/>
      <c r="Z214" s="114"/>
      <c r="AA214" s="68"/>
      <c r="AB214" s="93"/>
      <c r="AC214" s="72"/>
      <c r="AK214" s="68"/>
      <c r="AL214" s="76"/>
      <c r="AM214" s="75"/>
      <c r="AN214" s="69"/>
      <c r="AO214" s="100"/>
      <c r="AP214" s="100"/>
      <c r="AQ214" s="78"/>
      <c r="AR214" s="79"/>
      <c r="AS214" s="77"/>
      <c r="AV214" s="68"/>
      <c r="AW214" s="81"/>
      <c r="AX214" s="81"/>
    </row>
    <row r="215" spans="1:50" x14ac:dyDescent="0.2">
      <c r="A215" s="105"/>
      <c r="B215" s="105"/>
      <c r="C215" s="105"/>
      <c r="D215" s="105"/>
      <c r="E215" s="105"/>
      <c r="F215" s="105"/>
      <c r="G215" s="105"/>
      <c r="H215" s="105"/>
      <c r="I215" s="116"/>
      <c r="J215" s="105"/>
      <c r="K215" s="105"/>
      <c r="L215" s="105"/>
      <c r="M215" s="105"/>
      <c r="N215" s="105"/>
      <c r="O215" s="68"/>
      <c r="P215" s="68"/>
      <c r="Q215" s="69"/>
      <c r="R215" s="69"/>
      <c r="S215" s="111"/>
      <c r="T215" s="70"/>
      <c r="V215" s="37"/>
      <c r="W215" s="71"/>
      <c r="X215" s="81"/>
      <c r="Y215" s="68"/>
      <c r="Z215" s="114"/>
      <c r="AA215" s="68"/>
      <c r="AB215" s="93"/>
      <c r="AC215" s="72"/>
      <c r="AK215" s="68"/>
      <c r="AL215" s="76"/>
      <c r="AM215" s="75"/>
      <c r="AN215" s="69"/>
      <c r="AO215" s="100"/>
      <c r="AP215" s="100"/>
      <c r="AQ215" s="78"/>
      <c r="AR215" s="79"/>
      <c r="AS215" s="77"/>
      <c r="AV215" s="68"/>
      <c r="AW215" s="81"/>
      <c r="AX215" s="81"/>
    </row>
    <row r="216" spans="1:50" x14ac:dyDescent="0.2">
      <c r="A216" s="105"/>
      <c r="B216" s="105"/>
      <c r="C216" s="105"/>
      <c r="D216" s="105"/>
      <c r="E216" s="105"/>
      <c r="F216" s="105"/>
      <c r="G216" s="105"/>
      <c r="H216" s="105"/>
      <c r="I216" s="116"/>
      <c r="J216" s="105"/>
      <c r="K216" s="105"/>
      <c r="L216" s="105"/>
      <c r="M216" s="105"/>
      <c r="N216" s="105"/>
      <c r="O216" s="68"/>
      <c r="P216" s="68"/>
      <c r="Q216" s="69"/>
      <c r="R216" s="69"/>
      <c r="S216" s="111"/>
      <c r="T216" s="70"/>
      <c r="V216" s="37"/>
      <c r="W216" s="71"/>
      <c r="X216" s="81"/>
      <c r="Y216" s="68"/>
      <c r="Z216" s="114"/>
      <c r="AA216" s="68"/>
      <c r="AB216" s="93"/>
      <c r="AC216" s="72"/>
      <c r="AK216" s="68"/>
      <c r="AL216" s="76"/>
      <c r="AM216" s="75"/>
      <c r="AN216" s="69"/>
      <c r="AO216" s="100"/>
      <c r="AP216" s="100"/>
      <c r="AQ216" s="78"/>
      <c r="AR216" s="79"/>
      <c r="AS216" s="77"/>
      <c r="AV216" s="68"/>
      <c r="AW216" s="81"/>
      <c r="AX216" s="81"/>
    </row>
    <row r="217" spans="1:50" x14ac:dyDescent="0.2">
      <c r="A217" s="105"/>
      <c r="B217" s="105"/>
      <c r="C217" s="105"/>
      <c r="D217" s="105"/>
      <c r="E217" s="105"/>
      <c r="F217" s="105"/>
      <c r="G217" s="105"/>
      <c r="H217" s="105"/>
      <c r="I217" s="116"/>
      <c r="J217" s="105"/>
      <c r="K217" s="105"/>
      <c r="L217" s="105"/>
      <c r="M217" s="105"/>
      <c r="N217" s="105"/>
      <c r="O217" s="68"/>
      <c r="P217" s="68"/>
      <c r="Q217" s="69"/>
      <c r="R217" s="69"/>
      <c r="S217" s="111"/>
      <c r="T217" s="70"/>
      <c r="V217" s="37"/>
      <c r="W217" s="71"/>
      <c r="X217" s="81"/>
      <c r="Y217" s="68"/>
      <c r="Z217" s="114"/>
      <c r="AA217" s="68"/>
      <c r="AB217" s="93"/>
      <c r="AC217" s="72"/>
      <c r="AK217" s="68"/>
      <c r="AL217" s="76"/>
      <c r="AM217" s="75"/>
      <c r="AN217" s="69"/>
      <c r="AO217" s="100"/>
      <c r="AP217" s="100"/>
      <c r="AQ217" s="78"/>
      <c r="AR217" s="79"/>
      <c r="AS217" s="77"/>
      <c r="AV217" s="68"/>
      <c r="AW217" s="81"/>
      <c r="AX217" s="81"/>
    </row>
    <row r="218" spans="1:50" x14ac:dyDescent="0.2">
      <c r="A218" s="105"/>
      <c r="B218" s="105"/>
      <c r="C218" s="105"/>
      <c r="D218" s="105"/>
      <c r="E218" s="105"/>
      <c r="F218" s="105"/>
      <c r="G218" s="105"/>
      <c r="H218" s="105"/>
      <c r="I218" s="116"/>
      <c r="J218" s="105"/>
      <c r="K218" s="105"/>
      <c r="L218" s="105"/>
      <c r="M218" s="105"/>
      <c r="N218" s="105"/>
      <c r="O218" s="68"/>
      <c r="P218" s="68"/>
      <c r="Q218" s="69"/>
      <c r="R218" s="69"/>
      <c r="S218" s="111"/>
      <c r="T218" s="70"/>
      <c r="V218" s="37"/>
      <c r="W218" s="71"/>
      <c r="X218" s="81"/>
      <c r="Y218" s="68"/>
      <c r="Z218" s="114"/>
      <c r="AA218" s="68"/>
      <c r="AB218" s="93"/>
      <c r="AC218" s="72"/>
      <c r="AK218" s="68"/>
      <c r="AL218" s="76"/>
      <c r="AM218" s="75"/>
      <c r="AN218" s="69"/>
      <c r="AO218" s="100"/>
      <c r="AP218" s="100"/>
      <c r="AQ218" s="78"/>
      <c r="AR218" s="79"/>
      <c r="AS218" s="77"/>
      <c r="AV218" s="68"/>
      <c r="AW218" s="81"/>
      <c r="AX218" s="81"/>
    </row>
    <row r="219" spans="1:50" x14ac:dyDescent="0.2">
      <c r="A219" s="105"/>
      <c r="B219" s="105"/>
      <c r="C219" s="105"/>
      <c r="D219" s="105"/>
      <c r="E219" s="105"/>
      <c r="F219" s="105"/>
      <c r="G219" s="105"/>
      <c r="H219" s="105"/>
      <c r="I219" s="116"/>
      <c r="J219" s="105"/>
      <c r="K219" s="105"/>
      <c r="L219" s="105"/>
      <c r="M219" s="105"/>
      <c r="N219" s="105"/>
      <c r="O219" s="68"/>
      <c r="P219" s="68"/>
      <c r="Q219" s="69"/>
      <c r="R219" s="69"/>
      <c r="S219" s="111"/>
      <c r="T219" s="70"/>
      <c r="V219" s="37"/>
      <c r="W219" s="71"/>
      <c r="X219" s="81"/>
      <c r="Y219" s="68"/>
      <c r="Z219" s="114"/>
      <c r="AA219" s="68"/>
      <c r="AB219" s="93"/>
      <c r="AC219" s="72"/>
      <c r="AK219" s="68"/>
      <c r="AL219" s="76"/>
      <c r="AM219" s="75"/>
      <c r="AN219" s="69"/>
      <c r="AO219" s="100"/>
      <c r="AP219" s="100"/>
      <c r="AQ219" s="78"/>
      <c r="AR219" s="79"/>
      <c r="AS219" s="77"/>
      <c r="AV219" s="68"/>
      <c r="AW219" s="81"/>
      <c r="AX219" s="81"/>
    </row>
    <row r="220" spans="1:50" x14ac:dyDescent="0.2">
      <c r="A220" s="105"/>
      <c r="B220" s="105"/>
      <c r="C220" s="105"/>
      <c r="D220" s="105"/>
      <c r="E220" s="105"/>
      <c r="F220" s="105"/>
      <c r="G220" s="105"/>
      <c r="H220" s="105"/>
      <c r="I220" s="116"/>
      <c r="J220" s="105"/>
      <c r="K220" s="105"/>
      <c r="L220" s="105"/>
      <c r="M220" s="105"/>
      <c r="N220" s="105"/>
      <c r="O220" s="68"/>
      <c r="P220" s="68"/>
      <c r="Q220" s="69"/>
      <c r="R220" s="69"/>
      <c r="S220" s="111"/>
      <c r="T220" s="70"/>
      <c r="V220" s="37"/>
      <c r="W220" s="71"/>
      <c r="X220" s="81"/>
      <c r="Y220" s="68"/>
      <c r="Z220" s="114"/>
      <c r="AA220" s="68"/>
      <c r="AB220" s="93"/>
      <c r="AC220" s="72"/>
      <c r="AK220" s="68"/>
      <c r="AL220" s="76"/>
      <c r="AM220" s="75"/>
      <c r="AN220" s="69"/>
      <c r="AO220" s="100"/>
      <c r="AP220" s="100"/>
      <c r="AQ220" s="78"/>
      <c r="AR220" s="79"/>
      <c r="AS220" s="77"/>
      <c r="AV220" s="68"/>
      <c r="AW220" s="81"/>
      <c r="AX220" s="81"/>
    </row>
    <row r="221" spans="1:50" x14ac:dyDescent="0.2">
      <c r="A221" s="105"/>
      <c r="B221" s="105"/>
      <c r="C221" s="105"/>
      <c r="D221" s="105"/>
      <c r="E221" s="105"/>
      <c r="F221" s="106"/>
      <c r="G221" s="105"/>
      <c r="H221" s="105"/>
      <c r="I221" s="116"/>
      <c r="J221" s="105"/>
      <c r="K221" s="107"/>
      <c r="L221" s="107"/>
      <c r="M221" s="105"/>
      <c r="N221" s="105"/>
      <c r="O221" s="68"/>
      <c r="Y221" s="68"/>
    </row>
    <row r="222" spans="1:50" x14ac:dyDescent="0.2">
      <c r="A222" s="105"/>
      <c r="B222" s="105"/>
      <c r="C222" s="105"/>
      <c r="D222" s="105"/>
      <c r="E222" s="105"/>
      <c r="F222" s="106"/>
      <c r="G222" s="105"/>
      <c r="H222" s="105"/>
      <c r="I222" s="116"/>
      <c r="J222" s="105"/>
      <c r="K222" s="107"/>
      <c r="L222" s="107"/>
      <c r="M222" s="105"/>
      <c r="N222" s="105"/>
      <c r="O222" s="68"/>
      <c r="Y222" s="68"/>
    </row>
    <row r="223" spans="1:50" x14ac:dyDescent="0.2">
      <c r="A223" s="105"/>
      <c r="B223" s="105"/>
      <c r="C223" s="105"/>
      <c r="D223" s="105"/>
      <c r="E223" s="105"/>
      <c r="F223" s="106"/>
      <c r="G223" s="105"/>
      <c r="H223" s="105"/>
      <c r="I223" s="116"/>
      <c r="J223" s="105"/>
      <c r="K223" s="107"/>
      <c r="L223" s="107"/>
      <c r="M223" s="105"/>
      <c r="N223" s="105"/>
      <c r="O223" s="68"/>
      <c r="Y223" s="68"/>
    </row>
    <row r="224" spans="1:50" x14ac:dyDescent="0.2">
      <c r="A224" s="105"/>
      <c r="B224" s="105"/>
      <c r="C224" s="105"/>
      <c r="D224" s="105"/>
      <c r="E224" s="105"/>
      <c r="F224" s="106"/>
      <c r="G224" s="105"/>
      <c r="H224" s="105"/>
      <c r="I224" s="116"/>
      <c r="J224" s="105"/>
      <c r="K224" s="107"/>
      <c r="L224" s="107"/>
      <c r="M224" s="105"/>
      <c r="N224" s="105"/>
      <c r="O224" s="68"/>
      <c r="Y224" s="68"/>
    </row>
    <row r="225" spans="1:25" x14ac:dyDescent="0.2">
      <c r="A225" s="105"/>
      <c r="B225" s="105"/>
      <c r="C225" s="105"/>
      <c r="D225" s="105"/>
      <c r="E225" s="105"/>
      <c r="F225" s="106"/>
      <c r="G225" s="105"/>
      <c r="H225" s="105"/>
      <c r="I225" s="116"/>
      <c r="J225" s="105"/>
      <c r="K225" s="107"/>
      <c r="L225" s="107"/>
      <c r="M225" s="105"/>
      <c r="N225" s="105"/>
      <c r="O225" s="68"/>
      <c r="Y225" s="68"/>
    </row>
    <row r="226" spans="1:25" x14ac:dyDescent="0.2">
      <c r="A226" s="105"/>
      <c r="B226" s="105"/>
      <c r="C226" s="105"/>
      <c r="D226" s="105"/>
      <c r="E226" s="105"/>
      <c r="F226" s="106"/>
      <c r="G226" s="105"/>
      <c r="H226" s="105"/>
      <c r="I226" s="116"/>
      <c r="J226" s="105"/>
      <c r="K226" s="107"/>
      <c r="L226" s="107"/>
      <c r="M226" s="105"/>
      <c r="N226" s="105"/>
      <c r="O226" s="68"/>
      <c r="Y226" s="68"/>
    </row>
    <row r="227" spans="1:25" x14ac:dyDescent="0.2">
      <c r="A227" s="105"/>
      <c r="B227" s="105"/>
      <c r="C227" s="105"/>
      <c r="D227" s="105"/>
      <c r="E227" s="105"/>
      <c r="F227" s="106"/>
      <c r="G227" s="105"/>
      <c r="H227" s="105"/>
      <c r="I227" s="116"/>
      <c r="J227" s="105"/>
      <c r="K227" s="107"/>
      <c r="L227" s="107"/>
      <c r="M227" s="105"/>
      <c r="N227" s="105"/>
      <c r="O227" s="68"/>
      <c r="Y227" s="68"/>
    </row>
    <row r="228" spans="1:25" x14ac:dyDescent="0.2">
      <c r="A228" s="105"/>
      <c r="B228" s="105"/>
      <c r="C228" s="105"/>
      <c r="D228" s="105"/>
      <c r="E228" s="105"/>
      <c r="F228" s="106"/>
      <c r="G228" s="105"/>
      <c r="H228" s="105"/>
      <c r="I228" s="116"/>
      <c r="J228" s="105"/>
      <c r="K228" s="107"/>
      <c r="L228" s="107"/>
      <c r="M228" s="105"/>
      <c r="N228" s="105"/>
      <c r="O228" s="68"/>
      <c r="Y228" s="68"/>
    </row>
    <row r="229" spans="1:25" x14ac:dyDescent="0.2">
      <c r="A229" s="105"/>
      <c r="B229" s="105"/>
      <c r="C229" s="105"/>
      <c r="D229" s="105"/>
      <c r="E229" s="105"/>
      <c r="F229" s="106"/>
      <c r="G229" s="105"/>
      <c r="H229" s="105"/>
      <c r="I229" s="116"/>
      <c r="J229" s="105"/>
      <c r="K229" s="107"/>
      <c r="L229" s="107"/>
      <c r="M229" s="105"/>
      <c r="N229" s="105"/>
      <c r="O229" s="68"/>
      <c r="Y229" s="68"/>
    </row>
    <row r="230" spans="1:25" x14ac:dyDescent="0.2">
      <c r="A230" s="105"/>
      <c r="B230" s="105"/>
      <c r="C230" s="105"/>
      <c r="D230" s="105"/>
      <c r="E230" s="105"/>
      <c r="F230" s="106"/>
      <c r="G230" s="105"/>
      <c r="H230" s="105"/>
      <c r="I230" s="116"/>
      <c r="J230" s="105"/>
      <c r="K230" s="107"/>
      <c r="L230" s="107"/>
      <c r="M230" s="105"/>
      <c r="N230" s="105"/>
      <c r="O230" s="68"/>
      <c r="Y230" s="68"/>
    </row>
    <row r="231" spans="1:25" x14ac:dyDescent="0.2">
      <c r="A231" s="105"/>
      <c r="B231" s="105"/>
      <c r="C231" s="105"/>
      <c r="D231" s="105"/>
      <c r="E231" s="105"/>
      <c r="F231" s="106"/>
      <c r="G231" s="105"/>
      <c r="H231" s="105"/>
      <c r="I231" s="116"/>
      <c r="J231" s="105"/>
      <c r="K231" s="107"/>
      <c r="L231" s="107"/>
      <c r="M231" s="105"/>
      <c r="N231" s="105"/>
      <c r="O231" s="68"/>
      <c r="Y231" s="68"/>
    </row>
    <row r="232" spans="1:25" x14ac:dyDescent="0.2">
      <c r="A232" s="105"/>
      <c r="B232" s="105"/>
      <c r="C232" s="105"/>
      <c r="D232" s="105"/>
      <c r="E232" s="105"/>
      <c r="F232" s="106"/>
      <c r="G232" s="105"/>
      <c r="H232" s="105"/>
      <c r="I232" s="116"/>
      <c r="J232" s="105"/>
      <c r="K232" s="107"/>
      <c r="L232" s="107"/>
      <c r="M232" s="105"/>
      <c r="N232" s="105"/>
      <c r="O232" s="68"/>
      <c r="Y232" s="68"/>
    </row>
    <row r="233" spans="1:25" x14ac:dyDescent="0.2">
      <c r="A233" s="105"/>
      <c r="B233" s="105"/>
      <c r="C233" s="105"/>
      <c r="D233" s="105"/>
      <c r="E233" s="105"/>
      <c r="F233" s="106"/>
      <c r="G233" s="105"/>
      <c r="H233" s="105"/>
      <c r="I233" s="116"/>
      <c r="J233" s="105"/>
      <c r="K233" s="107"/>
      <c r="L233" s="107"/>
      <c r="M233" s="105"/>
      <c r="N233" s="105"/>
      <c r="O233" s="68"/>
      <c r="Y233" s="68"/>
    </row>
    <row r="234" spans="1:25" x14ac:dyDescent="0.2">
      <c r="A234" s="105"/>
      <c r="B234" s="105"/>
      <c r="C234" s="105"/>
      <c r="D234" s="105"/>
      <c r="E234" s="105"/>
      <c r="F234" s="106"/>
      <c r="G234" s="105"/>
      <c r="H234" s="105"/>
      <c r="I234" s="116"/>
      <c r="J234" s="105"/>
      <c r="K234" s="107"/>
      <c r="L234" s="107"/>
      <c r="M234" s="105"/>
      <c r="N234" s="105"/>
      <c r="O234" s="68"/>
      <c r="Y234" s="68"/>
    </row>
    <row r="235" spans="1:25" x14ac:dyDescent="0.2">
      <c r="A235" s="105"/>
      <c r="B235" s="105"/>
      <c r="C235" s="105"/>
      <c r="D235" s="105"/>
      <c r="E235" s="105"/>
      <c r="F235" s="106"/>
      <c r="G235" s="105"/>
      <c r="H235" s="105"/>
      <c r="I235" s="116"/>
      <c r="J235" s="105"/>
      <c r="K235" s="107"/>
      <c r="L235" s="107"/>
      <c r="M235" s="105"/>
      <c r="N235" s="105"/>
      <c r="O235" s="68"/>
      <c r="Y235" s="68"/>
    </row>
    <row r="236" spans="1:25" x14ac:dyDescent="0.2">
      <c r="A236" s="105"/>
      <c r="B236" s="105"/>
      <c r="C236" s="105"/>
      <c r="D236" s="105"/>
      <c r="E236" s="105"/>
      <c r="F236" s="106"/>
      <c r="G236" s="105"/>
      <c r="H236" s="105"/>
      <c r="I236" s="116"/>
      <c r="J236" s="105"/>
      <c r="K236" s="107"/>
      <c r="L236" s="107"/>
      <c r="M236" s="105"/>
      <c r="N236" s="105"/>
      <c r="O236" s="68"/>
      <c r="Y236" s="68"/>
    </row>
    <row r="237" spans="1:25" x14ac:dyDescent="0.2">
      <c r="A237" s="105"/>
      <c r="B237" s="105"/>
      <c r="C237" s="105"/>
      <c r="D237" s="105"/>
      <c r="E237" s="105"/>
      <c r="F237" s="106"/>
      <c r="G237" s="105"/>
      <c r="H237" s="105"/>
      <c r="I237" s="116"/>
      <c r="J237" s="105"/>
      <c r="K237" s="107"/>
      <c r="L237" s="107"/>
      <c r="M237" s="105"/>
      <c r="N237" s="105"/>
      <c r="O237" s="68"/>
      <c r="Y237" s="68"/>
    </row>
    <row r="238" spans="1:25" x14ac:dyDescent="0.2">
      <c r="A238" s="105"/>
      <c r="B238" s="105"/>
      <c r="C238" s="105"/>
      <c r="D238" s="105"/>
      <c r="E238" s="105"/>
      <c r="F238" s="106"/>
      <c r="G238" s="105"/>
      <c r="H238" s="105"/>
      <c r="I238" s="116"/>
      <c r="J238" s="105"/>
      <c r="K238" s="107"/>
      <c r="L238" s="107"/>
      <c r="M238" s="105"/>
      <c r="N238" s="105"/>
      <c r="O238" s="68"/>
      <c r="Y238" s="68"/>
    </row>
    <row r="239" spans="1:25" x14ac:dyDescent="0.2">
      <c r="A239" s="105"/>
      <c r="B239" s="105"/>
      <c r="C239" s="105"/>
      <c r="D239" s="105"/>
      <c r="E239" s="105"/>
      <c r="F239" s="106"/>
      <c r="G239" s="105"/>
      <c r="H239" s="105"/>
      <c r="I239" s="116"/>
      <c r="J239" s="105"/>
      <c r="K239" s="107"/>
      <c r="L239" s="107"/>
      <c r="M239" s="105"/>
      <c r="N239" s="105"/>
      <c r="O239" s="68"/>
      <c r="Y239" s="68"/>
    </row>
    <row r="240" spans="1:25" x14ac:dyDescent="0.2">
      <c r="A240" s="105"/>
      <c r="B240" s="105"/>
      <c r="C240" s="105"/>
      <c r="D240" s="105"/>
      <c r="E240" s="105"/>
      <c r="F240" s="106"/>
      <c r="G240" s="105"/>
      <c r="H240" s="105"/>
      <c r="I240" s="116"/>
      <c r="J240" s="105"/>
      <c r="K240" s="107"/>
      <c r="L240" s="107"/>
      <c r="M240" s="105"/>
      <c r="N240" s="105"/>
      <c r="O240" s="68"/>
      <c r="Y240" s="68"/>
    </row>
    <row r="241" spans="1:25" x14ac:dyDescent="0.2">
      <c r="A241" s="105"/>
      <c r="B241" s="105"/>
      <c r="C241" s="105"/>
      <c r="D241" s="105"/>
      <c r="E241" s="105"/>
      <c r="F241" s="106"/>
      <c r="G241" s="105"/>
      <c r="H241" s="105"/>
      <c r="I241" s="116"/>
      <c r="J241" s="105"/>
      <c r="K241" s="107"/>
      <c r="L241" s="107"/>
      <c r="M241" s="105"/>
      <c r="N241" s="105"/>
      <c r="O241" s="68"/>
      <c r="Y241" s="68"/>
    </row>
    <row r="242" spans="1:25" x14ac:dyDescent="0.2">
      <c r="A242" s="105"/>
      <c r="B242" s="105"/>
      <c r="C242" s="105"/>
      <c r="D242" s="105"/>
      <c r="E242" s="105"/>
      <c r="F242" s="106"/>
      <c r="G242" s="105"/>
      <c r="H242" s="105"/>
      <c r="I242" s="116"/>
      <c r="J242" s="105"/>
      <c r="K242" s="107"/>
      <c r="L242" s="107"/>
      <c r="M242" s="105"/>
      <c r="N242" s="105"/>
      <c r="O242" s="68"/>
      <c r="Y242" s="68"/>
    </row>
    <row r="243" spans="1:25" x14ac:dyDescent="0.2">
      <c r="A243" s="105"/>
      <c r="B243" s="105"/>
      <c r="C243" s="105"/>
      <c r="D243" s="105"/>
      <c r="E243" s="105"/>
      <c r="F243" s="106"/>
      <c r="G243" s="105"/>
      <c r="H243" s="105"/>
      <c r="I243" s="116"/>
      <c r="J243" s="105"/>
      <c r="K243" s="107"/>
      <c r="L243" s="107"/>
      <c r="M243" s="105"/>
      <c r="N243" s="105"/>
      <c r="O243" s="68"/>
      <c r="Y243" s="68"/>
    </row>
    <row r="244" spans="1:25" x14ac:dyDescent="0.2">
      <c r="A244" s="105"/>
      <c r="B244" s="105"/>
      <c r="C244" s="105"/>
      <c r="D244" s="105"/>
      <c r="E244" s="105"/>
      <c r="F244" s="106"/>
      <c r="G244" s="105"/>
      <c r="H244" s="105"/>
      <c r="I244" s="116"/>
      <c r="J244" s="105"/>
      <c r="K244" s="107"/>
      <c r="L244" s="107"/>
      <c r="M244" s="105"/>
      <c r="N244" s="105"/>
      <c r="O244" s="68"/>
      <c r="Y244" s="68"/>
    </row>
    <row r="245" spans="1:25" x14ac:dyDescent="0.2">
      <c r="A245" s="105"/>
      <c r="B245" s="105"/>
      <c r="C245" s="105"/>
      <c r="D245" s="105"/>
      <c r="E245" s="105"/>
      <c r="F245" s="106"/>
      <c r="G245" s="105"/>
      <c r="H245" s="105"/>
      <c r="I245" s="116"/>
      <c r="J245" s="105"/>
      <c r="K245" s="107"/>
      <c r="L245" s="107"/>
      <c r="M245" s="105"/>
      <c r="N245" s="105"/>
      <c r="O245" s="68"/>
      <c r="Y245" s="68"/>
    </row>
    <row r="246" spans="1:25" x14ac:dyDescent="0.2">
      <c r="A246" s="105"/>
      <c r="B246" s="105"/>
      <c r="C246" s="105"/>
      <c r="D246" s="105"/>
      <c r="E246" s="105"/>
      <c r="F246" s="106"/>
      <c r="G246" s="105"/>
      <c r="H246" s="105"/>
      <c r="I246" s="116"/>
      <c r="J246" s="105"/>
      <c r="K246" s="107"/>
      <c r="L246" s="107"/>
      <c r="M246" s="105"/>
      <c r="N246" s="105"/>
      <c r="O246" s="68"/>
      <c r="Y246" s="68"/>
    </row>
    <row r="247" spans="1:25" x14ac:dyDescent="0.2">
      <c r="A247" s="105"/>
      <c r="B247" s="105"/>
      <c r="C247" s="105"/>
      <c r="D247" s="105"/>
      <c r="E247" s="105"/>
      <c r="F247" s="106"/>
      <c r="G247" s="105"/>
      <c r="H247" s="105"/>
      <c r="I247" s="116"/>
      <c r="J247" s="105"/>
      <c r="K247" s="107"/>
      <c r="L247" s="107"/>
      <c r="M247" s="105"/>
      <c r="N247" s="105"/>
      <c r="O247" s="68"/>
      <c r="Y247" s="68"/>
    </row>
    <row r="248" spans="1:25" x14ac:dyDescent="0.2">
      <c r="A248" s="105"/>
      <c r="B248" s="105"/>
      <c r="C248" s="105"/>
      <c r="D248" s="105"/>
      <c r="E248" s="105"/>
      <c r="F248" s="106"/>
      <c r="G248" s="105"/>
      <c r="H248" s="105"/>
      <c r="I248" s="116"/>
      <c r="J248" s="105"/>
      <c r="K248" s="107"/>
      <c r="L248" s="107"/>
      <c r="M248" s="105"/>
      <c r="N248" s="105"/>
      <c r="O248" s="68"/>
      <c r="Y248" s="68"/>
    </row>
    <row r="249" spans="1:25" x14ac:dyDescent="0.2">
      <c r="A249" s="105"/>
      <c r="B249" s="105"/>
      <c r="C249" s="105"/>
      <c r="D249" s="105"/>
      <c r="E249" s="105"/>
      <c r="F249" s="106"/>
      <c r="G249" s="105"/>
      <c r="H249" s="105"/>
      <c r="I249" s="116"/>
      <c r="J249" s="105"/>
      <c r="K249" s="107"/>
      <c r="L249" s="107"/>
      <c r="M249" s="105"/>
      <c r="N249" s="105"/>
      <c r="O249" s="68"/>
      <c r="Y249" s="68"/>
    </row>
    <row r="250" spans="1:25" x14ac:dyDescent="0.2">
      <c r="A250" s="105"/>
      <c r="B250" s="105"/>
      <c r="C250" s="105"/>
      <c r="D250" s="105"/>
      <c r="E250" s="105"/>
      <c r="F250" s="106"/>
      <c r="G250" s="105"/>
      <c r="H250" s="105"/>
      <c r="I250" s="116"/>
      <c r="J250" s="105"/>
      <c r="K250" s="107"/>
      <c r="L250" s="107"/>
      <c r="M250" s="105"/>
      <c r="N250" s="105"/>
      <c r="O250" s="68"/>
      <c r="Y250" s="68"/>
    </row>
    <row r="251" spans="1:25" x14ac:dyDescent="0.2">
      <c r="A251" s="105"/>
      <c r="B251" s="105"/>
      <c r="C251" s="105"/>
      <c r="D251" s="105"/>
      <c r="E251" s="105"/>
      <c r="F251" s="106"/>
      <c r="G251" s="105"/>
      <c r="H251" s="105"/>
      <c r="I251" s="116"/>
      <c r="J251" s="105"/>
      <c r="K251" s="107"/>
      <c r="L251" s="107"/>
      <c r="M251" s="105"/>
      <c r="N251" s="105"/>
      <c r="O251" s="68"/>
      <c r="Y251" s="68"/>
    </row>
    <row r="252" spans="1:25" x14ac:dyDescent="0.2">
      <c r="A252" s="105"/>
      <c r="B252" s="105"/>
      <c r="C252" s="105"/>
      <c r="D252" s="105"/>
      <c r="E252" s="105"/>
      <c r="F252" s="106"/>
      <c r="G252" s="105"/>
      <c r="H252" s="105"/>
      <c r="I252" s="116"/>
      <c r="J252" s="105"/>
      <c r="K252" s="107"/>
      <c r="L252" s="107"/>
      <c r="M252" s="105"/>
      <c r="N252" s="105"/>
      <c r="O252" s="68"/>
      <c r="Y252" s="68"/>
    </row>
    <row r="253" spans="1:25" x14ac:dyDescent="0.2">
      <c r="A253" s="105"/>
      <c r="B253" s="105"/>
      <c r="C253" s="105"/>
      <c r="D253" s="105"/>
      <c r="E253" s="105"/>
      <c r="F253" s="106"/>
      <c r="G253" s="105"/>
      <c r="H253" s="105"/>
      <c r="I253" s="116"/>
      <c r="J253" s="105"/>
      <c r="K253" s="107"/>
      <c r="L253" s="107"/>
      <c r="M253" s="105"/>
      <c r="N253" s="105"/>
      <c r="O253" s="68"/>
      <c r="Y253" s="68"/>
    </row>
    <row r="254" spans="1:25" x14ac:dyDescent="0.2">
      <c r="A254" s="105"/>
      <c r="B254" s="105"/>
      <c r="C254" s="105"/>
      <c r="D254" s="105"/>
      <c r="E254" s="105"/>
      <c r="F254" s="106"/>
      <c r="G254" s="105"/>
      <c r="H254" s="105"/>
      <c r="I254" s="116"/>
      <c r="J254" s="105"/>
      <c r="K254" s="107"/>
      <c r="L254" s="107"/>
      <c r="M254" s="105"/>
      <c r="N254" s="105"/>
      <c r="O254" s="68"/>
      <c r="Y254" s="68"/>
    </row>
    <row r="255" spans="1:25" x14ac:dyDescent="0.2">
      <c r="A255" s="105"/>
      <c r="B255" s="105"/>
      <c r="C255" s="105"/>
      <c r="D255" s="105"/>
      <c r="E255" s="105"/>
      <c r="F255" s="106"/>
      <c r="G255" s="105"/>
      <c r="H255" s="105"/>
      <c r="I255" s="116"/>
      <c r="J255" s="105"/>
      <c r="K255" s="107"/>
      <c r="L255" s="107"/>
      <c r="M255" s="105"/>
      <c r="N255" s="105"/>
      <c r="O255" s="68"/>
      <c r="Y255" s="68"/>
    </row>
    <row r="256" spans="1:25" x14ac:dyDescent="0.2">
      <c r="A256" s="105"/>
      <c r="B256" s="105"/>
      <c r="C256" s="105"/>
      <c r="D256" s="105"/>
      <c r="E256" s="105"/>
      <c r="F256" s="106"/>
      <c r="G256" s="105"/>
      <c r="H256" s="105"/>
      <c r="I256" s="116"/>
      <c r="J256" s="105"/>
      <c r="K256" s="107"/>
      <c r="L256" s="107"/>
      <c r="M256" s="105"/>
      <c r="N256" s="105"/>
      <c r="O256" s="68"/>
      <c r="Y256" s="68"/>
    </row>
    <row r="257" spans="1:25" x14ac:dyDescent="0.2">
      <c r="A257" s="105"/>
      <c r="B257" s="105"/>
      <c r="C257" s="105"/>
      <c r="D257" s="105"/>
      <c r="E257" s="105"/>
      <c r="F257" s="106"/>
      <c r="G257" s="105"/>
      <c r="H257" s="105"/>
      <c r="I257" s="116"/>
      <c r="J257" s="105"/>
      <c r="K257" s="107"/>
      <c r="L257" s="107"/>
      <c r="M257" s="105"/>
      <c r="N257" s="105"/>
      <c r="O257" s="68"/>
      <c r="Y257" s="68"/>
    </row>
    <row r="258" spans="1:25" x14ac:dyDescent="0.2">
      <c r="A258" s="105"/>
      <c r="B258" s="105"/>
      <c r="C258" s="105"/>
      <c r="D258" s="105"/>
      <c r="E258" s="105"/>
      <c r="F258" s="106"/>
      <c r="G258" s="105"/>
      <c r="H258" s="105"/>
      <c r="I258" s="116"/>
      <c r="J258" s="105"/>
      <c r="K258" s="107"/>
      <c r="L258" s="107"/>
      <c r="M258" s="105"/>
      <c r="N258" s="105"/>
      <c r="O258" s="68"/>
      <c r="Y258" s="68"/>
    </row>
    <row r="259" spans="1:25" x14ac:dyDescent="0.2">
      <c r="A259" s="105"/>
      <c r="B259" s="105"/>
      <c r="C259" s="105"/>
      <c r="D259" s="105"/>
      <c r="E259" s="105"/>
      <c r="F259" s="106"/>
      <c r="G259" s="105"/>
      <c r="H259" s="105"/>
      <c r="I259" s="116"/>
      <c r="J259" s="105"/>
      <c r="K259" s="107"/>
      <c r="L259" s="107"/>
      <c r="M259" s="105"/>
      <c r="N259" s="105"/>
      <c r="O259" s="68"/>
      <c r="Y259" s="68"/>
    </row>
    <row r="260" spans="1:25" x14ac:dyDescent="0.2">
      <c r="A260" s="105"/>
      <c r="B260" s="105"/>
      <c r="C260" s="105"/>
      <c r="D260" s="105"/>
      <c r="E260" s="105"/>
      <c r="F260" s="106"/>
      <c r="G260" s="105"/>
      <c r="H260" s="105"/>
      <c r="I260" s="116"/>
      <c r="J260" s="105"/>
      <c r="K260" s="107"/>
      <c r="L260" s="107"/>
      <c r="M260" s="105"/>
      <c r="N260" s="105"/>
      <c r="O260" s="68"/>
      <c r="Y260" s="68"/>
    </row>
    <row r="261" spans="1:25" x14ac:dyDescent="0.2">
      <c r="A261" s="105"/>
      <c r="B261" s="105"/>
      <c r="C261" s="105"/>
      <c r="D261" s="105"/>
      <c r="E261" s="105"/>
      <c r="F261" s="106"/>
      <c r="G261" s="105"/>
      <c r="H261" s="105"/>
      <c r="I261" s="116"/>
      <c r="J261" s="105"/>
      <c r="K261" s="107"/>
      <c r="L261" s="107"/>
      <c r="M261" s="105"/>
      <c r="N261" s="105"/>
      <c r="O261" s="68"/>
      <c r="Y261" s="68"/>
    </row>
    <row r="262" spans="1:25" x14ac:dyDescent="0.2">
      <c r="A262" s="105"/>
      <c r="B262" s="105"/>
      <c r="C262" s="105"/>
      <c r="D262" s="105"/>
      <c r="E262" s="105"/>
      <c r="F262" s="106"/>
      <c r="G262" s="105"/>
      <c r="H262" s="105"/>
      <c r="I262" s="116"/>
      <c r="J262" s="105"/>
      <c r="K262" s="107"/>
      <c r="L262" s="107"/>
      <c r="M262" s="105"/>
      <c r="N262" s="105"/>
      <c r="O262" s="68"/>
      <c r="Y262" s="68"/>
    </row>
    <row r="263" spans="1:25" x14ac:dyDescent="0.2">
      <c r="A263" s="105"/>
      <c r="B263" s="105"/>
      <c r="C263" s="105"/>
      <c r="D263" s="105"/>
      <c r="E263" s="105"/>
      <c r="F263" s="106"/>
      <c r="G263" s="105"/>
      <c r="H263" s="105"/>
      <c r="I263" s="116"/>
      <c r="J263" s="105"/>
      <c r="K263" s="107"/>
      <c r="L263" s="107"/>
      <c r="M263" s="105"/>
      <c r="N263" s="105"/>
      <c r="O263" s="68"/>
      <c r="Y263" s="68"/>
    </row>
    <row r="264" spans="1:25" x14ac:dyDescent="0.2">
      <c r="A264" s="105"/>
      <c r="B264" s="105"/>
      <c r="C264" s="105"/>
      <c r="D264" s="105"/>
      <c r="E264" s="105"/>
      <c r="F264" s="106"/>
      <c r="G264" s="105"/>
      <c r="H264" s="105"/>
      <c r="I264" s="116"/>
      <c r="J264" s="105"/>
      <c r="K264" s="107"/>
      <c r="L264" s="107"/>
      <c r="M264" s="105"/>
      <c r="N264" s="105"/>
      <c r="O264" s="68"/>
      <c r="Y264" s="68"/>
    </row>
    <row r="265" spans="1:25" x14ac:dyDescent="0.2">
      <c r="A265" s="105"/>
      <c r="B265" s="105"/>
      <c r="C265" s="105"/>
      <c r="D265" s="105"/>
      <c r="E265" s="105"/>
      <c r="F265" s="106"/>
      <c r="G265" s="105"/>
      <c r="H265" s="105"/>
      <c r="I265" s="116"/>
      <c r="J265" s="105"/>
      <c r="K265" s="107"/>
      <c r="L265" s="107"/>
      <c r="M265" s="105"/>
      <c r="N265" s="105"/>
      <c r="O265" s="68"/>
      <c r="Y265" s="68"/>
    </row>
    <row r="266" spans="1:25" x14ac:dyDescent="0.2">
      <c r="A266" s="105"/>
      <c r="B266" s="105"/>
      <c r="C266" s="105"/>
      <c r="D266" s="105"/>
      <c r="E266" s="105"/>
      <c r="F266" s="106"/>
      <c r="G266" s="105"/>
      <c r="H266" s="105"/>
      <c r="I266" s="116"/>
      <c r="J266" s="105"/>
      <c r="K266" s="107"/>
      <c r="L266" s="107"/>
      <c r="M266" s="105"/>
      <c r="N266" s="105"/>
      <c r="O266" s="68"/>
      <c r="Y266" s="68"/>
    </row>
    <row r="267" spans="1:25" x14ac:dyDescent="0.2">
      <c r="A267" s="105"/>
      <c r="B267" s="105"/>
      <c r="C267" s="105"/>
      <c r="D267" s="105"/>
      <c r="E267" s="105"/>
      <c r="F267" s="106"/>
      <c r="G267" s="105"/>
      <c r="H267" s="105"/>
      <c r="I267" s="116"/>
      <c r="J267" s="105"/>
      <c r="K267" s="107"/>
      <c r="L267" s="107"/>
      <c r="M267" s="105"/>
      <c r="N267" s="105"/>
      <c r="O267" s="68"/>
      <c r="Y267" s="68"/>
    </row>
    <row r="268" spans="1:25" x14ac:dyDescent="0.2">
      <c r="A268" s="105"/>
      <c r="B268" s="105"/>
      <c r="C268" s="105"/>
      <c r="D268" s="105"/>
      <c r="E268" s="105"/>
      <c r="F268" s="106"/>
      <c r="G268" s="105"/>
      <c r="H268" s="105"/>
      <c r="I268" s="116"/>
      <c r="J268" s="105"/>
      <c r="K268" s="107"/>
      <c r="L268" s="107"/>
      <c r="M268" s="105"/>
      <c r="N268" s="105"/>
      <c r="O268" s="68"/>
      <c r="Y268" s="68"/>
    </row>
    <row r="269" spans="1:25" x14ac:dyDescent="0.2">
      <c r="A269" s="105"/>
      <c r="B269" s="105"/>
      <c r="C269" s="105"/>
      <c r="D269" s="105"/>
      <c r="E269" s="105"/>
      <c r="F269" s="106"/>
      <c r="G269" s="105"/>
      <c r="H269" s="105"/>
      <c r="I269" s="116"/>
      <c r="J269" s="105"/>
      <c r="K269" s="107"/>
      <c r="L269" s="107"/>
      <c r="M269" s="105"/>
      <c r="N269" s="105"/>
      <c r="O269" s="68"/>
      <c r="Y269" s="68"/>
    </row>
    <row r="270" spans="1:25" x14ac:dyDescent="0.2">
      <c r="A270" s="105"/>
      <c r="B270" s="105"/>
      <c r="C270" s="105"/>
      <c r="D270" s="105"/>
      <c r="E270" s="105"/>
      <c r="F270" s="106"/>
      <c r="G270" s="105"/>
      <c r="H270" s="105"/>
      <c r="I270" s="116"/>
      <c r="J270" s="105"/>
      <c r="K270" s="107"/>
      <c r="L270" s="107"/>
      <c r="M270" s="105"/>
      <c r="N270" s="105"/>
      <c r="O270" s="68"/>
      <c r="Y270" s="68"/>
    </row>
    <row r="271" spans="1:25" x14ac:dyDescent="0.2">
      <c r="A271" s="105"/>
      <c r="B271" s="105"/>
      <c r="C271" s="105"/>
      <c r="D271" s="105"/>
      <c r="E271" s="105"/>
      <c r="F271" s="106"/>
      <c r="G271" s="105"/>
      <c r="H271" s="105"/>
      <c r="I271" s="116"/>
      <c r="J271" s="105"/>
      <c r="K271" s="107"/>
      <c r="L271" s="107"/>
      <c r="M271" s="105"/>
      <c r="N271" s="105"/>
      <c r="O271" s="68"/>
      <c r="Y271" s="68"/>
    </row>
    <row r="272" spans="1:25" x14ac:dyDescent="0.2">
      <c r="A272" s="105"/>
      <c r="B272" s="105"/>
      <c r="C272" s="105"/>
      <c r="D272" s="105"/>
      <c r="E272" s="105"/>
      <c r="F272" s="106"/>
      <c r="G272" s="105"/>
      <c r="H272" s="105"/>
      <c r="I272" s="116"/>
      <c r="J272" s="105"/>
      <c r="K272" s="107"/>
      <c r="L272" s="107"/>
      <c r="M272" s="105"/>
      <c r="N272" s="105"/>
      <c r="O272" s="68"/>
      <c r="Y272" s="68"/>
    </row>
    <row r="273" spans="1:25" x14ac:dyDescent="0.2">
      <c r="A273" s="105"/>
      <c r="B273" s="105"/>
      <c r="C273" s="105"/>
      <c r="D273" s="105"/>
      <c r="E273" s="105"/>
      <c r="F273" s="106"/>
      <c r="G273" s="105"/>
      <c r="H273" s="105"/>
      <c r="I273" s="116"/>
      <c r="J273" s="105"/>
      <c r="K273" s="107"/>
      <c r="L273" s="107"/>
      <c r="M273" s="105"/>
      <c r="N273" s="105"/>
      <c r="O273" s="68"/>
      <c r="Y273" s="68"/>
    </row>
    <row r="274" spans="1:25" x14ac:dyDescent="0.2">
      <c r="A274" s="105"/>
      <c r="B274" s="105"/>
      <c r="C274" s="105"/>
      <c r="D274" s="105"/>
      <c r="E274" s="105"/>
      <c r="F274" s="106"/>
      <c r="G274" s="105"/>
      <c r="H274" s="105"/>
      <c r="I274" s="116"/>
      <c r="J274" s="105"/>
      <c r="K274" s="107"/>
      <c r="L274" s="107"/>
      <c r="M274" s="105"/>
      <c r="N274" s="105"/>
      <c r="O274" s="68"/>
      <c r="Y274" s="68"/>
    </row>
    <row r="275" spans="1:25" x14ac:dyDescent="0.2">
      <c r="A275" s="105"/>
      <c r="B275" s="105"/>
      <c r="C275" s="105"/>
      <c r="D275" s="105"/>
      <c r="E275" s="105"/>
      <c r="F275" s="106"/>
      <c r="G275" s="105"/>
      <c r="H275" s="105"/>
      <c r="I275" s="116"/>
      <c r="J275" s="105"/>
      <c r="K275" s="107"/>
      <c r="L275" s="107"/>
      <c r="M275" s="105"/>
      <c r="N275" s="105"/>
      <c r="O275" s="68"/>
      <c r="Y275" s="68"/>
    </row>
    <row r="276" spans="1:25" x14ac:dyDescent="0.2">
      <c r="A276" s="105"/>
      <c r="B276" s="105"/>
      <c r="C276" s="105"/>
      <c r="D276" s="105"/>
      <c r="E276" s="105"/>
      <c r="F276" s="106"/>
      <c r="G276" s="105"/>
      <c r="H276" s="105"/>
      <c r="I276" s="116"/>
      <c r="J276" s="105"/>
      <c r="K276" s="107"/>
      <c r="L276" s="107"/>
      <c r="M276" s="105"/>
      <c r="N276" s="105"/>
      <c r="O276" s="68"/>
      <c r="Y276" s="68"/>
    </row>
    <row r="277" spans="1:25" x14ac:dyDescent="0.2">
      <c r="A277" s="105"/>
      <c r="B277" s="105"/>
      <c r="C277" s="105"/>
      <c r="D277" s="105"/>
      <c r="E277" s="105"/>
      <c r="F277" s="106"/>
      <c r="G277" s="105"/>
      <c r="H277" s="105"/>
      <c r="I277" s="116"/>
      <c r="J277" s="105"/>
      <c r="K277" s="107"/>
      <c r="L277" s="107"/>
      <c r="M277" s="105"/>
      <c r="N277" s="105"/>
      <c r="O277" s="68"/>
      <c r="Y277" s="68"/>
    </row>
    <row r="278" spans="1:25" x14ac:dyDescent="0.2">
      <c r="A278" s="105"/>
      <c r="B278" s="105"/>
      <c r="C278" s="105"/>
      <c r="D278" s="105"/>
      <c r="E278" s="105"/>
      <c r="F278" s="106"/>
      <c r="G278" s="105"/>
      <c r="H278" s="105"/>
      <c r="I278" s="116"/>
      <c r="J278" s="105"/>
      <c r="K278" s="107"/>
      <c r="L278" s="107"/>
      <c r="M278" s="105"/>
      <c r="N278" s="105"/>
      <c r="O278" s="68"/>
      <c r="Y278" s="68"/>
    </row>
    <row r="279" spans="1:25" x14ac:dyDescent="0.2">
      <c r="A279" s="105"/>
      <c r="B279" s="105"/>
      <c r="C279" s="105"/>
      <c r="D279" s="105"/>
      <c r="E279" s="105"/>
      <c r="F279" s="106"/>
      <c r="G279" s="105"/>
      <c r="H279" s="105"/>
      <c r="I279" s="116"/>
      <c r="J279" s="105"/>
      <c r="K279" s="107"/>
      <c r="L279" s="107"/>
      <c r="M279" s="105"/>
      <c r="N279" s="105"/>
      <c r="O279" s="68"/>
      <c r="Y279" s="68"/>
    </row>
    <row r="280" spans="1:25" x14ac:dyDescent="0.2">
      <c r="A280" s="105"/>
      <c r="B280" s="105"/>
      <c r="C280" s="105"/>
      <c r="D280" s="105"/>
      <c r="E280" s="105"/>
      <c r="F280" s="106"/>
      <c r="G280" s="105"/>
      <c r="H280" s="105"/>
      <c r="I280" s="116"/>
      <c r="J280" s="105"/>
      <c r="K280" s="107"/>
      <c r="L280" s="107"/>
      <c r="M280" s="105"/>
      <c r="N280" s="105"/>
      <c r="O280" s="68"/>
      <c r="Y280" s="68"/>
    </row>
    <row r="281" spans="1:25" x14ac:dyDescent="0.2">
      <c r="A281" s="105"/>
      <c r="B281" s="105"/>
      <c r="C281" s="105"/>
      <c r="D281" s="105"/>
      <c r="E281" s="105"/>
      <c r="F281" s="106"/>
      <c r="G281" s="105"/>
      <c r="H281" s="105"/>
      <c r="I281" s="116"/>
      <c r="J281" s="105"/>
      <c r="K281" s="107"/>
      <c r="L281" s="107"/>
      <c r="M281" s="105"/>
      <c r="N281" s="105"/>
      <c r="O281" s="68"/>
      <c r="Y281" s="68"/>
    </row>
    <row r="282" spans="1:25" x14ac:dyDescent="0.2">
      <c r="A282" s="105"/>
      <c r="B282" s="105"/>
      <c r="C282" s="105"/>
      <c r="D282" s="105"/>
      <c r="E282" s="105"/>
      <c r="F282" s="106"/>
      <c r="G282" s="105"/>
      <c r="H282" s="105"/>
      <c r="I282" s="116"/>
      <c r="J282" s="105"/>
      <c r="K282" s="107"/>
      <c r="L282" s="107"/>
      <c r="M282" s="105"/>
      <c r="N282" s="105"/>
      <c r="O282" s="68"/>
      <c r="Y282" s="68"/>
    </row>
    <row r="283" spans="1:25" x14ac:dyDescent="0.2">
      <c r="A283" s="105"/>
      <c r="B283" s="105"/>
      <c r="C283" s="105"/>
      <c r="D283" s="105"/>
      <c r="E283" s="105"/>
      <c r="F283" s="106"/>
      <c r="G283" s="105"/>
      <c r="H283" s="105"/>
      <c r="I283" s="116"/>
      <c r="J283" s="105"/>
      <c r="K283" s="107"/>
      <c r="L283" s="107"/>
      <c r="M283" s="105"/>
      <c r="N283" s="105"/>
      <c r="O283" s="68"/>
      <c r="Y283" s="68"/>
    </row>
    <row r="284" spans="1:25" x14ac:dyDescent="0.2">
      <c r="A284" s="105"/>
      <c r="B284" s="105"/>
      <c r="C284" s="105"/>
      <c r="D284" s="105"/>
      <c r="E284" s="105"/>
      <c r="F284" s="106"/>
      <c r="G284" s="105"/>
      <c r="H284" s="105"/>
      <c r="I284" s="116"/>
      <c r="J284" s="105"/>
      <c r="K284" s="107"/>
      <c r="L284" s="107"/>
      <c r="M284" s="105"/>
      <c r="N284" s="105"/>
      <c r="O284" s="68"/>
      <c r="Y284" s="68"/>
    </row>
    <row r="285" spans="1:25" x14ac:dyDescent="0.2">
      <c r="A285" s="105"/>
      <c r="B285" s="105"/>
      <c r="C285" s="105"/>
      <c r="D285" s="105"/>
      <c r="E285" s="105"/>
      <c r="F285" s="106"/>
      <c r="G285" s="105"/>
      <c r="H285" s="105"/>
      <c r="I285" s="116"/>
      <c r="J285" s="105"/>
      <c r="K285" s="107"/>
      <c r="L285" s="107"/>
      <c r="M285" s="105"/>
      <c r="N285" s="105"/>
      <c r="O285" s="68"/>
      <c r="Y285" s="68"/>
    </row>
    <row r="286" spans="1:25" x14ac:dyDescent="0.2">
      <c r="A286" s="105"/>
      <c r="B286" s="105"/>
      <c r="C286" s="105"/>
      <c r="D286" s="105"/>
      <c r="E286" s="105"/>
      <c r="F286" s="106"/>
      <c r="G286" s="105"/>
      <c r="H286" s="105"/>
      <c r="I286" s="116"/>
      <c r="J286" s="105"/>
      <c r="K286" s="107"/>
      <c r="L286" s="107"/>
      <c r="M286" s="105"/>
      <c r="N286" s="105"/>
      <c r="O286" s="68"/>
      <c r="Y286" s="68"/>
    </row>
    <row r="287" spans="1:25" x14ac:dyDescent="0.2">
      <c r="A287" s="105"/>
      <c r="B287" s="105"/>
      <c r="C287" s="105"/>
      <c r="D287" s="105"/>
      <c r="E287" s="105"/>
      <c r="F287" s="106"/>
      <c r="G287" s="105"/>
      <c r="H287" s="105"/>
      <c r="I287" s="116"/>
      <c r="J287" s="105"/>
      <c r="K287" s="107"/>
      <c r="L287" s="107"/>
      <c r="M287" s="105"/>
      <c r="N287" s="105"/>
      <c r="O287" s="68"/>
      <c r="Y287" s="68"/>
    </row>
    <row r="288" spans="1:25" x14ac:dyDescent="0.2">
      <c r="A288" s="105"/>
      <c r="B288" s="105"/>
      <c r="C288" s="105"/>
      <c r="D288" s="105"/>
      <c r="E288" s="105"/>
      <c r="F288" s="106"/>
      <c r="G288" s="105"/>
      <c r="H288" s="105"/>
      <c r="I288" s="116"/>
      <c r="J288" s="105"/>
      <c r="K288" s="107"/>
      <c r="L288" s="107"/>
      <c r="M288" s="105"/>
      <c r="N288" s="105"/>
      <c r="O288" s="68"/>
      <c r="Y288" s="68"/>
    </row>
    <row r="289" spans="1:25" x14ac:dyDescent="0.2">
      <c r="A289" s="105"/>
      <c r="B289" s="105"/>
      <c r="C289" s="105"/>
      <c r="D289" s="105"/>
      <c r="E289" s="105"/>
      <c r="F289" s="106"/>
      <c r="G289" s="105"/>
      <c r="H289" s="105"/>
      <c r="I289" s="116"/>
      <c r="J289" s="105"/>
      <c r="K289" s="107"/>
      <c r="L289" s="107"/>
      <c r="M289" s="105"/>
      <c r="N289" s="105"/>
      <c r="O289" s="68"/>
      <c r="Y289" s="68"/>
    </row>
    <row r="290" spans="1:25" x14ac:dyDescent="0.2">
      <c r="A290" s="105"/>
      <c r="B290" s="105"/>
      <c r="C290" s="105"/>
      <c r="D290" s="105"/>
      <c r="E290" s="105"/>
      <c r="F290" s="106"/>
      <c r="G290" s="105"/>
      <c r="H290" s="105"/>
      <c r="I290" s="116"/>
      <c r="J290" s="105"/>
      <c r="K290" s="107"/>
      <c r="L290" s="107"/>
      <c r="M290" s="105"/>
      <c r="N290" s="105"/>
      <c r="O290" s="68"/>
      <c r="Y290" s="68"/>
    </row>
    <row r="291" spans="1:25" x14ac:dyDescent="0.2">
      <c r="A291" s="105"/>
      <c r="B291" s="105"/>
      <c r="C291" s="105"/>
      <c r="D291" s="105"/>
      <c r="E291" s="105"/>
      <c r="F291" s="106"/>
      <c r="G291" s="105"/>
      <c r="H291" s="105"/>
      <c r="I291" s="116"/>
      <c r="J291" s="105"/>
      <c r="K291" s="107"/>
      <c r="L291" s="107"/>
      <c r="M291" s="105"/>
      <c r="N291" s="105"/>
      <c r="O291" s="68"/>
      <c r="Y291" s="68"/>
    </row>
    <row r="292" spans="1:25" x14ac:dyDescent="0.2">
      <c r="A292" s="105"/>
      <c r="B292" s="105"/>
      <c r="C292" s="105"/>
      <c r="D292" s="105"/>
      <c r="E292" s="105"/>
      <c r="F292" s="106"/>
      <c r="G292" s="105"/>
      <c r="H292" s="105"/>
      <c r="I292" s="116"/>
      <c r="J292" s="105"/>
      <c r="K292" s="107"/>
      <c r="L292" s="107"/>
      <c r="M292" s="105"/>
      <c r="N292" s="105"/>
      <c r="O292" s="68"/>
      <c r="Y292" s="68"/>
    </row>
    <row r="293" spans="1:25" x14ac:dyDescent="0.2">
      <c r="A293" s="105"/>
      <c r="B293" s="105"/>
      <c r="C293" s="105"/>
      <c r="D293" s="105"/>
      <c r="E293" s="105"/>
      <c r="F293" s="106"/>
      <c r="G293" s="105"/>
      <c r="H293" s="105"/>
      <c r="I293" s="116"/>
      <c r="J293" s="105"/>
      <c r="K293" s="107"/>
      <c r="L293" s="107"/>
      <c r="M293" s="105"/>
      <c r="N293" s="105"/>
      <c r="O293" s="68"/>
      <c r="Y293" s="68"/>
    </row>
    <row r="294" spans="1:25" x14ac:dyDescent="0.2">
      <c r="A294" s="105"/>
      <c r="B294" s="105"/>
      <c r="C294" s="105"/>
      <c r="D294" s="105"/>
      <c r="E294" s="105"/>
      <c r="F294" s="106"/>
      <c r="G294" s="105"/>
      <c r="H294" s="105"/>
      <c r="I294" s="116"/>
      <c r="J294" s="105"/>
      <c r="K294" s="107"/>
      <c r="L294" s="107"/>
      <c r="M294" s="105"/>
      <c r="N294" s="105"/>
      <c r="O294" s="68"/>
      <c r="Y294" s="68"/>
    </row>
    <row r="295" spans="1:25" x14ac:dyDescent="0.2">
      <c r="A295" s="105"/>
      <c r="B295" s="105"/>
      <c r="C295" s="105"/>
      <c r="D295" s="105"/>
      <c r="E295" s="105"/>
      <c r="F295" s="106"/>
      <c r="G295" s="105"/>
      <c r="H295" s="105"/>
      <c r="I295" s="116"/>
      <c r="J295" s="105"/>
      <c r="K295" s="107"/>
      <c r="L295" s="107"/>
      <c r="M295" s="105"/>
      <c r="N295" s="105"/>
      <c r="O295" s="68"/>
      <c r="Y295" s="68"/>
    </row>
    <row r="296" spans="1:25" x14ac:dyDescent="0.2">
      <c r="A296" s="105"/>
      <c r="B296" s="105"/>
      <c r="C296" s="105"/>
      <c r="D296" s="105"/>
      <c r="E296" s="105"/>
      <c r="F296" s="106"/>
      <c r="G296" s="105"/>
      <c r="H296" s="105"/>
      <c r="I296" s="116"/>
      <c r="J296" s="105"/>
      <c r="K296" s="107"/>
      <c r="L296" s="107"/>
      <c r="M296" s="105"/>
      <c r="N296" s="105"/>
      <c r="O296" s="68"/>
      <c r="Y296" s="68"/>
    </row>
    <row r="297" spans="1:25" x14ac:dyDescent="0.2">
      <c r="A297" s="105"/>
      <c r="B297" s="105"/>
      <c r="C297" s="105"/>
      <c r="D297" s="105"/>
      <c r="E297" s="105"/>
      <c r="F297" s="106"/>
      <c r="G297" s="105"/>
      <c r="H297" s="105"/>
      <c r="I297" s="116"/>
      <c r="J297" s="105"/>
      <c r="K297" s="107"/>
      <c r="L297" s="107"/>
      <c r="M297" s="105"/>
      <c r="N297" s="105"/>
      <c r="O297" s="68"/>
      <c r="Y297" s="68"/>
    </row>
    <row r="298" spans="1:25" x14ac:dyDescent="0.2">
      <c r="A298" s="105"/>
      <c r="B298" s="105"/>
      <c r="C298" s="105"/>
      <c r="D298" s="105"/>
      <c r="E298" s="105"/>
      <c r="F298" s="106"/>
      <c r="G298" s="105"/>
      <c r="H298" s="105"/>
      <c r="I298" s="116"/>
      <c r="J298" s="105"/>
      <c r="K298" s="107"/>
      <c r="L298" s="107"/>
      <c r="M298" s="105"/>
      <c r="N298" s="105"/>
      <c r="O298" s="68"/>
      <c r="Y298" s="68"/>
    </row>
    <row r="299" spans="1:25" x14ac:dyDescent="0.2">
      <c r="A299" s="105"/>
      <c r="B299" s="105"/>
      <c r="C299" s="105"/>
      <c r="D299" s="105"/>
      <c r="E299" s="105"/>
      <c r="F299" s="106"/>
      <c r="G299" s="105"/>
      <c r="H299" s="105"/>
      <c r="I299" s="116"/>
      <c r="J299" s="105"/>
      <c r="K299" s="107"/>
      <c r="L299" s="107"/>
      <c r="M299" s="105"/>
      <c r="N299" s="105"/>
      <c r="O299" s="68"/>
      <c r="Y299" s="68"/>
    </row>
    <row r="300" spans="1:25" x14ac:dyDescent="0.2">
      <c r="A300" s="105"/>
      <c r="B300" s="105"/>
      <c r="C300" s="105"/>
      <c r="D300" s="105"/>
      <c r="E300" s="105"/>
      <c r="F300" s="106"/>
      <c r="G300" s="105"/>
      <c r="H300" s="105"/>
      <c r="I300" s="116"/>
      <c r="J300" s="105"/>
      <c r="K300" s="107"/>
      <c r="L300" s="107"/>
      <c r="M300" s="105"/>
      <c r="N300" s="105"/>
      <c r="O300" s="68"/>
      <c r="Y300" s="68"/>
    </row>
    <row r="301" spans="1:25" x14ac:dyDescent="0.2">
      <c r="A301" s="105"/>
      <c r="B301" s="105"/>
      <c r="C301" s="105"/>
      <c r="D301" s="105"/>
      <c r="E301" s="105"/>
      <c r="F301" s="106"/>
      <c r="G301" s="105"/>
      <c r="H301" s="105"/>
      <c r="I301" s="116"/>
      <c r="J301" s="105"/>
      <c r="K301" s="107"/>
      <c r="L301" s="107"/>
      <c r="M301" s="105"/>
      <c r="N301" s="105"/>
      <c r="O301" s="68"/>
      <c r="Y301" s="68"/>
    </row>
    <row r="302" spans="1:25" x14ac:dyDescent="0.2">
      <c r="A302" s="105"/>
      <c r="B302" s="105"/>
      <c r="C302" s="105"/>
      <c r="D302" s="105"/>
      <c r="E302" s="105"/>
      <c r="F302" s="106"/>
      <c r="G302" s="105"/>
      <c r="H302" s="105"/>
      <c r="I302" s="116"/>
      <c r="J302" s="105"/>
      <c r="K302" s="107"/>
      <c r="L302" s="107"/>
      <c r="M302" s="105"/>
      <c r="N302" s="105"/>
      <c r="O302" s="68"/>
      <c r="Y302" s="68"/>
    </row>
    <row r="303" spans="1:25" x14ac:dyDescent="0.2">
      <c r="A303" s="105"/>
      <c r="B303" s="105"/>
      <c r="C303" s="105"/>
      <c r="D303" s="105"/>
      <c r="E303" s="105"/>
      <c r="F303" s="106"/>
      <c r="G303" s="105"/>
      <c r="H303" s="105"/>
      <c r="I303" s="116"/>
      <c r="J303" s="105"/>
      <c r="K303" s="107"/>
      <c r="L303" s="107"/>
      <c r="M303" s="105"/>
      <c r="N303" s="105"/>
      <c r="O303" s="68"/>
      <c r="Y303" s="68"/>
    </row>
    <row r="304" spans="1:25" x14ac:dyDescent="0.2">
      <c r="A304" s="105"/>
      <c r="B304" s="105"/>
      <c r="C304" s="105"/>
      <c r="D304" s="105"/>
      <c r="E304" s="105"/>
      <c r="F304" s="106"/>
      <c r="G304" s="105"/>
      <c r="H304" s="105"/>
      <c r="I304" s="116"/>
      <c r="J304" s="105"/>
      <c r="K304" s="107"/>
      <c r="L304" s="107"/>
      <c r="M304" s="105"/>
      <c r="N304" s="105"/>
      <c r="O304" s="68"/>
      <c r="Y304" s="68"/>
    </row>
    <row r="305" spans="1:25" x14ac:dyDescent="0.2">
      <c r="A305" s="105"/>
      <c r="B305" s="105"/>
      <c r="C305" s="105"/>
      <c r="D305" s="105"/>
      <c r="E305" s="105"/>
      <c r="F305" s="106"/>
      <c r="G305" s="105"/>
      <c r="H305" s="105"/>
      <c r="I305" s="116"/>
      <c r="J305" s="105"/>
      <c r="K305" s="107"/>
      <c r="L305" s="107"/>
      <c r="M305" s="105"/>
      <c r="N305" s="105"/>
      <c r="O305" s="68"/>
      <c r="Y305" s="68"/>
    </row>
    <row r="306" spans="1:25" x14ac:dyDescent="0.2">
      <c r="A306" s="105"/>
      <c r="B306" s="105"/>
      <c r="C306" s="105"/>
      <c r="D306" s="105"/>
      <c r="E306" s="105"/>
      <c r="F306" s="106"/>
      <c r="G306" s="105"/>
      <c r="H306" s="105"/>
      <c r="I306" s="116"/>
      <c r="J306" s="105"/>
      <c r="K306" s="107"/>
      <c r="L306" s="107"/>
      <c r="M306" s="105"/>
      <c r="N306" s="105"/>
      <c r="O306" s="68"/>
      <c r="Y306" s="68"/>
    </row>
    <row r="307" spans="1:25" x14ac:dyDescent="0.2">
      <c r="A307" s="105"/>
      <c r="B307" s="105"/>
      <c r="C307" s="105"/>
      <c r="D307" s="105"/>
      <c r="E307" s="105"/>
      <c r="F307" s="106"/>
      <c r="G307" s="105"/>
      <c r="H307" s="105"/>
      <c r="I307" s="116"/>
      <c r="J307" s="105"/>
      <c r="K307" s="107"/>
      <c r="L307" s="107"/>
      <c r="M307" s="105"/>
      <c r="N307" s="105"/>
      <c r="O307" s="68"/>
      <c r="Y307" s="68"/>
    </row>
    <row r="308" spans="1:25" x14ac:dyDescent="0.2">
      <c r="A308" s="105"/>
      <c r="B308" s="105"/>
      <c r="C308" s="105"/>
      <c r="D308" s="105"/>
      <c r="E308" s="105"/>
      <c r="F308" s="106"/>
      <c r="G308" s="105"/>
      <c r="H308" s="105"/>
      <c r="I308" s="116"/>
      <c r="J308" s="105"/>
      <c r="K308" s="107"/>
      <c r="L308" s="107"/>
      <c r="M308" s="105"/>
      <c r="N308" s="105"/>
      <c r="O308" s="68"/>
      <c r="Y308" s="68"/>
    </row>
    <row r="309" spans="1:25" x14ac:dyDescent="0.2">
      <c r="A309" s="105"/>
      <c r="B309" s="105"/>
      <c r="C309" s="105"/>
      <c r="D309" s="105"/>
      <c r="E309" s="105"/>
      <c r="F309" s="106"/>
      <c r="G309" s="105"/>
      <c r="H309" s="105"/>
      <c r="I309" s="116"/>
      <c r="J309" s="105"/>
      <c r="K309" s="107"/>
      <c r="L309" s="107"/>
      <c r="M309" s="105"/>
      <c r="N309" s="105"/>
      <c r="O309" s="68"/>
      <c r="Y309" s="68"/>
    </row>
    <row r="310" spans="1:25" x14ac:dyDescent="0.2">
      <c r="A310" s="105"/>
      <c r="B310" s="105"/>
      <c r="C310" s="105"/>
      <c r="D310" s="105"/>
      <c r="E310" s="105"/>
      <c r="F310" s="106"/>
      <c r="G310" s="105"/>
      <c r="H310" s="105"/>
      <c r="I310" s="116"/>
      <c r="J310" s="105"/>
      <c r="K310" s="107"/>
      <c r="L310" s="107"/>
      <c r="M310" s="105"/>
      <c r="N310" s="105"/>
      <c r="O310" s="68"/>
      <c r="Y310" s="68"/>
    </row>
    <row r="311" spans="1:25" x14ac:dyDescent="0.2">
      <c r="A311" s="105"/>
      <c r="B311" s="105"/>
      <c r="C311" s="105"/>
      <c r="D311" s="105"/>
      <c r="E311" s="105"/>
      <c r="F311" s="106"/>
      <c r="G311" s="105"/>
      <c r="H311" s="105"/>
      <c r="I311" s="116"/>
      <c r="J311" s="105"/>
      <c r="K311" s="107"/>
      <c r="L311" s="107"/>
      <c r="M311" s="105"/>
      <c r="N311" s="105"/>
      <c r="O311" s="68"/>
      <c r="Y311" s="68"/>
    </row>
    <row r="312" spans="1:25" x14ac:dyDescent="0.2">
      <c r="A312" s="105"/>
      <c r="B312" s="105"/>
      <c r="C312" s="105"/>
      <c r="D312" s="105"/>
      <c r="E312" s="105"/>
      <c r="F312" s="106"/>
      <c r="G312" s="105"/>
      <c r="H312" s="105"/>
      <c r="I312" s="116"/>
      <c r="J312" s="105"/>
      <c r="K312" s="107"/>
      <c r="L312" s="107"/>
      <c r="M312" s="105"/>
      <c r="N312" s="105"/>
      <c r="O312" s="68"/>
      <c r="Y312" s="68"/>
    </row>
    <row r="313" spans="1:25" x14ac:dyDescent="0.2">
      <c r="A313" s="105"/>
      <c r="B313" s="105"/>
      <c r="C313" s="105"/>
      <c r="D313" s="105"/>
      <c r="E313" s="105"/>
      <c r="F313" s="106"/>
      <c r="G313" s="105"/>
      <c r="H313" s="105"/>
      <c r="I313" s="116"/>
      <c r="J313" s="105"/>
      <c r="K313" s="107"/>
      <c r="L313" s="107"/>
      <c r="M313" s="105"/>
      <c r="N313" s="105"/>
      <c r="O313" s="68"/>
      <c r="Y313" s="68"/>
    </row>
    <row r="314" spans="1:25" x14ac:dyDescent="0.2">
      <c r="A314" s="105"/>
      <c r="B314" s="105"/>
      <c r="C314" s="105"/>
      <c r="D314" s="105"/>
      <c r="E314" s="105"/>
      <c r="F314" s="106"/>
      <c r="G314" s="105"/>
      <c r="H314" s="105"/>
      <c r="I314" s="116"/>
      <c r="J314" s="105"/>
      <c r="K314" s="107"/>
      <c r="L314" s="107"/>
      <c r="M314" s="105"/>
      <c r="N314" s="105"/>
      <c r="O314" s="68"/>
      <c r="Y314" s="68"/>
    </row>
    <row r="315" spans="1:25" x14ac:dyDescent="0.2">
      <c r="A315" s="105"/>
      <c r="B315" s="105"/>
      <c r="C315" s="105"/>
      <c r="D315" s="105"/>
      <c r="E315" s="105"/>
      <c r="F315" s="106"/>
      <c r="G315" s="105"/>
      <c r="H315" s="105"/>
      <c r="I315" s="116"/>
      <c r="J315" s="105"/>
      <c r="K315" s="107"/>
      <c r="L315" s="107"/>
      <c r="M315" s="105"/>
      <c r="N315" s="105"/>
      <c r="O315" s="68"/>
      <c r="Y315" s="68"/>
    </row>
    <row r="316" spans="1:25" x14ac:dyDescent="0.2">
      <c r="A316" s="105"/>
      <c r="B316" s="105"/>
      <c r="C316" s="105"/>
      <c r="D316" s="105"/>
      <c r="E316" s="105"/>
      <c r="F316" s="106"/>
      <c r="G316" s="105"/>
      <c r="H316" s="105"/>
      <c r="I316" s="116"/>
      <c r="J316" s="105"/>
      <c r="K316" s="107"/>
      <c r="L316" s="107"/>
      <c r="M316" s="105"/>
      <c r="N316" s="105"/>
      <c r="O316" s="68"/>
      <c r="Y316" s="68"/>
    </row>
    <row r="317" spans="1:25" x14ac:dyDescent="0.2">
      <c r="A317" s="105"/>
      <c r="B317" s="105"/>
      <c r="C317" s="105"/>
      <c r="D317" s="105"/>
      <c r="E317" s="105"/>
      <c r="F317" s="106"/>
      <c r="G317" s="105"/>
      <c r="H317" s="105"/>
      <c r="I317" s="116"/>
      <c r="J317" s="105"/>
      <c r="K317" s="107"/>
      <c r="L317" s="107"/>
      <c r="M317" s="105"/>
      <c r="N317" s="105"/>
      <c r="O317" s="68"/>
      <c r="Y317" s="68"/>
    </row>
    <row r="318" spans="1:25" x14ac:dyDescent="0.2">
      <c r="A318" s="105"/>
      <c r="B318" s="105"/>
      <c r="C318" s="105"/>
      <c r="D318" s="105"/>
      <c r="E318" s="105"/>
      <c r="F318" s="106"/>
      <c r="G318" s="105"/>
      <c r="H318" s="105"/>
      <c r="I318" s="116"/>
      <c r="J318" s="105"/>
      <c r="K318" s="107"/>
      <c r="L318" s="107"/>
      <c r="M318" s="105"/>
      <c r="N318" s="105"/>
      <c r="O318" s="68"/>
      <c r="Y318" s="68"/>
    </row>
    <row r="319" spans="1:25" x14ac:dyDescent="0.2">
      <c r="A319" s="105"/>
      <c r="B319" s="105"/>
      <c r="C319" s="105"/>
      <c r="D319" s="105"/>
      <c r="E319" s="105"/>
      <c r="F319" s="106"/>
      <c r="G319" s="105"/>
      <c r="H319" s="105"/>
      <c r="I319" s="116"/>
      <c r="J319" s="105"/>
      <c r="K319" s="107"/>
      <c r="L319" s="107"/>
      <c r="M319" s="105"/>
      <c r="N319" s="105"/>
      <c r="O319" s="68"/>
      <c r="Y319" s="68"/>
    </row>
    <row r="320" spans="1:25" x14ac:dyDescent="0.2">
      <c r="A320" s="105"/>
      <c r="B320" s="105"/>
      <c r="C320" s="105"/>
      <c r="D320" s="105"/>
      <c r="E320" s="105"/>
      <c r="F320" s="106"/>
      <c r="G320" s="105"/>
      <c r="H320" s="105"/>
      <c r="I320" s="116"/>
      <c r="J320" s="105"/>
      <c r="K320" s="107"/>
      <c r="L320" s="107"/>
      <c r="M320" s="105"/>
      <c r="N320" s="105"/>
      <c r="O320" s="68"/>
      <c r="Y320" s="68"/>
    </row>
    <row r="321" spans="1:25" x14ac:dyDescent="0.2">
      <c r="A321" s="105"/>
      <c r="B321" s="105"/>
      <c r="C321" s="105"/>
      <c r="D321" s="105"/>
      <c r="E321" s="105"/>
      <c r="F321" s="106"/>
      <c r="G321" s="105"/>
      <c r="H321" s="105"/>
      <c r="I321" s="116"/>
      <c r="J321" s="105"/>
      <c r="K321" s="107"/>
      <c r="L321" s="107"/>
      <c r="M321" s="105"/>
      <c r="N321" s="105"/>
      <c r="O321" s="68"/>
      <c r="Y321" s="68"/>
    </row>
    <row r="322" spans="1:25" x14ac:dyDescent="0.2">
      <c r="A322" s="105"/>
      <c r="B322" s="105"/>
      <c r="C322" s="105"/>
      <c r="D322" s="105"/>
      <c r="E322" s="105"/>
      <c r="F322" s="106"/>
      <c r="G322" s="105"/>
      <c r="H322" s="105"/>
      <c r="I322" s="116"/>
      <c r="J322" s="105"/>
      <c r="K322" s="107"/>
      <c r="L322" s="107"/>
      <c r="M322" s="105"/>
      <c r="N322" s="105"/>
      <c r="O322" s="68"/>
      <c r="Y322" s="68"/>
    </row>
    <row r="323" spans="1:25" x14ac:dyDescent="0.2">
      <c r="A323" s="105"/>
      <c r="B323" s="105"/>
      <c r="C323" s="105"/>
      <c r="D323" s="105"/>
      <c r="E323" s="105"/>
      <c r="F323" s="106"/>
      <c r="G323" s="105"/>
      <c r="H323" s="105"/>
      <c r="I323" s="116"/>
      <c r="J323" s="105"/>
      <c r="K323" s="107"/>
      <c r="L323" s="107"/>
      <c r="M323" s="105"/>
      <c r="N323" s="105"/>
      <c r="O323" s="68"/>
      <c r="Y323" s="68"/>
    </row>
    <row r="324" spans="1:25" x14ac:dyDescent="0.2">
      <c r="A324" s="105"/>
      <c r="B324" s="105"/>
      <c r="C324" s="105"/>
      <c r="D324" s="105"/>
      <c r="E324" s="105"/>
      <c r="F324" s="106"/>
      <c r="G324" s="105"/>
      <c r="H324" s="105"/>
      <c r="I324" s="116"/>
      <c r="J324" s="105"/>
      <c r="K324" s="107"/>
      <c r="L324" s="107"/>
      <c r="M324" s="105"/>
      <c r="N324" s="105"/>
      <c r="O324" s="68"/>
      <c r="Y324" s="68"/>
    </row>
    <row r="325" spans="1:25" x14ac:dyDescent="0.2">
      <c r="A325" s="105"/>
      <c r="B325" s="105"/>
      <c r="C325" s="105"/>
      <c r="D325" s="105"/>
      <c r="E325" s="105"/>
      <c r="F325" s="106"/>
      <c r="G325" s="105"/>
      <c r="H325" s="105"/>
      <c r="I325" s="116"/>
      <c r="J325" s="105"/>
      <c r="K325" s="107"/>
      <c r="L325" s="107"/>
      <c r="M325" s="105"/>
      <c r="N325" s="105"/>
      <c r="O325" s="68"/>
      <c r="Y325" s="68"/>
    </row>
    <row r="326" spans="1:25" x14ac:dyDescent="0.2">
      <c r="A326" s="105"/>
      <c r="B326" s="105"/>
      <c r="C326" s="105"/>
      <c r="D326" s="105"/>
      <c r="E326" s="105"/>
      <c r="F326" s="106"/>
      <c r="G326" s="105"/>
      <c r="H326" s="105"/>
      <c r="I326" s="116"/>
      <c r="J326" s="105"/>
      <c r="K326" s="107"/>
      <c r="L326" s="107"/>
      <c r="M326" s="105"/>
      <c r="N326" s="105"/>
      <c r="O326" s="68"/>
      <c r="Y326" s="68"/>
    </row>
    <row r="327" spans="1:25" x14ac:dyDescent="0.2">
      <c r="A327" s="105"/>
      <c r="B327" s="105"/>
      <c r="C327" s="105"/>
      <c r="D327" s="105"/>
      <c r="E327" s="105"/>
      <c r="F327" s="106"/>
      <c r="G327" s="105"/>
      <c r="H327" s="105"/>
      <c r="I327" s="116"/>
      <c r="J327" s="105"/>
      <c r="K327" s="107"/>
      <c r="L327" s="107"/>
      <c r="M327" s="105"/>
      <c r="N327" s="105"/>
      <c r="O327" s="68"/>
      <c r="Y327" s="68"/>
    </row>
    <row r="328" spans="1:25" x14ac:dyDescent="0.2">
      <c r="A328" s="105"/>
      <c r="B328" s="105"/>
      <c r="C328" s="105"/>
      <c r="D328" s="105"/>
      <c r="E328" s="105"/>
      <c r="F328" s="106"/>
      <c r="G328" s="105"/>
      <c r="H328" s="105"/>
      <c r="I328" s="116"/>
      <c r="J328" s="105"/>
      <c r="K328" s="107"/>
      <c r="L328" s="107"/>
      <c r="M328" s="105"/>
      <c r="N328" s="105"/>
      <c r="O328" s="68"/>
      <c r="Y328" s="68"/>
    </row>
    <row r="329" spans="1:25" x14ac:dyDescent="0.2">
      <c r="A329" s="105"/>
      <c r="B329" s="105"/>
      <c r="C329" s="105"/>
      <c r="D329" s="105"/>
      <c r="E329" s="105"/>
      <c r="F329" s="106"/>
      <c r="G329" s="105"/>
      <c r="H329" s="105"/>
      <c r="I329" s="116"/>
      <c r="J329" s="105"/>
      <c r="K329" s="107"/>
      <c r="L329" s="107"/>
      <c r="M329" s="105"/>
      <c r="N329" s="105"/>
      <c r="O329" s="68"/>
      <c r="Y329" s="68"/>
    </row>
    <row r="330" spans="1:25" x14ac:dyDescent="0.2">
      <c r="A330" s="105"/>
      <c r="B330" s="105"/>
      <c r="C330" s="105"/>
      <c r="D330" s="105"/>
      <c r="E330" s="105"/>
      <c r="F330" s="106"/>
      <c r="G330" s="105"/>
      <c r="H330" s="105"/>
      <c r="I330" s="116"/>
      <c r="J330" s="105"/>
      <c r="K330" s="107"/>
      <c r="L330" s="107"/>
      <c r="M330" s="105"/>
      <c r="N330" s="105"/>
      <c r="O330" s="68"/>
      <c r="Y330" s="68"/>
    </row>
    <row r="331" spans="1:25" x14ac:dyDescent="0.2">
      <c r="A331" s="105"/>
      <c r="B331" s="105"/>
      <c r="C331" s="105"/>
      <c r="D331" s="105"/>
      <c r="E331" s="105"/>
      <c r="F331" s="106"/>
      <c r="G331" s="105"/>
      <c r="H331" s="105"/>
      <c r="I331" s="116"/>
      <c r="J331" s="105"/>
      <c r="K331" s="107"/>
      <c r="L331" s="107"/>
      <c r="M331" s="105"/>
      <c r="N331" s="105"/>
      <c r="O331" s="68"/>
      <c r="Y331" s="68"/>
    </row>
    <row r="332" spans="1:25" x14ac:dyDescent="0.2">
      <c r="A332" s="105"/>
      <c r="B332" s="105"/>
      <c r="C332" s="105"/>
      <c r="D332" s="105"/>
      <c r="E332" s="105"/>
      <c r="F332" s="106"/>
      <c r="G332" s="105"/>
      <c r="H332" s="105"/>
      <c r="I332" s="116"/>
      <c r="J332" s="105"/>
      <c r="K332" s="107"/>
      <c r="L332" s="107"/>
      <c r="M332" s="105"/>
      <c r="N332" s="105"/>
      <c r="O332" s="68"/>
      <c r="Y332" s="68"/>
    </row>
    <row r="333" spans="1:25" x14ac:dyDescent="0.2">
      <c r="A333" s="105"/>
      <c r="B333" s="105"/>
      <c r="C333" s="105"/>
      <c r="D333" s="105"/>
      <c r="E333" s="105"/>
      <c r="F333" s="106"/>
      <c r="G333" s="105"/>
      <c r="H333" s="105"/>
      <c r="I333" s="116"/>
      <c r="J333" s="105"/>
      <c r="K333" s="107"/>
      <c r="L333" s="107"/>
      <c r="M333" s="105"/>
      <c r="N333" s="105"/>
      <c r="O333" s="68"/>
      <c r="Y333" s="68"/>
    </row>
    <row r="334" spans="1:25" x14ac:dyDescent="0.2">
      <c r="A334" s="105"/>
      <c r="B334" s="105"/>
      <c r="C334" s="105"/>
      <c r="D334" s="105"/>
      <c r="E334" s="105"/>
      <c r="F334" s="106"/>
      <c r="G334" s="105"/>
      <c r="H334" s="105"/>
      <c r="I334" s="116"/>
      <c r="J334" s="105"/>
      <c r="K334" s="107"/>
      <c r="L334" s="107"/>
      <c r="M334" s="105"/>
      <c r="N334" s="105"/>
      <c r="O334" s="68"/>
      <c r="Y334" s="68"/>
    </row>
    <row r="335" spans="1:25" x14ac:dyDescent="0.2">
      <c r="A335" s="105"/>
      <c r="B335" s="105"/>
      <c r="C335" s="105"/>
      <c r="D335" s="105"/>
      <c r="E335" s="105"/>
      <c r="F335" s="106"/>
      <c r="G335" s="105"/>
      <c r="H335" s="105"/>
      <c r="I335" s="116"/>
      <c r="J335" s="105"/>
      <c r="K335" s="107"/>
      <c r="L335" s="107"/>
      <c r="M335" s="105"/>
      <c r="N335" s="105"/>
      <c r="O335" s="68"/>
      <c r="Y335" s="68"/>
    </row>
    <row r="336" spans="1:25" x14ac:dyDescent="0.2">
      <c r="A336" s="105"/>
      <c r="B336" s="105"/>
      <c r="C336" s="105"/>
      <c r="D336" s="105"/>
      <c r="E336" s="105"/>
      <c r="F336" s="106"/>
      <c r="G336" s="105"/>
      <c r="H336" s="105"/>
      <c r="I336" s="116"/>
      <c r="J336" s="105"/>
      <c r="K336" s="107"/>
      <c r="L336" s="107"/>
      <c r="M336" s="105"/>
      <c r="N336" s="105"/>
      <c r="O336" s="68"/>
      <c r="Y336" s="68"/>
    </row>
    <row r="337" spans="1:25" x14ac:dyDescent="0.2">
      <c r="A337" s="105"/>
      <c r="B337" s="105"/>
      <c r="C337" s="105"/>
      <c r="D337" s="105"/>
      <c r="E337" s="105"/>
      <c r="F337" s="106"/>
      <c r="G337" s="105"/>
      <c r="H337" s="105"/>
      <c r="I337" s="116"/>
      <c r="J337" s="105"/>
      <c r="K337" s="107"/>
      <c r="L337" s="107"/>
      <c r="M337" s="105"/>
      <c r="N337" s="105"/>
      <c r="O337" s="68"/>
      <c r="Y337" s="68"/>
    </row>
    <row r="338" spans="1:25" x14ac:dyDescent="0.2">
      <c r="A338" s="105"/>
      <c r="B338" s="105"/>
      <c r="C338" s="105"/>
      <c r="D338" s="105"/>
      <c r="E338" s="105"/>
      <c r="F338" s="106"/>
      <c r="G338" s="105"/>
      <c r="H338" s="105"/>
      <c r="I338" s="116"/>
      <c r="J338" s="105"/>
      <c r="K338" s="107"/>
      <c r="L338" s="107"/>
      <c r="M338" s="105"/>
      <c r="N338" s="105"/>
      <c r="O338" s="68"/>
      <c r="Y338" s="68"/>
    </row>
    <row r="339" spans="1:25" x14ac:dyDescent="0.2">
      <c r="A339" s="105"/>
      <c r="B339" s="105"/>
      <c r="C339" s="105"/>
      <c r="D339" s="105"/>
      <c r="E339" s="105"/>
      <c r="F339" s="106"/>
      <c r="G339" s="105"/>
      <c r="H339" s="105"/>
      <c r="I339" s="116"/>
      <c r="J339" s="105"/>
      <c r="K339" s="107"/>
      <c r="L339" s="107"/>
      <c r="M339" s="105"/>
      <c r="N339" s="105"/>
      <c r="O339" s="68"/>
      <c r="Y339" s="68"/>
    </row>
    <row r="340" spans="1:25" x14ac:dyDescent="0.2">
      <c r="A340" s="105"/>
      <c r="B340" s="105"/>
      <c r="C340" s="105"/>
      <c r="D340" s="105"/>
      <c r="E340" s="105"/>
      <c r="F340" s="106"/>
      <c r="G340" s="105"/>
      <c r="H340" s="105"/>
      <c r="I340" s="116"/>
      <c r="J340" s="105"/>
      <c r="K340" s="107"/>
      <c r="L340" s="107"/>
      <c r="M340" s="105"/>
      <c r="N340" s="105"/>
      <c r="O340" s="68"/>
      <c r="Y340" s="68"/>
    </row>
    <row r="341" spans="1:25" x14ac:dyDescent="0.2">
      <c r="A341" s="105"/>
      <c r="B341" s="105"/>
      <c r="C341" s="105"/>
      <c r="D341" s="105"/>
      <c r="E341" s="105"/>
      <c r="F341" s="106"/>
      <c r="G341" s="105"/>
      <c r="H341" s="105"/>
      <c r="I341" s="116"/>
      <c r="J341" s="105"/>
      <c r="K341" s="107"/>
      <c r="L341" s="107"/>
      <c r="M341" s="105"/>
      <c r="N341" s="105"/>
      <c r="O341" s="68"/>
      <c r="Y341" s="68"/>
    </row>
    <row r="342" spans="1:25" x14ac:dyDescent="0.2">
      <c r="A342" s="105"/>
      <c r="B342" s="105"/>
      <c r="C342" s="105"/>
      <c r="D342" s="105"/>
      <c r="E342" s="105"/>
      <c r="F342" s="106"/>
      <c r="G342" s="105"/>
      <c r="H342" s="105"/>
      <c r="I342" s="116"/>
      <c r="J342" s="105"/>
      <c r="K342" s="107"/>
      <c r="L342" s="107"/>
      <c r="M342" s="105"/>
      <c r="N342" s="105"/>
      <c r="O342" s="68"/>
      <c r="Y342" s="68"/>
    </row>
    <row r="343" spans="1:25" x14ac:dyDescent="0.2">
      <c r="A343" s="105"/>
      <c r="B343" s="105"/>
      <c r="C343" s="105"/>
      <c r="D343" s="105"/>
      <c r="E343" s="105"/>
      <c r="F343" s="106"/>
      <c r="G343" s="105"/>
      <c r="H343" s="105"/>
      <c r="I343" s="116"/>
      <c r="J343" s="105"/>
      <c r="K343" s="107"/>
      <c r="L343" s="107"/>
      <c r="M343" s="105"/>
      <c r="N343" s="105"/>
      <c r="O343" s="68"/>
      <c r="Y343" s="68"/>
    </row>
    <row r="344" spans="1:25" x14ac:dyDescent="0.2">
      <c r="A344" s="105"/>
      <c r="B344" s="105"/>
      <c r="C344" s="105"/>
      <c r="D344" s="105"/>
      <c r="E344" s="105"/>
      <c r="F344" s="106"/>
      <c r="G344" s="105"/>
      <c r="H344" s="105"/>
      <c r="I344" s="116"/>
      <c r="J344" s="105"/>
      <c r="K344" s="107"/>
      <c r="L344" s="107"/>
      <c r="M344" s="105"/>
      <c r="N344" s="105"/>
      <c r="O344" s="68"/>
      <c r="Y344" s="68"/>
    </row>
    <row r="345" spans="1:25" x14ac:dyDescent="0.2">
      <c r="A345" s="105"/>
      <c r="B345" s="105"/>
      <c r="C345" s="105"/>
      <c r="D345" s="105"/>
      <c r="E345" s="105"/>
      <c r="F345" s="106"/>
      <c r="G345" s="105"/>
      <c r="H345" s="105"/>
      <c r="I345" s="116"/>
      <c r="J345" s="105"/>
      <c r="K345" s="107"/>
      <c r="L345" s="107"/>
      <c r="M345" s="105"/>
      <c r="N345" s="105"/>
      <c r="O345" s="68"/>
      <c r="Y345" s="68"/>
    </row>
    <row r="346" spans="1:25" x14ac:dyDescent="0.2">
      <c r="A346" s="105"/>
      <c r="B346" s="105"/>
      <c r="C346" s="105"/>
      <c r="D346" s="105"/>
      <c r="E346" s="105"/>
      <c r="F346" s="106"/>
      <c r="G346" s="105"/>
      <c r="H346" s="105"/>
      <c r="I346" s="116"/>
      <c r="J346" s="105"/>
      <c r="K346" s="107"/>
      <c r="L346" s="107"/>
      <c r="M346" s="105"/>
      <c r="N346" s="105"/>
      <c r="O346" s="68"/>
      <c r="Y346" s="68"/>
    </row>
    <row r="347" spans="1:25" x14ac:dyDescent="0.2">
      <c r="A347" s="105"/>
      <c r="B347" s="105"/>
      <c r="C347" s="105"/>
      <c r="D347" s="105"/>
      <c r="E347" s="105"/>
      <c r="F347" s="106"/>
      <c r="G347" s="105"/>
      <c r="H347" s="105"/>
      <c r="I347" s="116"/>
      <c r="J347" s="105"/>
      <c r="K347" s="107"/>
      <c r="L347" s="107"/>
      <c r="M347" s="105"/>
      <c r="N347" s="105"/>
      <c r="O347" s="68"/>
      <c r="Y347" s="68"/>
    </row>
    <row r="348" spans="1:25" x14ac:dyDescent="0.2">
      <c r="A348" s="105"/>
      <c r="B348" s="105"/>
      <c r="C348" s="105"/>
      <c r="D348" s="105"/>
      <c r="E348" s="105"/>
      <c r="F348" s="106"/>
      <c r="G348" s="105"/>
      <c r="H348" s="105"/>
      <c r="I348" s="116"/>
      <c r="J348" s="105"/>
      <c r="K348" s="107"/>
      <c r="L348" s="107"/>
      <c r="M348" s="105"/>
      <c r="N348" s="105"/>
      <c r="O348" s="68"/>
      <c r="Y348" s="68"/>
    </row>
    <row r="349" spans="1:25" x14ac:dyDescent="0.2">
      <c r="A349" s="105"/>
      <c r="B349" s="105"/>
      <c r="C349" s="105"/>
      <c r="D349" s="105"/>
      <c r="E349" s="105"/>
      <c r="F349" s="106"/>
      <c r="G349" s="105"/>
      <c r="H349" s="105"/>
      <c r="I349" s="116"/>
      <c r="J349" s="105"/>
      <c r="K349" s="107"/>
      <c r="L349" s="107"/>
      <c r="M349" s="105"/>
      <c r="N349" s="105"/>
      <c r="O349" s="68"/>
      <c r="Y349" s="68"/>
    </row>
    <row r="350" spans="1:25" x14ac:dyDescent="0.2">
      <c r="A350" s="105"/>
      <c r="B350" s="105"/>
      <c r="C350" s="105"/>
      <c r="D350" s="105"/>
      <c r="E350" s="105"/>
      <c r="F350" s="106"/>
      <c r="G350" s="105"/>
      <c r="H350" s="105"/>
      <c r="I350" s="116"/>
      <c r="J350" s="105"/>
      <c r="K350" s="107"/>
      <c r="L350" s="107"/>
      <c r="M350" s="105"/>
      <c r="N350" s="105"/>
      <c r="O350" s="68"/>
      <c r="Y350" s="68"/>
    </row>
    <row r="351" spans="1:25" x14ac:dyDescent="0.2">
      <c r="A351" s="105"/>
      <c r="B351" s="105"/>
      <c r="C351" s="105"/>
      <c r="D351" s="105"/>
      <c r="E351" s="105"/>
      <c r="F351" s="106"/>
      <c r="G351" s="105"/>
      <c r="H351" s="105"/>
      <c r="I351" s="116"/>
      <c r="J351" s="105"/>
      <c r="K351" s="107"/>
      <c r="L351" s="107"/>
      <c r="M351" s="105"/>
      <c r="N351" s="105"/>
      <c r="O351" s="68"/>
      <c r="Y351" s="68"/>
    </row>
    <row r="352" spans="1:25" x14ac:dyDescent="0.2">
      <c r="A352" s="105"/>
      <c r="B352" s="105"/>
      <c r="C352" s="105"/>
      <c r="D352" s="105"/>
      <c r="E352" s="105"/>
      <c r="F352" s="106"/>
      <c r="G352" s="105"/>
      <c r="H352" s="105"/>
      <c r="I352" s="116"/>
      <c r="J352" s="105"/>
      <c r="K352" s="107"/>
      <c r="L352" s="107"/>
      <c r="M352" s="105"/>
      <c r="N352" s="105"/>
      <c r="O352" s="68"/>
      <c r="Y352" s="68"/>
    </row>
    <row r="353" spans="1:25" x14ac:dyDescent="0.2">
      <c r="A353" s="105"/>
      <c r="B353" s="105"/>
      <c r="C353" s="105"/>
      <c r="D353" s="105"/>
      <c r="E353" s="105"/>
      <c r="F353" s="106"/>
      <c r="G353" s="105"/>
      <c r="H353" s="105"/>
      <c r="I353" s="116"/>
      <c r="J353" s="105"/>
      <c r="K353" s="107"/>
      <c r="L353" s="107"/>
      <c r="M353" s="105"/>
      <c r="N353" s="105"/>
      <c r="O353" s="68"/>
      <c r="Y353" s="68"/>
    </row>
    <row r="354" spans="1:25" x14ac:dyDescent="0.2">
      <c r="A354" s="105"/>
      <c r="B354" s="105"/>
      <c r="C354" s="105"/>
      <c r="D354" s="105"/>
      <c r="E354" s="105"/>
      <c r="F354" s="106"/>
      <c r="G354" s="105"/>
      <c r="H354" s="105"/>
      <c r="I354" s="116"/>
      <c r="J354" s="105"/>
      <c r="K354" s="107"/>
      <c r="L354" s="107"/>
      <c r="M354" s="105"/>
      <c r="N354" s="105"/>
      <c r="O354" s="68"/>
      <c r="Y354" s="68"/>
    </row>
    <row r="355" spans="1:25" x14ac:dyDescent="0.2">
      <c r="A355" s="105"/>
      <c r="B355" s="105"/>
      <c r="C355" s="105"/>
      <c r="D355" s="105"/>
      <c r="E355" s="105"/>
      <c r="F355" s="106"/>
      <c r="G355" s="105"/>
      <c r="H355" s="105"/>
      <c r="I355" s="116"/>
      <c r="J355" s="105"/>
      <c r="K355" s="107"/>
      <c r="L355" s="107"/>
      <c r="M355" s="105"/>
      <c r="N355" s="105"/>
      <c r="O355" s="68"/>
      <c r="Y355" s="68"/>
    </row>
    <row r="356" spans="1:25" x14ac:dyDescent="0.2">
      <c r="A356" s="105"/>
      <c r="B356" s="105"/>
      <c r="C356" s="105"/>
      <c r="D356" s="105"/>
      <c r="E356" s="105"/>
      <c r="F356" s="106"/>
      <c r="G356" s="105"/>
      <c r="H356" s="105"/>
      <c r="I356" s="116"/>
      <c r="J356" s="105"/>
      <c r="K356" s="107"/>
      <c r="L356" s="107"/>
      <c r="M356" s="105"/>
      <c r="N356" s="105"/>
      <c r="O356" s="68"/>
      <c r="Y356" s="68"/>
    </row>
    <row r="357" spans="1:25" x14ac:dyDescent="0.2">
      <c r="A357" s="105"/>
      <c r="B357" s="105"/>
      <c r="C357" s="105"/>
      <c r="D357" s="105"/>
      <c r="E357" s="105"/>
      <c r="F357" s="106"/>
      <c r="G357" s="105"/>
      <c r="H357" s="105"/>
      <c r="I357" s="116"/>
      <c r="J357" s="105"/>
      <c r="K357" s="107"/>
      <c r="L357" s="107"/>
      <c r="M357" s="105"/>
      <c r="N357" s="105"/>
      <c r="O357" s="68"/>
      <c r="Y357" s="68"/>
    </row>
    <row r="358" spans="1:25" x14ac:dyDescent="0.2">
      <c r="A358" s="105"/>
      <c r="B358" s="105"/>
      <c r="C358" s="105"/>
      <c r="D358" s="105"/>
      <c r="E358" s="105"/>
      <c r="F358" s="106"/>
      <c r="G358" s="105"/>
      <c r="H358" s="105"/>
      <c r="I358" s="116"/>
      <c r="J358" s="105"/>
      <c r="K358" s="107"/>
      <c r="L358" s="107"/>
      <c r="M358" s="105"/>
      <c r="N358" s="105"/>
      <c r="O358" s="68"/>
      <c r="Y358" s="68"/>
    </row>
    <row r="359" spans="1:25" x14ac:dyDescent="0.2">
      <c r="A359" s="105"/>
      <c r="B359" s="105"/>
      <c r="C359" s="105"/>
      <c r="D359" s="105"/>
      <c r="E359" s="105"/>
      <c r="F359" s="106"/>
      <c r="G359" s="105"/>
      <c r="H359" s="105"/>
      <c r="I359" s="116"/>
      <c r="J359" s="105"/>
      <c r="K359" s="107"/>
      <c r="L359" s="107"/>
      <c r="M359" s="105"/>
      <c r="N359" s="105"/>
      <c r="O359" s="68"/>
      <c r="Y359" s="68"/>
    </row>
    <row r="360" spans="1:25" x14ac:dyDescent="0.2">
      <c r="A360" s="105"/>
      <c r="B360" s="105"/>
      <c r="C360" s="105"/>
      <c r="D360" s="105"/>
      <c r="E360" s="105"/>
      <c r="F360" s="106"/>
      <c r="G360" s="105"/>
      <c r="H360" s="105"/>
      <c r="I360" s="116"/>
      <c r="J360" s="105"/>
      <c r="K360" s="107"/>
      <c r="L360" s="107"/>
      <c r="M360" s="105"/>
      <c r="N360" s="105"/>
      <c r="O360" s="68"/>
      <c r="Y360" s="68"/>
    </row>
    <row r="361" spans="1:25" x14ac:dyDescent="0.2">
      <c r="A361" s="105"/>
      <c r="B361" s="105"/>
      <c r="C361" s="105"/>
      <c r="D361" s="105"/>
      <c r="E361" s="105"/>
      <c r="F361" s="106"/>
      <c r="G361" s="105"/>
      <c r="H361" s="105"/>
      <c r="I361" s="116"/>
      <c r="J361" s="105"/>
      <c r="K361" s="107"/>
      <c r="L361" s="107"/>
      <c r="M361" s="105"/>
      <c r="N361" s="105"/>
      <c r="O361" s="68"/>
      <c r="Y361" s="68"/>
    </row>
    <row r="362" spans="1:25" x14ac:dyDescent="0.2">
      <c r="A362" s="105"/>
      <c r="B362" s="105"/>
      <c r="C362" s="105"/>
      <c r="D362" s="105"/>
      <c r="E362" s="105"/>
      <c r="F362" s="106"/>
      <c r="G362" s="105"/>
      <c r="H362" s="105"/>
      <c r="I362" s="116"/>
      <c r="J362" s="105"/>
      <c r="K362" s="107"/>
      <c r="L362" s="107"/>
      <c r="M362" s="105"/>
      <c r="N362" s="105"/>
      <c r="O362" s="68"/>
      <c r="Y362" s="68"/>
    </row>
    <row r="363" spans="1:25" x14ac:dyDescent="0.2">
      <c r="A363" s="105"/>
      <c r="B363" s="105"/>
      <c r="C363" s="105"/>
      <c r="D363" s="105"/>
      <c r="E363" s="105"/>
      <c r="F363" s="106"/>
      <c r="G363" s="105"/>
      <c r="H363" s="105"/>
      <c r="I363" s="116"/>
      <c r="J363" s="105"/>
      <c r="K363" s="107"/>
      <c r="L363" s="107"/>
      <c r="M363" s="105"/>
      <c r="N363" s="105"/>
      <c r="O363" s="68"/>
      <c r="Y363" s="68"/>
    </row>
    <row r="364" spans="1:25" x14ac:dyDescent="0.2">
      <c r="A364" s="105"/>
      <c r="B364" s="105"/>
      <c r="C364" s="105"/>
      <c r="D364" s="105"/>
      <c r="E364" s="105"/>
      <c r="F364" s="106"/>
      <c r="G364" s="105"/>
      <c r="H364" s="105"/>
      <c r="I364" s="116"/>
      <c r="J364" s="105"/>
      <c r="K364" s="107"/>
      <c r="L364" s="107"/>
      <c r="M364" s="105"/>
      <c r="N364" s="105"/>
      <c r="O364" s="68"/>
      <c r="Y364" s="68"/>
    </row>
    <row r="365" spans="1:25" x14ac:dyDescent="0.2">
      <c r="A365" s="105"/>
      <c r="B365" s="105"/>
      <c r="C365" s="105"/>
      <c r="D365" s="105"/>
      <c r="E365" s="105"/>
      <c r="F365" s="106"/>
      <c r="G365" s="105"/>
      <c r="H365" s="105"/>
      <c r="I365" s="116"/>
      <c r="J365" s="105"/>
      <c r="K365" s="107"/>
      <c r="L365" s="107"/>
      <c r="M365" s="105"/>
      <c r="N365" s="105"/>
      <c r="O365" s="68"/>
      <c r="Y365" s="68"/>
    </row>
    <row r="366" spans="1:25" x14ac:dyDescent="0.2">
      <c r="A366" s="105"/>
      <c r="B366" s="105"/>
      <c r="C366" s="105"/>
      <c r="D366" s="105"/>
      <c r="E366" s="105"/>
      <c r="F366" s="106"/>
      <c r="G366" s="105"/>
      <c r="H366" s="105"/>
      <c r="I366" s="116"/>
      <c r="J366" s="105"/>
      <c r="K366" s="107"/>
      <c r="L366" s="107"/>
      <c r="M366" s="105"/>
      <c r="N366" s="105"/>
      <c r="O366" s="68"/>
      <c r="Y366" s="68"/>
    </row>
    <row r="367" spans="1:25" x14ac:dyDescent="0.2">
      <c r="A367" s="105"/>
      <c r="B367" s="105"/>
      <c r="C367" s="105"/>
      <c r="D367" s="105"/>
      <c r="E367" s="105"/>
      <c r="F367" s="106"/>
      <c r="G367" s="105"/>
      <c r="H367" s="105"/>
      <c r="I367" s="116"/>
      <c r="J367" s="105"/>
      <c r="K367" s="107"/>
      <c r="L367" s="107"/>
      <c r="M367" s="105"/>
      <c r="N367" s="105"/>
      <c r="O367" s="68"/>
      <c r="Y367" s="68"/>
    </row>
    <row r="368" spans="1:25" x14ac:dyDescent="0.2">
      <c r="A368" s="105"/>
      <c r="B368" s="105"/>
      <c r="C368" s="105"/>
      <c r="D368" s="105"/>
      <c r="E368" s="105"/>
      <c r="F368" s="106"/>
      <c r="G368" s="105"/>
      <c r="H368" s="105"/>
      <c r="I368" s="116"/>
      <c r="J368" s="105"/>
      <c r="K368" s="107"/>
      <c r="L368" s="107"/>
      <c r="M368" s="105"/>
      <c r="N368" s="105"/>
      <c r="O368" s="68"/>
      <c r="Y368" s="68"/>
    </row>
    <row r="369" spans="1:49" x14ac:dyDescent="0.2">
      <c r="A369" s="105"/>
      <c r="B369" s="105"/>
      <c r="C369" s="105"/>
      <c r="D369" s="105"/>
      <c r="E369" s="105"/>
      <c r="F369" s="106"/>
      <c r="G369" s="105"/>
      <c r="H369" s="105"/>
      <c r="I369" s="116"/>
      <c r="J369" s="105"/>
      <c r="K369" s="107"/>
      <c r="L369" s="107"/>
      <c r="M369" s="105"/>
      <c r="N369" s="105"/>
      <c r="O369" s="68"/>
      <c r="Y369" s="68"/>
    </row>
    <row r="370" spans="1:49" x14ac:dyDescent="0.2">
      <c r="A370" s="105"/>
      <c r="B370" s="105"/>
      <c r="C370" s="105"/>
      <c r="D370" s="105"/>
      <c r="E370" s="105"/>
      <c r="F370" s="106"/>
      <c r="G370" s="105"/>
      <c r="H370" s="105"/>
      <c r="I370" s="116"/>
      <c r="J370" s="105"/>
      <c r="K370" s="107"/>
      <c r="L370" s="107"/>
      <c r="M370" s="105"/>
      <c r="N370" s="105"/>
      <c r="O370" s="68"/>
      <c r="P370" s="92"/>
      <c r="Q370" s="92"/>
      <c r="R370" s="92"/>
      <c r="S370" s="113"/>
      <c r="T370" s="92"/>
      <c r="U370" s="92"/>
      <c r="V370" s="97"/>
      <c r="W370" s="96"/>
      <c r="X370" s="92"/>
      <c r="Y370" s="92"/>
      <c r="Z370" s="115"/>
      <c r="AA370" s="92"/>
      <c r="AB370" s="96"/>
      <c r="AC370" s="92"/>
      <c r="AD370" s="92"/>
      <c r="AE370" s="98"/>
      <c r="AF370" s="98"/>
      <c r="AG370" s="98"/>
      <c r="AH370" s="92"/>
      <c r="AI370" s="92"/>
      <c r="AJ370" s="92"/>
      <c r="AK370" s="92"/>
      <c r="AL370" s="92"/>
      <c r="AM370" s="92"/>
      <c r="AN370" s="92"/>
      <c r="AO370" s="92"/>
      <c r="AP370" s="92"/>
      <c r="AQ370" s="92"/>
      <c r="AR370" s="92"/>
      <c r="AS370" s="92"/>
      <c r="AV370" s="92"/>
      <c r="AW370" s="92"/>
    </row>
    <row r="371" spans="1:49" x14ac:dyDescent="0.2">
      <c r="A371" s="105"/>
      <c r="B371" s="105"/>
      <c r="C371" s="105"/>
      <c r="D371" s="105"/>
      <c r="E371" s="105"/>
      <c r="F371" s="106"/>
      <c r="G371" s="105"/>
      <c r="H371" s="105"/>
      <c r="I371" s="116"/>
      <c r="J371" s="105"/>
      <c r="K371" s="107"/>
      <c r="L371" s="107"/>
      <c r="M371" s="105"/>
      <c r="N371" s="105"/>
      <c r="O371" s="68"/>
    </row>
    <row r="372" spans="1:49" x14ac:dyDescent="0.2">
      <c r="A372" s="105"/>
      <c r="B372" s="105"/>
      <c r="C372" s="105"/>
      <c r="D372" s="105"/>
      <c r="E372" s="105"/>
      <c r="F372" s="106"/>
      <c r="G372" s="105"/>
      <c r="H372" s="105"/>
      <c r="I372" s="116"/>
      <c r="J372" s="105"/>
      <c r="K372" s="107"/>
      <c r="L372" s="107"/>
      <c r="M372" s="105"/>
      <c r="N372" s="105"/>
      <c r="O372" s="68"/>
    </row>
    <row r="373" spans="1:49" x14ac:dyDescent="0.2">
      <c r="A373" s="105"/>
      <c r="B373" s="105"/>
      <c r="C373" s="105"/>
      <c r="D373" s="105"/>
      <c r="E373" s="105"/>
      <c r="F373" s="106"/>
      <c r="G373" s="105"/>
      <c r="H373" s="105"/>
      <c r="I373" s="116"/>
      <c r="J373" s="105"/>
      <c r="K373" s="107"/>
      <c r="L373" s="107"/>
      <c r="M373" s="105"/>
      <c r="N373" s="105"/>
      <c r="O373" s="68"/>
    </row>
    <row r="374" spans="1:49" x14ac:dyDescent="0.2">
      <c r="A374" s="105"/>
      <c r="B374" s="105"/>
      <c r="C374" s="105"/>
      <c r="D374" s="105"/>
      <c r="E374" s="105"/>
      <c r="F374" s="106"/>
      <c r="G374" s="105"/>
      <c r="H374" s="105"/>
      <c r="I374" s="116"/>
      <c r="J374" s="105"/>
      <c r="K374" s="107"/>
      <c r="L374" s="107"/>
      <c r="M374" s="105"/>
      <c r="N374" s="105"/>
      <c r="O374" s="68"/>
    </row>
    <row r="375" spans="1:49" x14ac:dyDescent="0.2">
      <c r="A375" s="105"/>
      <c r="B375" s="105"/>
      <c r="C375" s="105"/>
      <c r="D375" s="105"/>
      <c r="E375" s="105"/>
      <c r="F375" s="106"/>
      <c r="G375" s="105"/>
      <c r="H375" s="105"/>
      <c r="I375" s="116"/>
      <c r="J375" s="105"/>
      <c r="K375" s="107"/>
      <c r="L375" s="107"/>
      <c r="M375" s="105"/>
      <c r="N375" s="105"/>
      <c r="O375" s="68"/>
    </row>
    <row r="376" spans="1:49" x14ac:dyDescent="0.2">
      <c r="A376" s="105"/>
      <c r="B376" s="105"/>
      <c r="C376" s="105"/>
      <c r="D376" s="105"/>
      <c r="E376" s="105"/>
      <c r="F376" s="106"/>
      <c r="G376" s="105"/>
      <c r="H376" s="105"/>
      <c r="I376" s="105"/>
      <c r="J376" s="105"/>
      <c r="K376" s="107"/>
      <c r="L376" s="107"/>
      <c r="M376" s="105"/>
      <c r="N376" s="105"/>
    </row>
    <row r="377" spans="1:49" x14ac:dyDescent="0.2">
      <c r="A377" s="105"/>
      <c r="B377" s="105"/>
      <c r="C377" s="105"/>
      <c r="D377" s="105"/>
      <c r="E377" s="105"/>
      <c r="F377" s="106"/>
      <c r="G377" s="105"/>
      <c r="H377" s="105"/>
      <c r="I377" s="105"/>
      <c r="J377" s="105"/>
      <c r="K377" s="107"/>
      <c r="L377" s="107"/>
      <c r="M377" s="105"/>
      <c r="N377" s="105"/>
    </row>
    <row r="378" spans="1:49" x14ac:dyDescent="0.2">
      <c r="A378" s="105"/>
      <c r="B378" s="105"/>
      <c r="C378" s="105"/>
      <c r="D378" s="105"/>
      <c r="E378" s="105"/>
      <c r="F378" s="106"/>
      <c r="G378" s="105"/>
      <c r="H378" s="105"/>
      <c r="I378" s="105"/>
      <c r="J378" s="105"/>
      <c r="K378" s="107"/>
      <c r="L378" s="107"/>
      <c r="M378" s="105"/>
      <c r="N378" s="105"/>
    </row>
    <row r="379" spans="1:49" x14ac:dyDescent="0.2">
      <c r="A379" s="105"/>
      <c r="B379" s="105"/>
      <c r="C379" s="105"/>
      <c r="D379" s="105"/>
      <c r="E379" s="105"/>
      <c r="F379" s="106"/>
      <c r="G379" s="105"/>
      <c r="H379" s="105"/>
      <c r="I379" s="105"/>
      <c r="J379" s="105"/>
      <c r="K379" s="107"/>
      <c r="L379" s="107"/>
      <c r="M379" s="105"/>
      <c r="N379" s="105"/>
    </row>
    <row r="380" spans="1:49" x14ac:dyDescent="0.2">
      <c r="A380" s="105"/>
      <c r="B380" s="105"/>
      <c r="C380" s="105"/>
      <c r="D380" s="105"/>
      <c r="E380" s="105"/>
      <c r="F380" s="106"/>
      <c r="G380" s="105"/>
      <c r="H380" s="105"/>
      <c r="I380" s="105"/>
      <c r="J380" s="105"/>
      <c r="K380" s="107"/>
      <c r="L380" s="107"/>
      <c r="M380" s="105"/>
      <c r="N380" s="105"/>
    </row>
    <row r="381" spans="1:49" x14ac:dyDescent="0.2">
      <c r="A381" s="105"/>
      <c r="B381" s="105"/>
      <c r="C381" s="105"/>
      <c r="D381" s="105"/>
      <c r="E381" s="105"/>
      <c r="F381" s="106"/>
      <c r="G381" s="105"/>
      <c r="H381" s="105"/>
      <c r="I381" s="105"/>
      <c r="J381" s="105"/>
      <c r="K381" s="107"/>
      <c r="L381" s="107"/>
      <c r="M381" s="105"/>
      <c r="N381" s="105"/>
    </row>
    <row r="382" spans="1:49" x14ac:dyDescent="0.2">
      <c r="A382" s="105"/>
      <c r="B382" s="105"/>
      <c r="C382" s="105"/>
      <c r="D382" s="105"/>
      <c r="E382" s="105"/>
      <c r="F382" s="106"/>
      <c r="G382" s="105"/>
      <c r="H382" s="105"/>
      <c r="I382" s="105"/>
      <c r="J382" s="105"/>
      <c r="K382" s="107"/>
      <c r="L382" s="107"/>
      <c r="M382" s="105"/>
      <c r="N382" s="105"/>
    </row>
    <row r="383" spans="1:49" x14ac:dyDescent="0.2">
      <c r="A383" s="105"/>
      <c r="B383" s="105"/>
      <c r="C383" s="105"/>
      <c r="D383" s="105"/>
      <c r="E383" s="105"/>
      <c r="F383" s="106"/>
      <c r="G383" s="105"/>
      <c r="H383" s="105"/>
      <c r="I383" s="105"/>
      <c r="J383" s="105"/>
      <c r="K383" s="107"/>
      <c r="L383" s="107"/>
      <c r="M383" s="105"/>
      <c r="N383" s="105"/>
    </row>
    <row r="384" spans="1:49" x14ac:dyDescent="0.2">
      <c r="A384" s="105"/>
      <c r="B384" s="105"/>
      <c r="C384" s="105"/>
      <c r="D384" s="105"/>
      <c r="E384" s="105"/>
      <c r="F384" s="106"/>
      <c r="G384" s="105"/>
      <c r="H384" s="105"/>
      <c r="I384" s="105"/>
      <c r="J384" s="105"/>
      <c r="K384" s="107"/>
      <c r="L384" s="107"/>
      <c r="M384" s="105"/>
      <c r="N384" s="105"/>
    </row>
    <row r="385" spans="1:44" x14ac:dyDescent="0.2">
      <c r="A385" s="105"/>
      <c r="B385" s="105"/>
      <c r="C385" s="105"/>
      <c r="D385" s="105"/>
      <c r="E385" s="105"/>
      <c r="F385" s="106"/>
      <c r="G385" s="105"/>
      <c r="H385" s="105"/>
      <c r="I385" s="105"/>
      <c r="J385" s="105"/>
      <c r="K385" s="107"/>
      <c r="L385" s="107"/>
      <c r="M385" s="105"/>
      <c r="N385" s="105"/>
      <c r="AO385" s="77"/>
      <c r="AP385" s="92"/>
      <c r="AQ385" s="77"/>
      <c r="AR385" s="92"/>
    </row>
    <row r="386" spans="1:44" x14ac:dyDescent="0.2">
      <c r="A386" s="105"/>
      <c r="B386" s="105"/>
      <c r="C386" s="105"/>
      <c r="D386" s="105"/>
      <c r="E386" s="105"/>
      <c r="F386" s="106"/>
      <c r="G386" s="105"/>
      <c r="H386" s="105"/>
      <c r="I386" s="105"/>
      <c r="J386" s="105"/>
      <c r="K386" s="107"/>
      <c r="L386" s="107"/>
      <c r="M386" s="105"/>
      <c r="N386" s="105"/>
      <c r="AO386" s="77"/>
      <c r="AP386" s="77"/>
      <c r="AQ386" s="77"/>
      <c r="AR386" s="77"/>
    </row>
    <row r="387" spans="1:44" x14ac:dyDescent="0.2">
      <c r="A387" s="105"/>
      <c r="B387" s="105"/>
      <c r="C387" s="105"/>
      <c r="D387" s="105"/>
      <c r="E387" s="105"/>
      <c r="F387" s="106"/>
      <c r="G387" s="105"/>
      <c r="H387" s="105"/>
      <c r="I387" s="105"/>
      <c r="J387" s="105"/>
      <c r="K387" s="107"/>
      <c r="L387" s="107"/>
      <c r="M387" s="105"/>
      <c r="N387" s="105"/>
      <c r="AO387" s="77"/>
      <c r="AP387" s="77"/>
      <c r="AQ387" s="77"/>
      <c r="AR387" s="77"/>
    </row>
    <row r="388" spans="1:44" x14ac:dyDescent="0.2">
      <c r="A388" s="105"/>
      <c r="B388" s="105"/>
      <c r="C388" s="105"/>
      <c r="D388" s="105"/>
      <c r="E388" s="105"/>
      <c r="F388" s="106"/>
      <c r="G388" s="105"/>
      <c r="H388" s="105"/>
      <c r="I388" s="105"/>
      <c r="J388" s="105"/>
      <c r="K388" s="107"/>
      <c r="L388" s="107"/>
      <c r="M388" s="105"/>
      <c r="N388" s="105"/>
      <c r="AO388" s="77"/>
      <c r="AP388" s="77"/>
      <c r="AQ388" s="77"/>
      <c r="AR388" s="77"/>
    </row>
    <row r="389" spans="1:44" x14ac:dyDescent="0.2">
      <c r="A389" s="105"/>
      <c r="B389" s="105"/>
      <c r="C389" s="105"/>
      <c r="D389" s="105"/>
      <c r="E389" s="105"/>
      <c r="F389" s="106"/>
      <c r="G389" s="105"/>
      <c r="H389" s="105"/>
      <c r="I389" s="105"/>
      <c r="J389" s="105"/>
      <c r="K389" s="107"/>
      <c r="L389" s="107"/>
      <c r="M389" s="105"/>
      <c r="N389" s="105"/>
      <c r="AO389" s="77"/>
      <c r="AP389" s="77"/>
      <c r="AQ389" s="77"/>
      <c r="AR389" s="77"/>
    </row>
    <row r="390" spans="1:44" x14ac:dyDescent="0.2">
      <c r="A390" s="105"/>
      <c r="B390" s="105"/>
      <c r="C390" s="105"/>
      <c r="D390" s="105"/>
      <c r="E390" s="105"/>
      <c r="F390" s="106"/>
      <c r="G390" s="105"/>
      <c r="H390" s="105"/>
      <c r="I390" s="105"/>
      <c r="J390" s="105"/>
      <c r="K390" s="107"/>
      <c r="L390" s="107"/>
      <c r="M390" s="105"/>
      <c r="N390" s="105"/>
      <c r="AO390" s="77"/>
      <c r="AP390" s="77"/>
      <c r="AQ390" s="77"/>
      <c r="AR390" s="77"/>
    </row>
    <row r="391" spans="1:44" x14ac:dyDescent="0.2">
      <c r="A391" s="105"/>
      <c r="B391" s="105"/>
      <c r="C391" s="105"/>
      <c r="D391" s="105"/>
      <c r="E391" s="105"/>
      <c r="F391" s="106"/>
      <c r="G391" s="105"/>
      <c r="H391" s="105"/>
      <c r="I391" s="105"/>
      <c r="J391" s="105"/>
      <c r="K391" s="107"/>
      <c r="L391" s="107"/>
      <c r="M391" s="105"/>
      <c r="N391" s="105"/>
      <c r="AO391" s="77"/>
      <c r="AP391" s="77"/>
      <c r="AQ391" s="77"/>
      <c r="AR391" s="77"/>
    </row>
    <row r="392" spans="1:44" x14ac:dyDescent="0.2">
      <c r="A392" s="105"/>
      <c r="B392" s="105"/>
      <c r="C392" s="105"/>
      <c r="D392" s="105"/>
      <c r="E392" s="105"/>
      <c r="F392" s="106"/>
      <c r="G392" s="105"/>
      <c r="H392" s="105"/>
      <c r="I392" s="105"/>
      <c r="J392" s="105"/>
      <c r="K392" s="107"/>
      <c r="L392" s="107"/>
      <c r="M392" s="105"/>
      <c r="N392" s="105"/>
      <c r="AO392" s="77"/>
      <c r="AP392" s="77"/>
      <c r="AQ392" s="77"/>
      <c r="AR392" s="77"/>
    </row>
    <row r="393" spans="1:44" x14ac:dyDescent="0.2">
      <c r="A393" s="105"/>
      <c r="B393" s="105"/>
      <c r="C393" s="105"/>
      <c r="D393" s="105"/>
      <c r="E393" s="105"/>
      <c r="F393" s="106"/>
      <c r="G393" s="105"/>
      <c r="H393" s="105"/>
      <c r="I393" s="105"/>
      <c r="J393" s="105"/>
      <c r="K393" s="107"/>
      <c r="L393" s="107"/>
      <c r="M393" s="105"/>
      <c r="N393" s="105"/>
      <c r="AO393" s="77"/>
      <c r="AP393" s="77"/>
      <c r="AQ393" s="77"/>
      <c r="AR393" s="77"/>
    </row>
    <row r="394" spans="1:44" x14ac:dyDescent="0.2">
      <c r="A394" s="105"/>
      <c r="B394" s="105"/>
      <c r="C394" s="105"/>
      <c r="D394" s="105"/>
      <c r="E394" s="105"/>
      <c r="F394" s="106"/>
      <c r="G394" s="105"/>
      <c r="H394" s="105"/>
      <c r="I394" s="105"/>
      <c r="J394" s="105"/>
      <c r="K394" s="107"/>
      <c r="L394" s="107"/>
      <c r="M394" s="105"/>
      <c r="N394" s="105"/>
      <c r="AO394" s="77"/>
      <c r="AP394" s="77"/>
      <c r="AQ394" s="77"/>
      <c r="AR394" s="77"/>
    </row>
    <row r="395" spans="1:44" x14ac:dyDescent="0.2">
      <c r="A395" s="105"/>
      <c r="B395" s="105"/>
      <c r="C395" s="105"/>
      <c r="D395" s="105"/>
      <c r="E395" s="105"/>
      <c r="F395" s="106"/>
      <c r="G395" s="105"/>
      <c r="H395" s="105"/>
      <c r="I395" s="105"/>
      <c r="J395" s="105"/>
      <c r="K395" s="107"/>
      <c r="L395" s="107"/>
      <c r="M395" s="105"/>
      <c r="N395" s="105"/>
      <c r="AO395" s="77"/>
      <c r="AP395" s="77"/>
      <c r="AQ395" s="77"/>
      <c r="AR395" s="77"/>
    </row>
    <row r="396" spans="1:44" x14ac:dyDescent="0.2">
      <c r="A396" s="105"/>
      <c r="B396" s="105"/>
      <c r="C396" s="105"/>
      <c r="D396" s="105"/>
      <c r="E396" s="105"/>
      <c r="F396" s="106"/>
      <c r="G396" s="105"/>
      <c r="H396" s="105"/>
      <c r="I396" s="105"/>
      <c r="J396" s="105"/>
      <c r="K396" s="107"/>
      <c r="L396" s="107"/>
      <c r="M396" s="105"/>
      <c r="N396" s="105"/>
      <c r="AO396" s="77"/>
      <c r="AP396" s="77"/>
      <c r="AQ396" s="77"/>
      <c r="AR396" s="77"/>
    </row>
    <row r="397" spans="1:44" x14ac:dyDescent="0.2">
      <c r="A397" s="105"/>
      <c r="B397" s="105"/>
      <c r="C397" s="105"/>
      <c r="D397" s="105"/>
      <c r="E397" s="105"/>
      <c r="F397" s="106"/>
      <c r="G397" s="105"/>
      <c r="H397" s="105"/>
      <c r="I397" s="105"/>
      <c r="J397" s="105"/>
      <c r="K397" s="107"/>
      <c r="L397" s="107"/>
      <c r="M397" s="105"/>
      <c r="N397" s="105"/>
      <c r="AO397" s="77"/>
      <c r="AP397" s="77"/>
      <c r="AQ397" s="77"/>
      <c r="AR397" s="77"/>
    </row>
    <row r="398" spans="1:44" x14ac:dyDescent="0.2">
      <c r="A398" s="105"/>
      <c r="B398" s="105"/>
      <c r="C398" s="105"/>
      <c r="D398" s="105"/>
      <c r="E398" s="105"/>
      <c r="F398" s="106"/>
      <c r="G398" s="105"/>
      <c r="H398" s="105"/>
      <c r="I398" s="105"/>
      <c r="J398" s="105"/>
      <c r="K398" s="107"/>
      <c r="L398" s="107"/>
      <c r="M398" s="105"/>
      <c r="N398" s="105"/>
      <c r="AO398" s="77"/>
      <c r="AP398" s="77"/>
      <c r="AQ398" s="77"/>
      <c r="AR398" s="77"/>
    </row>
    <row r="399" spans="1:44" x14ac:dyDescent="0.2">
      <c r="AO399" s="77"/>
      <c r="AP399" s="77"/>
      <c r="AQ399" s="77"/>
      <c r="AR399" s="77"/>
    </row>
    <row r="400" spans="1:44" x14ac:dyDescent="0.2">
      <c r="AO400" s="77"/>
      <c r="AP400" s="77"/>
      <c r="AQ400" s="77"/>
      <c r="AR400" s="77"/>
    </row>
    <row r="401" spans="41:44" x14ac:dyDescent="0.2">
      <c r="AO401" s="77"/>
      <c r="AP401" s="77"/>
      <c r="AQ401" s="77"/>
      <c r="AR401" s="77"/>
    </row>
  </sheetData>
  <autoFilter ref="A1:AX375" xr:uid="{00000000-0009-0000-0000-000000000000}">
    <sortState xmlns:xlrd2="http://schemas.microsoft.com/office/spreadsheetml/2017/richdata2" ref="A2:AX376">
      <sortCondition ref="AC1:AC376"/>
    </sortState>
  </autoFilter>
  <sortState xmlns:xlrd2="http://schemas.microsoft.com/office/spreadsheetml/2017/richdata2" ref="A2:AX401">
    <sortCondition ref="AB1"/>
  </sortState>
  <phoneticPr fontId="4" type="noConversion"/>
  <conditionalFormatting sqref="L2:L220">
    <cfRule type="cellIs" dxfId="6" priority="4" stopIfTrue="1" operator="equal">
      <formula>$K2</formula>
    </cfRule>
  </conditionalFormatting>
  <conditionalFormatting sqref="AT2:AT370">
    <cfRule type="cellIs" dxfId="5" priority="3" stopIfTrue="1" operator="greaterThan">
      <formula>$AS2</formula>
    </cfRule>
  </conditionalFormatting>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6"/>
  <sheetViews>
    <sheetView topLeftCell="B1" workbookViewId="0">
      <selection activeCell="X32" sqref="X32"/>
    </sheetView>
  </sheetViews>
  <sheetFormatPr defaultRowHeight="12.75" x14ac:dyDescent="0.2"/>
  <cols>
    <col min="2" max="2" width="46.28515625" bestFit="1" customWidth="1"/>
    <col min="5" max="5" width="13.140625" bestFit="1" customWidth="1"/>
    <col min="7" max="7" width="11.7109375" bestFit="1" customWidth="1"/>
  </cols>
  <sheetData>
    <row r="1" spans="1:28" x14ac:dyDescent="0.2">
      <c r="A1" s="135" t="s">
        <v>206</v>
      </c>
      <c r="B1" s="135" t="s">
        <v>207</v>
      </c>
      <c r="C1" s="135" t="s">
        <v>208</v>
      </c>
      <c r="D1" s="135" t="s">
        <v>209</v>
      </c>
      <c r="E1" s="135" t="s">
        <v>210</v>
      </c>
      <c r="F1" s="135" t="s">
        <v>211</v>
      </c>
      <c r="G1" s="135" t="s">
        <v>212</v>
      </c>
      <c r="H1" s="135" t="s">
        <v>213</v>
      </c>
      <c r="I1" s="135" t="s">
        <v>214</v>
      </c>
      <c r="J1" s="135" t="s">
        <v>159</v>
      </c>
      <c r="K1" s="135" t="s">
        <v>215</v>
      </c>
      <c r="L1" s="135" t="s">
        <v>216</v>
      </c>
      <c r="M1" s="135" t="s">
        <v>217</v>
      </c>
      <c r="N1" s="135" t="s">
        <v>215</v>
      </c>
      <c r="O1" s="135" t="s">
        <v>216</v>
      </c>
      <c r="P1" s="135" t="s">
        <v>217</v>
      </c>
      <c r="Q1" s="135" t="s">
        <v>215</v>
      </c>
      <c r="R1" s="135" t="s">
        <v>216</v>
      </c>
      <c r="S1" s="135" t="s">
        <v>217</v>
      </c>
      <c r="T1" s="135" t="s">
        <v>218</v>
      </c>
      <c r="U1" s="135" t="s">
        <v>209</v>
      </c>
      <c r="V1" s="135" t="s">
        <v>219</v>
      </c>
      <c r="W1" s="135" t="s">
        <v>220</v>
      </c>
      <c r="X1" s="135" t="s">
        <v>221</v>
      </c>
      <c r="Y1" s="135" t="s">
        <v>222</v>
      </c>
      <c r="Z1" s="135" t="s">
        <v>223</v>
      </c>
      <c r="AA1" s="135" t="s">
        <v>224</v>
      </c>
      <c r="AB1" s="135" t="s">
        <v>225</v>
      </c>
    </row>
    <row r="2" spans="1:28" x14ac:dyDescent="0.2">
      <c r="A2">
        <v>8000053</v>
      </c>
      <c r="B2" t="s">
        <v>163</v>
      </c>
      <c r="C2" t="s">
        <v>270</v>
      </c>
      <c r="D2" t="s">
        <v>160</v>
      </c>
      <c r="E2" s="120">
        <v>134.82</v>
      </c>
      <c r="F2" s="121">
        <v>1000</v>
      </c>
      <c r="G2" s="121">
        <v>3000</v>
      </c>
      <c r="H2" s="121">
        <v>20000</v>
      </c>
      <c r="I2" s="121">
        <v>1000</v>
      </c>
      <c r="J2" s="121">
        <v>21</v>
      </c>
      <c r="K2" s="121">
        <v>1000</v>
      </c>
      <c r="L2" t="s">
        <v>160</v>
      </c>
      <c r="M2" t="s">
        <v>226</v>
      </c>
      <c r="N2" s="121">
        <v>19000</v>
      </c>
      <c r="O2" t="s">
        <v>160</v>
      </c>
      <c r="P2" t="s">
        <v>227</v>
      </c>
      <c r="Q2" s="121">
        <v>0</v>
      </c>
      <c r="U2" t="s">
        <v>160</v>
      </c>
      <c r="V2" t="s">
        <v>228</v>
      </c>
      <c r="Y2" t="s">
        <v>283</v>
      </c>
      <c r="Z2">
        <v>28000</v>
      </c>
      <c r="AA2" t="s">
        <v>229</v>
      </c>
      <c r="AB2" t="s">
        <v>230</v>
      </c>
    </row>
    <row r="3" spans="1:28" x14ac:dyDescent="0.2">
      <c r="A3">
        <v>8000082</v>
      </c>
      <c r="B3" t="s">
        <v>164</v>
      </c>
      <c r="C3" t="s">
        <v>274</v>
      </c>
      <c r="D3" t="s">
        <v>161</v>
      </c>
      <c r="E3" s="120">
        <v>33350</v>
      </c>
      <c r="F3" s="121">
        <v>1000</v>
      </c>
      <c r="G3" s="121">
        <v>24</v>
      </c>
      <c r="H3" s="121">
        <v>48</v>
      </c>
      <c r="I3" s="121">
        <v>48</v>
      </c>
      <c r="J3" s="121">
        <v>7</v>
      </c>
      <c r="K3" s="121">
        <v>1</v>
      </c>
      <c r="L3" t="s">
        <v>161</v>
      </c>
      <c r="M3" t="s">
        <v>226</v>
      </c>
      <c r="N3" s="121">
        <v>48</v>
      </c>
      <c r="O3" t="s">
        <v>161</v>
      </c>
      <c r="P3" t="s">
        <v>227</v>
      </c>
      <c r="Q3" s="121">
        <v>0</v>
      </c>
      <c r="U3" t="s">
        <v>161</v>
      </c>
      <c r="V3" t="s">
        <v>228</v>
      </c>
      <c r="Y3" t="s">
        <v>283</v>
      </c>
      <c r="Z3">
        <v>28000</v>
      </c>
      <c r="AA3" t="s">
        <v>229</v>
      </c>
      <c r="AB3" t="s">
        <v>230</v>
      </c>
    </row>
    <row r="4" spans="1:28" x14ac:dyDescent="0.2">
      <c r="A4">
        <v>8000089</v>
      </c>
      <c r="B4" t="s">
        <v>233</v>
      </c>
      <c r="C4" t="s">
        <v>268</v>
      </c>
      <c r="D4" t="s">
        <v>160</v>
      </c>
      <c r="E4" s="120">
        <v>603</v>
      </c>
      <c r="F4" s="121">
        <v>1000</v>
      </c>
      <c r="G4" s="121">
        <v>3000</v>
      </c>
      <c r="H4" s="121">
        <v>5000</v>
      </c>
      <c r="I4" s="121">
        <v>800</v>
      </c>
      <c r="J4" s="121">
        <v>14</v>
      </c>
      <c r="K4" s="121">
        <v>800</v>
      </c>
      <c r="L4" t="s">
        <v>160</v>
      </c>
      <c r="M4" t="s">
        <v>227</v>
      </c>
      <c r="N4" s="121">
        <v>800</v>
      </c>
      <c r="O4" t="s">
        <v>160</v>
      </c>
      <c r="P4" t="s">
        <v>227</v>
      </c>
      <c r="Q4" s="121">
        <v>0</v>
      </c>
      <c r="U4" t="s">
        <v>160</v>
      </c>
      <c r="V4" t="s">
        <v>228</v>
      </c>
      <c r="Y4" t="s">
        <v>283</v>
      </c>
      <c r="Z4">
        <v>28000</v>
      </c>
      <c r="AA4" t="s">
        <v>229</v>
      </c>
      <c r="AB4" t="s">
        <v>230</v>
      </c>
    </row>
    <row r="5" spans="1:28" x14ac:dyDescent="0.2">
      <c r="A5">
        <v>8000090</v>
      </c>
      <c r="B5" t="s">
        <v>234</v>
      </c>
      <c r="C5" t="s">
        <v>268</v>
      </c>
      <c r="D5" t="s">
        <v>160</v>
      </c>
      <c r="E5" s="120">
        <v>540</v>
      </c>
      <c r="F5" s="121">
        <v>1000</v>
      </c>
      <c r="G5" s="121">
        <v>1600</v>
      </c>
      <c r="H5" s="121">
        <v>5000</v>
      </c>
      <c r="I5" s="121">
        <v>1200</v>
      </c>
      <c r="J5" s="121">
        <v>14</v>
      </c>
      <c r="K5" s="121">
        <v>540</v>
      </c>
      <c r="L5" t="s">
        <v>160</v>
      </c>
      <c r="M5" t="s">
        <v>227</v>
      </c>
      <c r="N5" s="121">
        <v>0</v>
      </c>
      <c r="Q5" s="121">
        <v>0</v>
      </c>
      <c r="U5" t="s">
        <v>160</v>
      </c>
      <c r="V5" t="s">
        <v>228</v>
      </c>
      <c r="Y5" t="s">
        <v>283</v>
      </c>
      <c r="Z5">
        <v>28000</v>
      </c>
      <c r="AA5" t="s">
        <v>229</v>
      </c>
      <c r="AB5" t="s">
        <v>230</v>
      </c>
    </row>
    <row r="6" spans="1:28" x14ac:dyDescent="0.2">
      <c r="A6">
        <v>8000095</v>
      </c>
      <c r="B6" t="s">
        <v>169</v>
      </c>
      <c r="C6" t="s">
        <v>268</v>
      </c>
      <c r="D6" t="s">
        <v>160</v>
      </c>
      <c r="E6" s="120">
        <v>607</v>
      </c>
      <c r="F6" s="121">
        <v>1000</v>
      </c>
      <c r="G6" s="121">
        <v>4000</v>
      </c>
      <c r="H6" s="121">
        <v>5000</v>
      </c>
      <c r="I6" s="121">
        <v>640</v>
      </c>
      <c r="J6" s="121">
        <v>14</v>
      </c>
      <c r="K6" s="121">
        <v>640</v>
      </c>
      <c r="L6" t="s">
        <v>160</v>
      </c>
      <c r="M6" t="s">
        <v>227</v>
      </c>
      <c r="N6" s="121">
        <v>0</v>
      </c>
      <c r="Q6" s="121">
        <v>0</v>
      </c>
      <c r="U6" t="s">
        <v>160</v>
      </c>
      <c r="V6" t="s">
        <v>228</v>
      </c>
      <c r="Y6" t="s">
        <v>283</v>
      </c>
      <c r="Z6">
        <v>28000</v>
      </c>
      <c r="AA6" t="s">
        <v>229</v>
      </c>
      <c r="AB6" t="s">
        <v>230</v>
      </c>
    </row>
    <row r="7" spans="1:28" x14ac:dyDescent="0.2">
      <c r="A7">
        <v>8000107</v>
      </c>
      <c r="B7" t="s">
        <v>170</v>
      </c>
      <c r="C7" t="s">
        <v>271</v>
      </c>
      <c r="D7" t="s">
        <v>160</v>
      </c>
      <c r="E7" s="120">
        <v>140</v>
      </c>
      <c r="F7" s="121">
        <v>1000</v>
      </c>
      <c r="G7" s="121">
        <v>20000</v>
      </c>
      <c r="H7" s="121">
        <v>16500</v>
      </c>
      <c r="I7" s="121">
        <v>500</v>
      </c>
      <c r="J7" s="121">
        <v>14</v>
      </c>
      <c r="K7" s="121">
        <v>1</v>
      </c>
      <c r="L7" t="s">
        <v>160</v>
      </c>
      <c r="M7" t="s">
        <v>226</v>
      </c>
      <c r="N7" s="121">
        <v>16500</v>
      </c>
      <c r="O7" t="s">
        <v>160</v>
      </c>
      <c r="P7" t="s">
        <v>227</v>
      </c>
      <c r="Q7" s="121">
        <v>0</v>
      </c>
      <c r="U7" t="s">
        <v>160</v>
      </c>
      <c r="V7" t="s">
        <v>228</v>
      </c>
      <c r="Y7" t="s">
        <v>283</v>
      </c>
      <c r="Z7">
        <v>28000</v>
      </c>
      <c r="AA7" t="s">
        <v>229</v>
      </c>
      <c r="AB7" t="s">
        <v>230</v>
      </c>
    </row>
    <row r="8" spans="1:28" x14ac:dyDescent="0.2">
      <c r="A8">
        <v>8000109</v>
      </c>
      <c r="B8" t="s">
        <v>172</v>
      </c>
      <c r="C8" t="s">
        <v>273</v>
      </c>
      <c r="D8" t="s">
        <v>160</v>
      </c>
      <c r="E8" s="120">
        <v>68.5</v>
      </c>
      <c r="F8" s="121">
        <v>1000</v>
      </c>
      <c r="G8" s="121">
        <v>4000</v>
      </c>
      <c r="H8" s="121">
        <v>6000</v>
      </c>
      <c r="I8" s="121">
        <v>2000</v>
      </c>
      <c r="J8" s="121">
        <v>7</v>
      </c>
      <c r="K8" s="121">
        <v>1</v>
      </c>
      <c r="L8" t="s">
        <v>160</v>
      </c>
      <c r="M8" t="s">
        <v>226</v>
      </c>
      <c r="N8" s="121">
        <v>96000</v>
      </c>
      <c r="O8" t="s">
        <v>160</v>
      </c>
      <c r="P8" t="s">
        <v>227</v>
      </c>
      <c r="Q8" s="121">
        <v>0</v>
      </c>
      <c r="U8" t="s">
        <v>160</v>
      </c>
      <c r="V8" t="s">
        <v>228</v>
      </c>
      <c r="Y8" t="s">
        <v>283</v>
      </c>
      <c r="Z8">
        <v>28000</v>
      </c>
      <c r="AA8" t="s">
        <v>229</v>
      </c>
      <c r="AB8" t="s">
        <v>230</v>
      </c>
    </row>
    <row r="9" spans="1:28" x14ac:dyDescent="0.2">
      <c r="A9">
        <v>8000121</v>
      </c>
      <c r="B9" t="s">
        <v>174</v>
      </c>
      <c r="C9" t="s">
        <v>269</v>
      </c>
      <c r="D9" t="s">
        <v>160</v>
      </c>
      <c r="E9" s="120">
        <v>224.95</v>
      </c>
      <c r="F9" s="121">
        <v>1000</v>
      </c>
      <c r="G9" s="121">
        <v>24000</v>
      </c>
      <c r="H9" s="121">
        <v>60000</v>
      </c>
      <c r="I9" s="121">
        <v>600</v>
      </c>
      <c r="J9" s="121">
        <v>21</v>
      </c>
      <c r="K9" s="121">
        <v>1000</v>
      </c>
      <c r="L9" t="s">
        <v>160</v>
      </c>
      <c r="M9" t="s">
        <v>226</v>
      </c>
      <c r="N9" s="121">
        <v>14400</v>
      </c>
      <c r="O9" t="s">
        <v>160</v>
      </c>
      <c r="P9" t="s">
        <v>227</v>
      </c>
      <c r="Q9" s="121">
        <v>0</v>
      </c>
      <c r="U9" t="s">
        <v>160</v>
      </c>
      <c r="V9" t="s">
        <v>228</v>
      </c>
      <c r="W9" t="s">
        <v>17</v>
      </c>
      <c r="Y9" t="s">
        <v>283</v>
      </c>
      <c r="Z9">
        <v>28000</v>
      </c>
      <c r="AA9" t="s">
        <v>229</v>
      </c>
      <c r="AB9" t="s">
        <v>230</v>
      </c>
    </row>
    <row r="10" spans="1:28" x14ac:dyDescent="0.2">
      <c r="A10">
        <v>8000123</v>
      </c>
      <c r="B10" t="s">
        <v>175</v>
      </c>
      <c r="C10" t="s">
        <v>269</v>
      </c>
      <c r="D10" t="s">
        <v>160</v>
      </c>
      <c r="E10" s="120">
        <v>562.46</v>
      </c>
      <c r="F10" s="121">
        <v>1000</v>
      </c>
      <c r="G10" s="121">
        <v>4500</v>
      </c>
      <c r="H10" s="121">
        <v>5000</v>
      </c>
      <c r="I10" s="121">
        <v>5000</v>
      </c>
      <c r="J10" s="121">
        <v>21</v>
      </c>
      <c r="K10" s="121">
        <v>500</v>
      </c>
      <c r="L10" t="s">
        <v>160</v>
      </c>
      <c r="M10" t="s">
        <v>226</v>
      </c>
      <c r="N10" s="121">
        <v>7500</v>
      </c>
      <c r="O10" t="s">
        <v>160</v>
      </c>
      <c r="P10" t="s">
        <v>227</v>
      </c>
      <c r="Q10" s="121">
        <v>0</v>
      </c>
      <c r="U10" t="s">
        <v>160</v>
      </c>
      <c r="V10" t="s">
        <v>228</v>
      </c>
      <c r="W10" t="s">
        <v>17</v>
      </c>
      <c r="Y10" t="s">
        <v>283</v>
      </c>
      <c r="Z10">
        <v>28000</v>
      </c>
      <c r="AA10" t="s">
        <v>229</v>
      </c>
      <c r="AB10" t="s">
        <v>230</v>
      </c>
    </row>
    <row r="11" spans="1:28" x14ac:dyDescent="0.2">
      <c r="A11">
        <v>8000132</v>
      </c>
      <c r="B11" t="s">
        <v>177</v>
      </c>
      <c r="C11" t="s">
        <v>269</v>
      </c>
      <c r="D11" t="s">
        <v>160</v>
      </c>
      <c r="E11" s="120">
        <v>271</v>
      </c>
      <c r="F11" s="121">
        <v>1000</v>
      </c>
      <c r="G11" s="121">
        <v>16000</v>
      </c>
      <c r="H11" s="121">
        <v>10000</v>
      </c>
      <c r="I11" s="121">
        <v>400</v>
      </c>
      <c r="J11" s="121">
        <v>21</v>
      </c>
      <c r="K11" s="121">
        <v>400</v>
      </c>
      <c r="L11" t="s">
        <v>160</v>
      </c>
      <c r="M11" t="s">
        <v>226</v>
      </c>
      <c r="N11" s="121">
        <v>14400</v>
      </c>
      <c r="O11" t="s">
        <v>160</v>
      </c>
      <c r="P11" t="s">
        <v>227</v>
      </c>
      <c r="Q11" s="121">
        <v>0</v>
      </c>
      <c r="U11" t="s">
        <v>160</v>
      </c>
      <c r="V11" t="s">
        <v>228</v>
      </c>
      <c r="W11" t="s">
        <v>17</v>
      </c>
      <c r="Y11" t="s">
        <v>283</v>
      </c>
      <c r="Z11">
        <v>28000</v>
      </c>
      <c r="AA11" t="s">
        <v>229</v>
      </c>
      <c r="AB11" t="s">
        <v>230</v>
      </c>
    </row>
    <row r="12" spans="1:28" x14ac:dyDescent="0.2">
      <c r="A12">
        <v>8000137</v>
      </c>
      <c r="B12" t="s">
        <v>96</v>
      </c>
      <c r="C12" t="s">
        <v>272</v>
      </c>
      <c r="D12" t="s">
        <v>160</v>
      </c>
      <c r="E12" s="120">
        <v>47.94</v>
      </c>
      <c r="F12" s="121">
        <v>1000</v>
      </c>
      <c r="G12" s="121">
        <v>2400</v>
      </c>
      <c r="H12" s="121">
        <v>12000</v>
      </c>
      <c r="I12" s="121">
        <v>2400</v>
      </c>
      <c r="J12" s="121">
        <v>21</v>
      </c>
      <c r="K12" s="121">
        <v>9072</v>
      </c>
      <c r="L12" t="s">
        <v>160</v>
      </c>
      <c r="M12" t="s">
        <v>226</v>
      </c>
      <c r="N12" s="121">
        <v>57600</v>
      </c>
      <c r="O12" t="s">
        <v>160</v>
      </c>
      <c r="P12" t="s">
        <v>227</v>
      </c>
      <c r="Q12" s="121">
        <v>0</v>
      </c>
      <c r="U12" t="s">
        <v>160</v>
      </c>
      <c r="V12" t="s">
        <v>228</v>
      </c>
      <c r="W12" t="s">
        <v>161</v>
      </c>
      <c r="Y12" t="s">
        <v>283</v>
      </c>
      <c r="Z12">
        <v>28000</v>
      </c>
      <c r="AA12" t="s">
        <v>229</v>
      </c>
      <c r="AB12" t="s">
        <v>230</v>
      </c>
    </row>
    <row r="13" spans="1:28" x14ac:dyDescent="0.2">
      <c r="A13">
        <v>8000139</v>
      </c>
      <c r="B13" t="s">
        <v>0</v>
      </c>
      <c r="C13" t="s">
        <v>269</v>
      </c>
      <c r="D13" t="s">
        <v>160</v>
      </c>
      <c r="E13" s="120">
        <v>238.07</v>
      </c>
      <c r="F13" s="121">
        <v>1000</v>
      </c>
      <c r="G13" s="121">
        <v>16000</v>
      </c>
      <c r="H13" s="121">
        <v>15000</v>
      </c>
      <c r="I13" s="121">
        <v>500</v>
      </c>
      <c r="J13" s="121">
        <v>21</v>
      </c>
      <c r="K13" s="121">
        <v>850</v>
      </c>
      <c r="L13" t="s">
        <v>160</v>
      </c>
      <c r="M13" t="s">
        <v>226</v>
      </c>
      <c r="N13" s="121">
        <v>18000</v>
      </c>
      <c r="O13" t="s">
        <v>160</v>
      </c>
      <c r="P13" t="s">
        <v>227</v>
      </c>
      <c r="Q13" s="121">
        <v>0</v>
      </c>
      <c r="U13" t="s">
        <v>160</v>
      </c>
      <c r="V13" t="s">
        <v>228</v>
      </c>
      <c r="Y13" t="s">
        <v>283</v>
      </c>
      <c r="Z13">
        <v>28000</v>
      </c>
      <c r="AA13" t="s">
        <v>229</v>
      </c>
      <c r="AB13" t="s">
        <v>230</v>
      </c>
    </row>
    <row r="14" spans="1:28" x14ac:dyDescent="0.2">
      <c r="A14">
        <v>8000142</v>
      </c>
      <c r="B14" t="s">
        <v>1</v>
      </c>
      <c r="C14" t="s">
        <v>272</v>
      </c>
      <c r="D14" t="s">
        <v>160</v>
      </c>
      <c r="E14" s="120">
        <v>79.06</v>
      </c>
      <c r="F14" s="121">
        <v>1000</v>
      </c>
      <c r="G14" s="121">
        <v>7200</v>
      </c>
      <c r="H14" s="121">
        <v>7200</v>
      </c>
      <c r="I14" s="121">
        <v>1800</v>
      </c>
      <c r="J14" s="121">
        <v>7</v>
      </c>
      <c r="K14" s="121">
        <v>1800</v>
      </c>
      <c r="L14" t="s">
        <v>160</v>
      </c>
      <c r="M14" t="s">
        <v>226</v>
      </c>
      <c r="N14" s="121">
        <v>43200</v>
      </c>
      <c r="O14" t="s">
        <v>160</v>
      </c>
      <c r="P14" t="s">
        <v>227</v>
      </c>
      <c r="Q14" s="121">
        <v>0</v>
      </c>
      <c r="U14" t="s">
        <v>160</v>
      </c>
      <c r="V14" t="s">
        <v>228</v>
      </c>
      <c r="Y14" t="s">
        <v>283</v>
      </c>
      <c r="Z14">
        <v>28000</v>
      </c>
      <c r="AA14" t="s">
        <v>229</v>
      </c>
      <c r="AB14" t="s">
        <v>230</v>
      </c>
    </row>
    <row r="15" spans="1:28" x14ac:dyDescent="0.2">
      <c r="A15">
        <v>8000145</v>
      </c>
      <c r="B15" t="s">
        <v>2</v>
      </c>
      <c r="C15" t="s">
        <v>272</v>
      </c>
      <c r="D15" t="s">
        <v>160</v>
      </c>
      <c r="E15" s="120">
        <v>50.36</v>
      </c>
      <c r="F15" s="121">
        <v>1000</v>
      </c>
      <c r="G15" s="121">
        <v>70000</v>
      </c>
      <c r="H15" s="121">
        <v>120000</v>
      </c>
      <c r="I15" s="121">
        <v>3000</v>
      </c>
      <c r="J15" s="121">
        <v>5</v>
      </c>
      <c r="K15" s="121">
        <v>3000</v>
      </c>
      <c r="L15" t="s">
        <v>160</v>
      </c>
      <c r="M15" t="s">
        <v>226</v>
      </c>
      <c r="N15" s="121">
        <v>72000</v>
      </c>
      <c r="O15" t="s">
        <v>160</v>
      </c>
      <c r="P15" t="s">
        <v>227</v>
      </c>
      <c r="Q15" s="121">
        <v>0</v>
      </c>
      <c r="U15" t="s">
        <v>160</v>
      </c>
      <c r="V15" t="s">
        <v>228</v>
      </c>
      <c r="Y15" t="s">
        <v>283</v>
      </c>
      <c r="Z15">
        <v>28000</v>
      </c>
      <c r="AA15" t="s">
        <v>229</v>
      </c>
      <c r="AB15" t="s">
        <v>230</v>
      </c>
    </row>
    <row r="16" spans="1:28" x14ac:dyDescent="0.2">
      <c r="A16">
        <v>8000147</v>
      </c>
      <c r="B16" t="s">
        <v>3</v>
      </c>
      <c r="C16" t="s">
        <v>269</v>
      </c>
      <c r="D16" t="s">
        <v>160</v>
      </c>
      <c r="E16" s="120">
        <v>461.55</v>
      </c>
      <c r="F16" s="121">
        <v>1000</v>
      </c>
      <c r="G16" s="121">
        <v>34000</v>
      </c>
      <c r="H16" s="121">
        <v>80000</v>
      </c>
      <c r="I16" s="121">
        <v>350</v>
      </c>
      <c r="J16" s="121">
        <v>21</v>
      </c>
      <c r="K16" s="121">
        <v>350</v>
      </c>
      <c r="L16" t="s">
        <v>160</v>
      </c>
      <c r="M16" t="s">
        <v>226</v>
      </c>
      <c r="N16" s="121">
        <v>11200</v>
      </c>
      <c r="O16" t="s">
        <v>160</v>
      </c>
      <c r="P16" t="s">
        <v>227</v>
      </c>
      <c r="Q16" s="121">
        <v>0</v>
      </c>
      <c r="U16" t="s">
        <v>160</v>
      </c>
      <c r="V16" t="s">
        <v>228</v>
      </c>
      <c r="W16" t="s">
        <v>17</v>
      </c>
      <c r="Y16" t="s">
        <v>283</v>
      </c>
      <c r="Z16">
        <v>28000</v>
      </c>
      <c r="AA16" t="s">
        <v>229</v>
      </c>
      <c r="AB16" t="s">
        <v>230</v>
      </c>
    </row>
    <row r="17" spans="1:28" x14ac:dyDescent="0.2">
      <c r="A17">
        <v>8000156</v>
      </c>
      <c r="B17" t="s">
        <v>5</v>
      </c>
      <c r="C17" t="s">
        <v>268</v>
      </c>
      <c r="D17" t="s">
        <v>160</v>
      </c>
      <c r="E17" s="120">
        <v>12430</v>
      </c>
      <c r="F17" s="121">
        <v>1000</v>
      </c>
      <c r="G17" s="121">
        <v>250</v>
      </c>
      <c r="H17" s="121">
        <v>250</v>
      </c>
      <c r="I17" s="121">
        <v>64</v>
      </c>
      <c r="J17" s="121">
        <v>14</v>
      </c>
      <c r="K17" s="121">
        <v>64</v>
      </c>
      <c r="L17" t="s">
        <v>160</v>
      </c>
      <c r="M17" t="s">
        <v>227</v>
      </c>
      <c r="N17" s="121">
        <v>0</v>
      </c>
      <c r="Q17" s="121">
        <v>0</v>
      </c>
      <c r="U17" t="s">
        <v>160</v>
      </c>
      <c r="V17" t="s">
        <v>228</v>
      </c>
      <c r="Y17" t="s">
        <v>283</v>
      </c>
      <c r="Z17">
        <v>28000</v>
      </c>
      <c r="AA17" t="s">
        <v>229</v>
      </c>
      <c r="AB17" t="s">
        <v>230</v>
      </c>
    </row>
    <row r="18" spans="1:28" x14ac:dyDescent="0.2">
      <c r="A18">
        <v>8000157</v>
      </c>
      <c r="B18" t="s">
        <v>6</v>
      </c>
      <c r="C18" t="s">
        <v>268</v>
      </c>
      <c r="D18" t="s">
        <v>160</v>
      </c>
      <c r="E18" s="120">
        <v>3430</v>
      </c>
      <c r="F18" s="121">
        <v>1000</v>
      </c>
      <c r="G18" s="121">
        <v>600</v>
      </c>
      <c r="H18" s="121">
        <v>600</v>
      </c>
      <c r="I18" s="121">
        <v>300</v>
      </c>
      <c r="J18" s="121">
        <v>14</v>
      </c>
      <c r="K18" s="121">
        <v>300</v>
      </c>
      <c r="L18" t="s">
        <v>160</v>
      </c>
      <c r="M18" t="s">
        <v>227</v>
      </c>
      <c r="N18" s="121">
        <v>0</v>
      </c>
      <c r="Q18" s="121">
        <v>0</v>
      </c>
      <c r="U18" t="s">
        <v>160</v>
      </c>
      <c r="V18" t="s">
        <v>228</v>
      </c>
      <c r="Y18" t="s">
        <v>283</v>
      </c>
      <c r="Z18">
        <v>28000</v>
      </c>
      <c r="AA18" t="s">
        <v>229</v>
      </c>
      <c r="AB18" t="s">
        <v>230</v>
      </c>
    </row>
    <row r="19" spans="1:28" x14ac:dyDescent="0.2">
      <c r="A19">
        <v>8000163</v>
      </c>
      <c r="B19" t="s">
        <v>7</v>
      </c>
      <c r="C19" t="s">
        <v>273</v>
      </c>
      <c r="D19" t="s">
        <v>161</v>
      </c>
      <c r="E19" s="120">
        <v>25660</v>
      </c>
      <c r="F19" s="121">
        <v>1000</v>
      </c>
      <c r="G19" s="121">
        <v>150</v>
      </c>
      <c r="H19" s="121">
        <v>160</v>
      </c>
      <c r="I19" s="121">
        <v>9</v>
      </c>
      <c r="J19" s="121">
        <v>14</v>
      </c>
      <c r="K19" s="121">
        <v>20</v>
      </c>
      <c r="L19" t="s">
        <v>161</v>
      </c>
      <c r="M19" t="s">
        <v>226</v>
      </c>
      <c r="N19" s="121">
        <v>162</v>
      </c>
      <c r="O19" t="s">
        <v>161</v>
      </c>
      <c r="P19" t="s">
        <v>227</v>
      </c>
      <c r="Q19" s="121">
        <v>0</v>
      </c>
      <c r="U19" t="s">
        <v>161</v>
      </c>
      <c r="V19" t="s">
        <v>228</v>
      </c>
      <c r="Y19" t="s">
        <v>283</v>
      </c>
      <c r="Z19">
        <v>28000</v>
      </c>
      <c r="AA19" t="s">
        <v>229</v>
      </c>
      <c r="AB19" t="s">
        <v>230</v>
      </c>
    </row>
    <row r="20" spans="1:28" x14ac:dyDescent="0.2">
      <c r="A20">
        <v>8000259</v>
      </c>
      <c r="B20" t="s">
        <v>9</v>
      </c>
      <c r="C20" t="s">
        <v>270</v>
      </c>
      <c r="D20" t="s">
        <v>160</v>
      </c>
      <c r="E20" s="120">
        <v>24.23</v>
      </c>
      <c r="F20" s="121">
        <v>1000</v>
      </c>
      <c r="G20" s="121">
        <v>10000</v>
      </c>
      <c r="H20" s="121">
        <v>24000</v>
      </c>
      <c r="I20" s="121">
        <v>12000</v>
      </c>
      <c r="J20" s="121">
        <v>21</v>
      </c>
      <c r="K20" s="121">
        <v>10000</v>
      </c>
      <c r="L20" t="s">
        <v>160</v>
      </c>
      <c r="M20" t="s">
        <v>226</v>
      </c>
      <c r="N20" s="121">
        <v>99999</v>
      </c>
      <c r="O20" t="s">
        <v>160</v>
      </c>
      <c r="P20" t="s">
        <v>227</v>
      </c>
      <c r="Q20" s="121">
        <v>0</v>
      </c>
      <c r="U20" t="s">
        <v>160</v>
      </c>
      <c r="V20" t="s">
        <v>228</v>
      </c>
      <c r="Y20" t="s">
        <v>283</v>
      </c>
      <c r="Z20">
        <v>28000</v>
      </c>
      <c r="AA20" t="s">
        <v>229</v>
      </c>
      <c r="AB20" t="s">
        <v>230</v>
      </c>
    </row>
    <row r="21" spans="1:28" x14ac:dyDescent="0.2">
      <c r="A21">
        <v>8000260</v>
      </c>
      <c r="B21" t="s">
        <v>10</v>
      </c>
      <c r="C21" t="s">
        <v>270</v>
      </c>
      <c r="D21" t="s">
        <v>160</v>
      </c>
      <c r="E21" s="120">
        <v>24.23</v>
      </c>
      <c r="F21" s="121">
        <v>1000</v>
      </c>
      <c r="G21" s="121">
        <v>10000</v>
      </c>
      <c r="H21" s="121">
        <v>24000</v>
      </c>
      <c r="I21" s="121">
        <v>12000</v>
      </c>
      <c r="J21" s="121">
        <v>21</v>
      </c>
      <c r="K21" s="121">
        <v>4000</v>
      </c>
      <c r="L21" t="s">
        <v>160</v>
      </c>
      <c r="M21" t="s">
        <v>226</v>
      </c>
      <c r="N21" s="121">
        <v>99999</v>
      </c>
      <c r="O21" t="s">
        <v>160</v>
      </c>
      <c r="P21" t="s">
        <v>227</v>
      </c>
      <c r="Q21" s="121">
        <v>0</v>
      </c>
      <c r="U21" t="s">
        <v>160</v>
      </c>
      <c r="V21" t="s">
        <v>228</v>
      </c>
      <c r="Y21" t="s">
        <v>283</v>
      </c>
      <c r="Z21">
        <v>28000</v>
      </c>
      <c r="AA21" t="s">
        <v>229</v>
      </c>
      <c r="AB21" t="s">
        <v>230</v>
      </c>
    </row>
    <row r="22" spans="1:28" x14ac:dyDescent="0.2">
      <c r="A22">
        <v>8000261</v>
      </c>
      <c r="B22" t="s">
        <v>11</v>
      </c>
      <c r="C22" t="s">
        <v>270</v>
      </c>
      <c r="D22" t="s">
        <v>160</v>
      </c>
      <c r="E22" s="120">
        <v>24.26</v>
      </c>
      <c r="F22" s="121">
        <v>1000</v>
      </c>
      <c r="G22" s="121">
        <v>8000</v>
      </c>
      <c r="H22" s="121">
        <v>12000</v>
      </c>
      <c r="I22" s="121">
        <v>4000</v>
      </c>
      <c r="J22" s="121">
        <v>21</v>
      </c>
      <c r="K22" s="121">
        <v>4</v>
      </c>
      <c r="L22" t="s">
        <v>160</v>
      </c>
      <c r="M22" t="s">
        <v>226</v>
      </c>
      <c r="N22" s="121">
        <v>96000</v>
      </c>
      <c r="O22" t="s">
        <v>160</v>
      </c>
      <c r="P22" t="s">
        <v>227</v>
      </c>
      <c r="Q22" s="121">
        <v>0</v>
      </c>
      <c r="U22" t="s">
        <v>160</v>
      </c>
      <c r="V22" t="s">
        <v>228</v>
      </c>
      <c r="Y22" t="s">
        <v>283</v>
      </c>
      <c r="Z22">
        <v>28000</v>
      </c>
      <c r="AA22" t="s">
        <v>229</v>
      </c>
      <c r="AB22" t="s">
        <v>230</v>
      </c>
    </row>
    <row r="23" spans="1:28" x14ac:dyDescent="0.2">
      <c r="A23">
        <v>8000263</v>
      </c>
      <c r="B23" t="s">
        <v>12</v>
      </c>
      <c r="C23" t="s">
        <v>271</v>
      </c>
      <c r="D23" t="s">
        <v>160</v>
      </c>
      <c r="E23" s="120">
        <v>37</v>
      </c>
      <c r="F23" s="121">
        <v>1000</v>
      </c>
      <c r="G23" s="121">
        <v>9000</v>
      </c>
      <c r="H23" s="121">
        <v>15000</v>
      </c>
      <c r="I23" s="121">
        <v>1500</v>
      </c>
      <c r="J23" s="121">
        <v>21</v>
      </c>
      <c r="K23" s="121">
        <v>2500</v>
      </c>
      <c r="L23" t="s">
        <v>160</v>
      </c>
      <c r="M23" t="s">
        <v>226</v>
      </c>
      <c r="N23" s="121">
        <v>30000</v>
      </c>
      <c r="O23" t="s">
        <v>160</v>
      </c>
      <c r="P23" t="s">
        <v>227</v>
      </c>
      <c r="Q23" s="121">
        <v>0</v>
      </c>
      <c r="U23" t="s">
        <v>160</v>
      </c>
      <c r="V23" t="s">
        <v>228</v>
      </c>
      <c r="Y23" t="s">
        <v>283</v>
      </c>
      <c r="Z23">
        <v>28000</v>
      </c>
      <c r="AA23" t="s">
        <v>229</v>
      </c>
      <c r="AB23" t="s">
        <v>230</v>
      </c>
    </row>
    <row r="24" spans="1:28" x14ac:dyDescent="0.2">
      <c r="A24">
        <v>8000265</v>
      </c>
      <c r="B24" t="s">
        <v>13</v>
      </c>
      <c r="C24" t="s">
        <v>268</v>
      </c>
      <c r="D24" t="s">
        <v>160</v>
      </c>
      <c r="E24" s="120">
        <v>550</v>
      </c>
      <c r="F24" s="121">
        <v>1000</v>
      </c>
      <c r="G24" s="121">
        <v>8000</v>
      </c>
      <c r="H24" s="121">
        <v>5000</v>
      </c>
      <c r="I24" s="121">
        <v>400</v>
      </c>
      <c r="J24" s="121">
        <v>14</v>
      </c>
      <c r="K24" s="121">
        <v>460</v>
      </c>
      <c r="L24" t="s">
        <v>160</v>
      </c>
      <c r="M24" t="s">
        <v>227</v>
      </c>
      <c r="N24" s="121">
        <v>0</v>
      </c>
      <c r="Q24" s="121">
        <v>0</v>
      </c>
      <c r="U24" t="s">
        <v>160</v>
      </c>
      <c r="V24" t="s">
        <v>228</v>
      </c>
      <c r="Y24" t="s">
        <v>283</v>
      </c>
      <c r="Z24">
        <v>28000</v>
      </c>
      <c r="AA24" t="s">
        <v>229</v>
      </c>
      <c r="AB24" t="s">
        <v>230</v>
      </c>
    </row>
    <row r="25" spans="1:28" x14ac:dyDescent="0.2">
      <c r="A25">
        <v>8000266</v>
      </c>
      <c r="B25" t="s">
        <v>14</v>
      </c>
      <c r="C25" t="s">
        <v>271</v>
      </c>
      <c r="D25" t="s">
        <v>160</v>
      </c>
      <c r="E25" s="120">
        <v>210</v>
      </c>
      <c r="F25" s="121">
        <v>1000</v>
      </c>
      <c r="G25" s="121">
        <v>3000</v>
      </c>
      <c r="H25" s="121">
        <v>10000</v>
      </c>
      <c r="I25" s="121">
        <v>250</v>
      </c>
      <c r="J25" s="121">
        <v>14</v>
      </c>
      <c r="K25" s="121">
        <v>1</v>
      </c>
      <c r="L25" t="s">
        <v>160</v>
      </c>
      <c r="M25" t="s">
        <v>226</v>
      </c>
      <c r="N25" s="121">
        <v>8750</v>
      </c>
      <c r="O25" t="s">
        <v>160</v>
      </c>
      <c r="P25" t="s">
        <v>227</v>
      </c>
      <c r="Q25" s="121">
        <v>0</v>
      </c>
      <c r="U25" t="s">
        <v>160</v>
      </c>
      <c r="V25" t="s">
        <v>228</v>
      </c>
      <c r="Y25" t="s">
        <v>283</v>
      </c>
      <c r="Z25">
        <v>28000</v>
      </c>
      <c r="AA25" t="s">
        <v>229</v>
      </c>
      <c r="AB25" t="s">
        <v>230</v>
      </c>
    </row>
    <row r="26" spans="1:28" x14ac:dyDescent="0.2">
      <c r="A26">
        <v>8000289</v>
      </c>
      <c r="B26" t="s">
        <v>242</v>
      </c>
      <c r="C26" t="s">
        <v>274</v>
      </c>
      <c r="D26" t="s">
        <v>161</v>
      </c>
      <c r="E26" s="120">
        <v>5560</v>
      </c>
      <c r="F26" s="121">
        <v>1000</v>
      </c>
      <c r="G26" s="121">
        <v>180</v>
      </c>
      <c r="H26" s="121">
        <v>720</v>
      </c>
      <c r="I26" s="121">
        <v>36</v>
      </c>
      <c r="J26" s="121">
        <v>21</v>
      </c>
      <c r="K26" s="121">
        <v>36</v>
      </c>
      <c r="L26" t="s">
        <v>161</v>
      </c>
      <c r="M26" t="s">
        <v>226</v>
      </c>
      <c r="N26" s="121">
        <v>360</v>
      </c>
      <c r="O26" t="s">
        <v>161</v>
      </c>
      <c r="P26" t="s">
        <v>227</v>
      </c>
      <c r="Q26" s="121">
        <v>0</v>
      </c>
      <c r="U26" t="s">
        <v>161</v>
      </c>
      <c r="V26" t="s">
        <v>228</v>
      </c>
      <c r="W26" t="s">
        <v>8</v>
      </c>
      <c r="Y26" t="s">
        <v>283</v>
      </c>
      <c r="Z26">
        <v>28000</v>
      </c>
      <c r="AA26" t="s">
        <v>229</v>
      </c>
      <c r="AB26" t="s">
        <v>230</v>
      </c>
    </row>
    <row r="27" spans="1:28" x14ac:dyDescent="0.2">
      <c r="A27">
        <v>8000583</v>
      </c>
      <c r="B27" t="s">
        <v>248</v>
      </c>
      <c r="C27" t="s">
        <v>270</v>
      </c>
      <c r="D27" t="s">
        <v>160</v>
      </c>
      <c r="E27" s="120">
        <v>26.65</v>
      </c>
      <c r="F27" s="121">
        <v>1000</v>
      </c>
      <c r="G27" s="121">
        <v>5850</v>
      </c>
      <c r="H27" s="121">
        <v>1500</v>
      </c>
      <c r="I27" s="121">
        <v>1500</v>
      </c>
      <c r="J27" s="121">
        <v>3</v>
      </c>
      <c r="K27" s="121">
        <v>3000</v>
      </c>
      <c r="L27" t="s">
        <v>160</v>
      </c>
      <c r="M27" t="s">
        <v>226</v>
      </c>
      <c r="N27" s="121">
        <v>36000</v>
      </c>
      <c r="O27" t="s">
        <v>160</v>
      </c>
      <c r="P27" t="s">
        <v>227</v>
      </c>
      <c r="Q27" s="121">
        <v>0</v>
      </c>
      <c r="U27" t="s">
        <v>160</v>
      </c>
      <c r="V27" t="s">
        <v>228</v>
      </c>
      <c r="Y27" t="s">
        <v>283</v>
      </c>
      <c r="Z27">
        <v>28000</v>
      </c>
      <c r="AA27" t="s">
        <v>229</v>
      </c>
      <c r="AB27" t="s">
        <v>230</v>
      </c>
    </row>
    <row r="28" spans="1:28" x14ac:dyDescent="0.2">
      <c r="A28">
        <v>8000649</v>
      </c>
      <c r="B28" t="s">
        <v>18</v>
      </c>
      <c r="C28" t="s">
        <v>268</v>
      </c>
      <c r="D28" t="s">
        <v>160</v>
      </c>
      <c r="E28" s="120">
        <v>40500</v>
      </c>
      <c r="F28" s="121">
        <v>1000</v>
      </c>
      <c r="G28" s="121">
        <v>10</v>
      </c>
      <c r="H28" s="121">
        <v>5</v>
      </c>
      <c r="I28" s="121">
        <v>1</v>
      </c>
      <c r="J28" s="121">
        <v>7</v>
      </c>
      <c r="K28" s="121">
        <v>50</v>
      </c>
      <c r="L28" t="s">
        <v>160</v>
      </c>
      <c r="M28" t="s">
        <v>227</v>
      </c>
      <c r="N28" s="121">
        <v>0</v>
      </c>
      <c r="Q28" s="121">
        <v>0</v>
      </c>
      <c r="U28" t="s">
        <v>160</v>
      </c>
      <c r="V28" t="s">
        <v>228</v>
      </c>
      <c r="W28" t="s">
        <v>161</v>
      </c>
      <c r="Y28" t="s">
        <v>283</v>
      </c>
      <c r="Z28">
        <v>28000</v>
      </c>
      <c r="AA28" t="s">
        <v>229</v>
      </c>
      <c r="AB28" t="s">
        <v>230</v>
      </c>
    </row>
    <row r="29" spans="1:28" x14ac:dyDescent="0.2">
      <c r="A29">
        <v>8000858</v>
      </c>
      <c r="B29" t="s">
        <v>86</v>
      </c>
      <c r="C29" t="s">
        <v>274</v>
      </c>
      <c r="D29" t="s">
        <v>160</v>
      </c>
      <c r="E29" s="120">
        <v>66</v>
      </c>
      <c r="F29" s="121">
        <v>1000</v>
      </c>
      <c r="G29" s="121">
        <v>5000</v>
      </c>
      <c r="H29" s="121">
        <v>3000</v>
      </c>
      <c r="I29" s="121">
        <v>1000</v>
      </c>
      <c r="J29" s="121">
        <v>3</v>
      </c>
      <c r="K29" s="121">
        <v>36000</v>
      </c>
      <c r="L29" t="s">
        <v>160</v>
      </c>
      <c r="M29" t="s">
        <v>227</v>
      </c>
      <c r="N29" s="121">
        <v>0</v>
      </c>
      <c r="Q29" s="121">
        <v>0</v>
      </c>
      <c r="U29" t="s">
        <v>160</v>
      </c>
      <c r="V29" t="s">
        <v>228</v>
      </c>
      <c r="Y29" t="s">
        <v>283</v>
      </c>
      <c r="Z29">
        <v>28000</v>
      </c>
      <c r="AA29" t="s">
        <v>229</v>
      </c>
      <c r="AB29" t="s">
        <v>230</v>
      </c>
    </row>
    <row r="30" spans="1:28" x14ac:dyDescent="0.2">
      <c r="A30">
        <v>8000860</v>
      </c>
      <c r="B30" t="s">
        <v>37</v>
      </c>
      <c r="C30" t="s">
        <v>271</v>
      </c>
      <c r="D30" t="s">
        <v>160</v>
      </c>
      <c r="E30" s="120">
        <v>350</v>
      </c>
      <c r="F30" s="121">
        <v>1000</v>
      </c>
      <c r="G30" s="121">
        <v>12000</v>
      </c>
      <c r="H30" s="121">
        <v>10000</v>
      </c>
      <c r="I30" s="121">
        <v>200</v>
      </c>
      <c r="J30" s="121">
        <v>21</v>
      </c>
      <c r="K30" s="121">
        <v>5000</v>
      </c>
      <c r="L30" t="s">
        <v>160</v>
      </c>
      <c r="M30" t="s">
        <v>227</v>
      </c>
      <c r="N30" s="121">
        <v>0</v>
      </c>
      <c r="Q30" s="121">
        <v>0</v>
      </c>
      <c r="U30" t="s">
        <v>160</v>
      </c>
      <c r="V30" t="s">
        <v>228</v>
      </c>
      <c r="Y30" t="s">
        <v>283</v>
      </c>
      <c r="Z30">
        <v>28000</v>
      </c>
      <c r="AA30" t="s">
        <v>229</v>
      </c>
      <c r="AB30" t="s">
        <v>230</v>
      </c>
    </row>
    <row r="31" spans="1:28" x14ac:dyDescent="0.2">
      <c r="A31">
        <v>8000877</v>
      </c>
      <c r="B31" t="s">
        <v>38</v>
      </c>
      <c r="C31" t="s">
        <v>274</v>
      </c>
      <c r="D31" t="s">
        <v>160</v>
      </c>
      <c r="E31" s="120">
        <v>22</v>
      </c>
      <c r="F31" s="121">
        <v>1000</v>
      </c>
      <c r="G31" s="121">
        <v>1000</v>
      </c>
      <c r="H31" s="121">
        <v>1000</v>
      </c>
      <c r="I31" s="121">
        <v>1000</v>
      </c>
      <c r="J31" s="121">
        <v>3</v>
      </c>
      <c r="K31" s="121">
        <v>36000</v>
      </c>
      <c r="L31" t="s">
        <v>160</v>
      </c>
      <c r="M31" t="s">
        <v>227</v>
      </c>
      <c r="N31" s="121">
        <v>0</v>
      </c>
      <c r="Q31" s="121">
        <v>0</v>
      </c>
      <c r="U31" t="s">
        <v>160</v>
      </c>
      <c r="V31" t="s">
        <v>228</v>
      </c>
      <c r="Y31" t="s">
        <v>283</v>
      </c>
      <c r="Z31">
        <v>28000</v>
      </c>
      <c r="AA31" t="s">
        <v>229</v>
      </c>
      <c r="AB31" t="s">
        <v>230</v>
      </c>
    </row>
    <row r="32" spans="1:28" x14ac:dyDescent="0.2">
      <c r="A32">
        <v>8000878</v>
      </c>
      <c r="B32" t="s">
        <v>39</v>
      </c>
      <c r="C32" t="s">
        <v>274</v>
      </c>
      <c r="D32" t="s">
        <v>160</v>
      </c>
      <c r="E32" s="120">
        <v>3450</v>
      </c>
      <c r="F32" s="121">
        <v>1000</v>
      </c>
      <c r="G32" s="121">
        <v>250</v>
      </c>
      <c r="H32" s="121">
        <v>72</v>
      </c>
      <c r="I32" s="121">
        <v>72</v>
      </c>
      <c r="J32" s="121">
        <v>3</v>
      </c>
      <c r="K32" s="121">
        <v>1152</v>
      </c>
      <c r="L32" t="s">
        <v>160</v>
      </c>
      <c r="M32" t="s">
        <v>227</v>
      </c>
      <c r="N32" s="121">
        <v>0</v>
      </c>
      <c r="Q32" s="121">
        <v>0</v>
      </c>
      <c r="U32" t="s">
        <v>160</v>
      </c>
      <c r="V32" t="s">
        <v>228</v>
      </c>
      <c r="W32" t="s">
        <v>133</v>
      </c>
      <c r="Y32" t="s">
        <v>283</v>
      </c>
      <c r="Z32">
        <v>28000</v>
      </c>
      <c r="AA32" t="s">
        <v>229</v>
      </c>
      <c r="AB32" t="s">
        <v>230</v>
      </c>
    </row>
    <row r="33" spans="1:28" x14ac:dyDescent="0.2">
      <c r="A33">
        <v>8000879</v>
      </c>
      <c r="B33" t="s">
        <v>40</v>
      </c>
      <c r="C33" t="s">
        <v>274</v>
      </c>
      <c r="D33" t="s">
        <v>160</v>
      </c>
      <c r="E33" s="120">
        <v>150</v>
      </c>
      <c r="F33" s="121">
        <v>1000</v>
      </c>
      <c r="G33" s="121">
        <v>360</v>
      </c>
      <c r="H33" s="121">
        <v>360</v>
      </c>
      <c r="I33" s="121">
        <v>360</v>
      </c>
      <c r="J33" s="121">
        <v>3</v>
      </c>
      <c r="K33" s="121">
        <v>7200</v>
      </c>
      <c r="L33" t="s">
        <v>160</v>
      </c>
      <c r="M33" t="s">
        <v>227</v>
      </c>
      <c r="N33" s="121">
        <v>0</v>
      </c>
      <c r="Q33" s="121">
        <v>0</v>
      </c>
      <c r="U33" t="s">
        <v>160</v>
      </c>
      <c r="V33" t="s">
        <v>228</v>
      </c>
      <c r="Y33" t="s">
        <v>283</v>
      </c>
      <c r="Z33">
        <v>28000</v>
      </c>
      <c r="AA33" t="s">
        <v>229</v>
      </c>
      <c r="AB33" t="s">
        <v>230</v>
      </c>
    </row>
    <row r="34" spans="1:28" x14ac:dyDescent="0.2">
      <c r="A34">
        <v>8000881</v>
      </c>
      <c r="B34" t="s">
        <v>197</v>
      </c>
      <c r="C34" t="s">
        <v>274</v>
      </c>
      <c r="D34" t="s">
        <v>160</v>
      </c>
      <c r="E34" s="120">
        <v>2100</v>
      </c>
      <c r="F34" s="121">
        <v>1000</v>
      </c>
      <c r="G34" s="121">
        <v>205</v>
      </c>
      <c r="H34" s="121">
        <v>100</v>
      </c>
      <c r="I34" s="121">
        <v>100</v>
      </c>
      <c r="J34" s="121">
        <v>3</v>
      </c>
      <c r="K34" s="121">
        <v>10000</v>
      </c>
      <c r="L34" t="s">
        <v>160</v>
      </c>
      <c r="M34" t="s">
        <v>227</v>
      </c>
      <c r="N34" s="121">
        <v>0</v>
      </c>
      <c r="Q34" s="121">
        <v>0</v>
      </c>
      <c r="U34" t="s">
        <v>160</v>
      </c>
      <c r="V34" t="s">
        <v>228</v>
      </c>
      <c r="Y34" t="s">
        <v>283</v>
      </c>
      <c r="Z34">
        <v>28000</v>
      </c>
      <c r="AA34" t="s">
        <v>229</v>
      </c>
      <c r="AB34" t="s">
        <v>230</v>
      </c>
    </row>
    <row r="35" spans="1:28" x14ac:dyDescent="0.2">
      <c r="A35">
        <v>8000882</v>
      </c>
      <c r="B35" t="s">
        <v>41</v>
      </c>
      <c r="C35" t="s">
        <v>274</v>
      </c>
      <c r="D35" t="s">
        <v>160</v>
      </c>
      <c r="E35" s="120">
        <v>280</v>
      </c>
      <c r="F35" s="121">
        <v>1000</v>
      </c>
      <c r="G35" s="121">
        <v>200</v>
      </c>
      <c r="H35" s="121">
        <v>200</v>
      </c>
      <c r="I35" s="121">
        <v>200</v>
      </c>
      <c r="J35" s="121">
        <v>3</v>
      </c>
      <c r="K35" s="121">
        <v>7200</v>
      </c>
      <c r="L35" t="s">
        <v>160</v>
      </c>
      <c r="M35" t="s">
        <v>227</v>
      </c>
      <c r="N35" s="121">
        <v>0</v>
      </c>
      <c r="Q35" s="121">
        <v>0</v>
      </c>
      <c r="U35" t="s">
        <v>160</v>
      </c>
      <c r="V35" t="s">
        <v>228</v>
      </c>
      <c r="Y35" t="s">
        <v>283</v>
      </c>
      <c r="Z35">
        <v>28000</v>
      </c>
      <c r="AA35" t="s">
        <v>229</v>
      </c>
      <c r="AB35" t="s">
        <v>230</v>
      </c>
    </row>
    <row r="36" spans="1:28" x14ac:dyDescent="0.2">
      <c r="A36">
        <v>8000923</v>
      </c>
      <c r="B36" t="s">
        <v>42</v>
      </c>
      <c r="C36" t="s">
        <v>270</v>
      </c>
      <c r="D36" t="s">
        <v>160</v>
      </c>
      <c r="E36" s="120">
        <v>4.7</v>
      </c>
      <c r="F36" s="121">
        <v>1000</v>
      </c>
      <c r="G36" s="121">
        <v>48000</v>
      </c>
      <c r="H36" s="121">
        <v>24000</v>
      </c>
      <c r="I36" s="121">
        <v>24000</v>
      </c>
      <c r="J36" s="121">
        <v>3</v>
      </c>
      <c r="K36" s="121">
        <v>99999</v>
      </c>
      <c r="L36" t="s">
        <v>160</v>
      </c>
      <c r="M36" t="s">
        <v>227</v>
      </c>
      <c r="N36" s="121">
        <v>0</v>
      </c>
      <c r="Q36" s="121">
        <v>0</v>
      </c>
      <c r="U36" t="s">
        <v>160</v>
      </c>
      <c r="V36" t="s">
        <v>228</v>
      </c>
      <c r="Y36" t="s">
        <v>283</v>
      </c>
      <c r="Z36">
        <v>28000</v>
      </c>
      <c r="AA36" t="s">
        <v>229</v>
      </c>
      <c r="AB36" t="s">
        <v>230</v>
      </c>
    </row>
    <row r="37" spans="1:28" x14ac:dyDescent="0.2">
      <c r="A37">
        <v>8000952</v>
      </c>
      <c r="B37" t="s">
        <v>198</v>
      </c>
      <c r="C37" t="s">
        <v>270</v>
      </c>
      <c r="D37" t="s">
        <v>160</v>
      </c>
      <c r="E37" s="120">
        <v>120.65</v>
      </c>
      <c r="F37" s="121">
        <v>1000</v>
      </c>
      <c r="G37" s="121">
        <v>2841</v>
      </c>
      <c r="H37" s="121">
        <v>16000</v>
      </c>
      <c r="I37" s="121">
        <v>4000</v>
      </c>
      <c r="J37" s="121">
        <v>21</v>
      </c>
      <c r="K37" s="121">
        <v>96000</v>
      </c>
      <c r="L37" t="s">
        <v>160</v>
      </c>
      <c r="M37" t="s">
        <v>227</v>
      </c>
      <c r="N37" s="121">
        <v>0</v>
      </c>
      <c r="Q37" s="121">
        <v>0</v>
      </c>
      <c r="U37" t="s">
        <v>160</v>
      </c>
      <c r="V37" t="s">
        <v>228</v>
      </c>
      <c r="Y37" t="s">
        <v>283</v>
      </c>
      <c r="Z37">
        <v>28000</v>
      </c>
      <c r="AA37" t="s">
        <v>229</v>
      </c>
      <c r="AB37" t="s">
        <v>230</v>
      </c>
    </row>
    <row r="38" spans="1:28" x14ac:dyDescent="0.2">
      <c r="A38">
        <v>8000953</v>
      </c>
      <c r="B38" t="s">
        <v>43</v>
      </c>
      <c r="C38" t="s">
        <v>274</v>
      </c>
      <c r="D38" t="s">
        <v>160</v>
      </c>
      <c r="E38" s="120">
        <v>20</v>
      </c>
      <c r="F38" s="121">
        <v>1000</v>
      </c>
      <c r="G38" s="121">
        <v>1600</v>
      </c>
      <c r="H38" s="121">
        <v>1000</v>
      </c>
      <c r="I38" s="121">
        <v>1000</v>
      </c>
      <c r="J38" s="121">
        <v>3</v>
      </c>
      <c r="K38" s="121">
        <v>20000</v>
      </c>
      <c r="L38" t="s">
        <v>160</v>
      </c>
      <c r="M38" t="s">
        <v>227</v>
      </c>
      <c r="N38" s="121">
        <v>0</v>
      </c>
      <c r="Q38" s="121">
        <v>0</v>
      </c>
      <c r="U38" t="s">
        <v>160</v>
      </c>
      <c r="V38" t="s">
        <v>228</v>
      </c>
      <c r="Y38" t="s">
        <v>283</v>
      </c>
      <c r="Z38">
        <v>28000</v>
      </c>
      <c r="AA38" t="s">
        <v>229</v>
      </c>
      <c r="AB38" t="s">
        <v>230</v>
      </c>
    </row>
    <row r="39" spans="1:28" x14ac:dyDescent="0.2">
      <c r="A39">
        <v>8000977</v>
      </c>
      <c r="B39" t="s">
        <v>45</v>
      </c>
      <c r="C39" t="s">
        <v>274</v>
      </c>
      <c r="D39" t="s">
        <v>8</v>
      </c>
      <c r="E39" s="120">
        <v>38690</v>
      </c>
      <c r="F39" s="121">
        <v>1000</v>
      </c>
      <c r="G39" s="121">
        <v>30</v>
      </c>
      <c r="H39" s="121">
        <v>20</v>
      </c>
      <c r="I39" s="121">
        <v>1</v>
      </c>
      <c r="J39" s="121">
        <v>3</v>
      </c>
      <c r="K39" s="121">
        <v>1</v>
      </c>
      <c r="L39" t="s">
        <v>8</v>
      </c>
      <c r="M39" t="s">
        <v>226</v>
      </c>
      <c r="N39" s="121">
        <v>20</v>
      </c>
      <c r="O39" t="s">
        <v>8</v>
      </c>
      <c r="P39" t="s">
        <v>227</v>
      </c>
      <c r="Q39" s="121">
        <v>0</v>
      </c>
      <c r="U39" t="s">
        <v>8</v>
      </c>
      <c r="V39" t="s">
        <v>228</v>
      </c>
      <c r="Y39" t="s">
        <v>283</v>
      </c>
      <c r="Z39">
        <v>28000</v>
      </c>
      <c r="AA39" t="s">
        <v>229</v>
      </c>
      <c r="AB39" t="s">
        <v>230</v>
      </c>
    </row>
    <row r="40" spans="1:28" x14ac:dyDescent="0.2">
      <c r="A40">
        <v>8000982</v>
      </c>
      <c r="B40" t="s">
        <v>46</v>
      </c>
      <c r="C40" t="s">
        <v>271</v>
      </c>
      <c r="D40" t="s">
        <v>160</v>
      </c>
      <c r="E40" s="120">
        <v>290</v>
      </c>
      <c r="F40" s="121">
        <v>1000</v>
      </c>
      <c r="G40" s="121">
        <v>0</v>
      </c>
      <c r="H40" s="121">
        <v>1000</v>
      </c>
      <c r="I40" s="121">
        <v>250</v>
      </c>
      <c r="J40" s="121">
        <v>14</v>
      </c>
      <c r="K40" s="121">
        <v>2500</v>
      </c>
      <c r="L40" t="s">
        <v>160</v>
      </c>
      <c r="M40" t="s">
        <v>227</v>
      </c>
      <c r="N40" s="121">
        <v>0</v>
      </c>
      <c r="Q40" s="121">
        <v>0</v>
      </c>
      <c r="U40" t="s">
        <v>160</v>
      </c>
      <c r="V40" t="s">
        <v>228</v>
      </c>
      <c r="W40" t="s">
        <v>231</v>
      </c>
      <c r="Y40" t="s">
        <v>283</v>
      </c>
      <c r="Z40">
        <v>28000</v>
      </c>
      <c r="AA40" t="s">
        <v>232</v>
      </c>
      <c r="AB40" t="s">
        <v>230</v>
      </c>
    </row>
    <row r="41" spans="1:28" x14ac:dyDescent="0.2">
      <c r="A41">
        <v>8000985</v>
      </c>
      <c r="B41" t="s">
        <v>47</v>
      </c>
      <c r="C41" t="s">
        <v>273</v>
      </c>
      <c r="D41" t="s">
        <v>161</v>
      </c>
      <c r="E41" s="120">
        <v>34400</v>
      </c>
      <c r="F41" s="121">
        <v>1000</v>
      </c>
      <c r="G41" s="121">
        <v>270</v>
      </c>
      <c r="H41" s="121">
        <v>168</v>
      </c>
      <c r="I41" s="121">
        <v>168</v>
      </c>
      <c r="J41" s="121">
        <v>21</v>
      </c>
      <c r="K41" s="121">
        <v>1176</v>
      </c>
      <c r="L41" t="s">
        <v>161</v>
      </c>
      <c r="M41" t="s">
        <v>227</v>
      </c>
      <c r="N41" s="121">
        <v>0</v>
      </c>
      <c r="Q41" s="121">
        <v>0</v>
      </c>
      <c r="U41" t="s">
        <v>161</v>
      </c>
      <c r="V41" t="s">
        <v>228</v>
      </c>
      <c r="Y41" t="s">
        <v>283</v>
      </c>
      <c r="Z41">
        <v>28000</v>
      </c>
      <c r="AA41" t="s">
        <v>229</v>
      </c>
      <c r="AB41" t="s">
        <v>230</v>
      </c>
    </row>
    <row r="42" spans="1:28" x14ac:dyDescent="0.2">
      <c r="A42">
        <v>8000992</v>
      </c>
      <c r="B42" t="s">
        <v>235</v>
      </c>
      <c r="C42" t="s">
        <v>269</v>
      </c>
      <c r="D42" t="s">
        <v>160</v>
      </c>
      <c r="E42" s="120">
        <v>559.74</v>
      </c>
      <c r="F42" s="121">
        <v>1000</v>
      </c>
      <c r="G42" s="121">
        <v>3200</v>
      </c>
      <c r="H42" s="121">
        <v>7500</v>
      </c>
      <c r="I42" s="121">
        <v>400</v>
      </c>
      <c r="J42" s="121">
        <v>21</v>
      </c>
      <c r="K42" s="121">
        <v>9600</v>
      </c>
      <c r="L42" t="s">
        <v>160</v>
      </c>
      <c r="M42" t="s">
        <v>227</v>
      </c>
      <c r="N42" s="121">
        <v>0</v>
      </c>
      <c r="Q42" s="121">
        <v>0</v>
      </c>
      <c r="U42" t="s">
        <v>160</v>
      </c>
      <c r="V42" t="s">
        <v>228</v>
      </c>
      <c r="Y42" t="s">
        <v>283</v>
      </c>
      <c r="Z42">
        <v>28000</v>
      </c>
      <c r="AA42" t="s">
        <v>229</v>
      </c>
      <c r="AB42" t="s">
        <v>230</v>
      </c>
    </row>
    <row r="43" spans="1:28" x14ac:dyDescent="0.2">
      <c r="A43">
        <v>8000994</v>
      </c>
      <c r="B43" t="s">
        <v>49</v>
      </c>
      <c r="C43" t="s">
        <v>270</v>
      </c>
      <c r="D43" t="s">
        <v>160</v>
      </c>
      <c r="E43" s="120">
        <v>12.75</v>
      </c>
      <c r="F43" s="121">
        <v>1000</v>
      </c>
      <c r="G43" s="121">
        <v>14751</v>
      </c>
      <c r="H43" s="121">
        <v>26400</v>
      </c>
      <c r="I43" s="121">
        <v>8800</v>
      </c>
      <c r="J43" s="121">
        <v>21</v>
      </c>
      <c r="K43" s="121">
        <v>99999</v>
      </c>
      <c r="L43" t="s">
        <v>160</v>
      </c>
      <c r="M43" t="s">
        <v>227</v>
      </c>
      <c r="N43" s="121">
        <v>0</v>
      </c>
      <c r="Q43" s="121">
        <v>0</v>
      </c>
      <c r="U43" t="s">
        <v>160</v>
      </c>
      <c r="V43" t="s">
        <v>228</v>
      </c>
      <c r="Y43" t="s">
        <v>283</v>
      </c>
      <c r="Z43">
        <v>28000</v>
      </c>
      <c r="AA43" t="s">
        <v>229</v>
      </c>
      <c r="AB43" t="s">
        <v>230</v>
      </c>
    </row>
    <row r="44" spans="1:28" x14ac:dyDescent="0.2">
      <c r="A44">
        <v>8001010</v>
      </c>
      <c r="B44" t="s">
        <v>98</v>
      </c>
      <c r="C44" t="s">
        <v>270</v>
      </c>
      <c r="D44" t="s">
        <v>160</v>
      </c>
      <c r="E44" s="120">
        <v>74.099999999999994</v>
      </c>
      <c r="F44" s="121">
        <v>1000</v>
      </c>
      <c r="G44" s="121">
        <v>1333</v>
      </c>
      <c r="H44" s="121">
        <v>2500</v>
      </c>
      <c r="I44" s="121">
        <v>2500</v>
      </c>
      <c r="J44" s="121">
        <v>21</v>
      </c>
      <c r="K44" s="121">
        <v>60000</v>
      </c>
      <c r="L44" t="s">
        <v>160</v>
      </c>
      <c r="M44" t="s">
        <v>227</v>
      </c>
      <c r="N44" s="121">
        <v>0</v>
      </c>
      <c r="Q44" s="121">
        <v>0</v>
      </c>
      <c r="U44" t="s">
        <v>160</v>
      </c>
      <c r="V44" t="s">
        <v>228</v>
      </c>
      <c r="Y44" t="s">
        <v>283</v>
      </c>
      <c r="Z44">
        <v>28000</v>
      </c>
      <c r="AA44" t="s">
        <v>229</v>
      </c>
      <c r="AB44" t="s">
        <v>230</v>
      </c>
    </row>
    <row r="45" spans="1:28" x14ac:dyDescent="0.2">
      <c r="A45">
        <v>8001055</v>
      </c>
      <c r="B45" t="s">
        <v>243</v>
      </c>
      <c r="C45" t="s">
        <v>268</v>
      </c>
      <c r="D45" t="s">
        <v>160</v>
      </c>
      <c r="E45" s="120">
        <v>278</v>
      </c>
      <c r="F45" s="121">
        <v>1000</v>
      </c>
      <c r="G45" s="121">
        <v>40000</v>
      </c>
      <c r="H45" s="121">
        <v>10000</v>
      </c>
      <c r="I45" s="121">
        <v>1600</v>
      </c>
      <c r="J45" s="121">
        <v>7</v>
      </c>
      <c r="K45" s="121">
        <v>1600</v>
      </c>
      <c r="L45" t="s">
        <v>160</v>
      </c>
      <c r="M45" t="s">
        <v>227</v>
      </c>
      <c r="N45" s="121">
        <v>0</v>
      </c>
      <c r="Q45" s="121">
        <v>0</v>
      </c>
      <c r="U45" t="s">
        <v>160</v>
      </c>
      <c r="V45" t="s">
        <v>228</v>
      </c>
      <c r="Y45" t="s">
        <v>283</v>
      </c>
      <c r="Z45">
        <v>28000</v>
      </c>
      <c r="AA45" t="s">
        <v>229</v>
      </c>
      <c r="AB45" t="s">
        <v>230</v>
      </c>
    </row>
    <row r="46" spans="1:28" x14ac:dyDescent="0.2">
      <c r="A46">
        <v>8001091</v>
      </c>
      <c r="B46" t="s">
        <v>265</v>
      </c>
      <c r="C46" t="s">
        <v>270</v>
      </c>
      <c r="D46" t="s">
        <v>160</v>
      </c>
      <c r="E46" s="120">
        <v>18.7</v>
      </c>
      <c r="F46" s="121">
        <v>1000</v>
      </c>
      <c r="G46" s="121">
        <v>9000</v>
      </c>
      <c r="H46" s="121">
        <v>20000</v>
      </c>
      <c r="I46" s="121">
        <v>20000</v>
      </c>
      <c r="J46" s="121">
        <v>3</v>
      </c>
      <c r="K46" s="121">
        <v>99999</v>
      </c>
      <c r="L46" t="s">
        <v>160</v>
      </c>
      <c r="M46" t="s">
        <v>227</v>
      </c>
      <c r="N46" s="121">
        <v>0</v>
      </c>
      <c r="Q46" s="121">
        <v>0</v>
      </c>
      <c r="U46" t="s">
        <v>160</v>
      </c>
      <c r="V46" t="s">
        <v>228</v>
      </c>
      <c r="W46" t="s">
        <v>231</v>
      </c>
      <c r="Y46" t="s">
        <v>283</v>
      </c>
      <c r="Z46">
        <v>28000</v>
      </c>
      <c r="AA46" t="s">
        <v>229</v>
      </c>
      <c r="AB46" t="s">
        <v>230</v>
      </c>
    </row>
    <row r="47" spans="1:28" x14ac:dyDescent="0.2">
      <c r="A47">
        <v>8001100</v>
      </c>
      <c r="B47" t="s">
        <v>52</v>
      </c>
      <c r="C47" t="s">
        <v>274</v>
      </c>
      <c r="D47" t="s">
        <v>17</v>
      </c>
      <c r="E47" s="120">
        <v>6720</v>
      </c>
      <c r="F47" s="121">
        <v>1000</v>
      </c>
      <c r="G47" s="121">
        <v>400</v>
      </c>
      <c r="H47" s="121">
        <v>720</v>
      </c>
      <c r="I47" s="121">
        <v>720</v>
      </c>
      <c r="J47" s="121">
        <v>7</v>
      </c>
      <c r="K47" s="121">
        <v>720</v>
      </c>
      <c r="L47" t="s">
        <v>17</v>
      </c>
      <c r="M47" t="s">
        <v>227</v>
      </c>
      <c r="N47" s="121">
        <v>0</v>
      </c>
      <c r="Q47" s="121">
        <v>0</v>
      </c>
      <c r="U47" t="s">
        <v>17</v>
      </c>
      <c r="V47" t="s">
        <v>228</v>
      </c>
      <c r="W47" t="s">
        <v>8</v>
      </c>
      <c r="Y47" t="s">
        <v>283</v>
      </c>
      <c r="Z47">
        <v>28000</v>
      </c>
      <c r="AA47" t="s">
        <v>229</v>
      </c>
      <c r="AB47" t="s">
        <v>230</v>
      </c>
    </row>
    <row r="48" spans="1:28" x14ac:dyDescent="0.2">
      <c r="A48">
        <v>8001121</v>
      </c>
      <c r="B48" t="s">
        <v>53</v>
      </c>
      <c r="C48" t="s">
        <v>270</v>
      </c>
      <c r="D48" t="s">
        <v>160</v>
      </c>
      <c r="E48" s="120">
        <v>11.8</v>
      </c>
      <c r="F48" s="121">
        <v>1000</v>
      </c>
      <c r="G48" s="121">
        <v>14500</v>
      </c>
      <c r="H48" s="121">
        <v>10000</v>
      </c>
      <c r="I48" s="121">
        <v>10000</v>
      </c>
      <c r="J48" s="121">
        <v>3</v>
      </c>
      <c r="K48" s="121">
        <v>99999</v>
      </c>
      <c r="L48" t="s">
        <v>160</v>
      </c>
      <c r="M48" t="s">
        <v>227</v>
      </c>
      <c r="N48" s="121">
        <v>0</v>
      </c>
      <c r="Q48" s="121">
        <v>0</v>
      </c>
      <c r="U48" t="s">
        <v>160</v>
      </c>
      <c r="V48" t="s">
        <v>228</v>
      </c>
      <c r="Y48" t="s">
        <v>283</v>
      </c>
      <c r="Z48">
        <v>28000</v>
      </c>
      <c r="AA48" t="s">
        <v>229</v>
      </c>
      <c r="AB48" t="s">
        <v>230</v>
      </c>
    </row>
    <row r="49" spans="1:28" x14ac:dyDescent="0.2">
      <c r="A49">
        <v>8001231</v>
      </c>
      <c r="B49" t="s">
        <v>99</v>
      </c>
      <c r="C49" t="s">
        <v>269</v>
      </c>
      <c r="D49" t="s">
        <v>160</v>
      </c>
      <c r="E49" s="120">
        <v>700</v>
      </c>
      <c r="F49" s="121">
        <v>1000</v>
      </c>
      <c r="G49" s="121">
        <v>750</v>
      </c>
      <c r="H49" s="121">
        <v>400</v>
      </c>
      <c r="I49" s="121">
        <v>400</v>
      </c>
      <c r="J49" s="121">
        <v>21</v>
      </c>
      <c r="K49" s="121">
        <v>9600</v>
      </c>
      <c r="L49" t="s">
        <v>160</v>
      </c>
      <c r="M49" t="s">
        <v>227</v>
      </c>
      <c r="N49" s="121">
        <v>0</v>
      </c>
      <c r="Q49" s="121">
        <v>0</v>
      </c>
      <c r="U49" t="s">
        <v>160</v>
      </c>
      <c r="V49" t="s">
        <v>228</v>
      </c>
      <c r="Y49" t="s">
        <v>283</v>
      </c>
      <c r="Z49">
        <v>28000</v>
      </c>
      <c r="AA49" t="s">
        <v>229</v>
      </c>
      <c r="AB49" t="s">
        <v>230</v>
      </c>
    </row>
    <row r="50" spans="1:28" x14ac:dyDescent="0.2">
      <c r="A50">
        <v>8001304</v>
      </c>
      <c r="B50" t="s">
        <v>94</v>
      </c>
      <c r="C50" t="s">
        <v>269</v>
      </c>
      <c r="D50" t="s">
        <v>160</v>
      </c>
      <c r="E50" s="120">
        <v>475</v>
      </c>
      <c r="F50" s="121">
        <v>1000</v>
      </c>
      <c r="G50" s="121">
        <v>0</v>
      </c>
      <c r="H50" s="121">
        <v>3000</v>
      </c>
      <c r="I50" s="121">
        <v>500</v>
      </c>
      <c r="J50" s="121">
        <v>21</v>
      </c>
      <c r="K50" s="121">
        <v>12000</v>
      </c>
      <c r="L50" t="s">
        <v>160</v>
      </c>
      <c r="M50" t="s">
        <v>227</v>
      </c>
      <c r="N50" s="121">
        <v>0</v>
      </c>
      <c r="Q50" s="121">
        <v>0</v>
      </c>
      <c r="U50" t="s">
        <v>160</v>
      </c>
      <c r="V50" t="s">
        <v>228</v>
      </c>
      <c r="Y50" t="s">
        <v>283</v>
      </c>
      <c r="Z50">
        <v>28000</v>
      </c>
      <c r="AA50" t="s">
        <v>232</v>
      </c>
      <c r="AB50" t="s">
        <v>230</v>
      </c>
    </row>
    <row r="51" spans="1:28" x14ac:dyDescent="0.2">
      <c r="A51">
        <v>8001336</v>
      </c>
      <c r="B51" t="s">
        <v>123</v>
      </c>
      <c r="C51" t="s">
        <v>274</v>
      </c>
      <c r="D51" t="s">
        <v>8</v>
      </c>
      <c r="E51" s="120">
        <v>65.849999999999994</v>
      </c>
      <c r="F51" s="121">
        <v>1</v>
      </c>
      <c r="G51" s="121">
        <v>6</v>
      </c>
      <c r="H51" s="121">
        <v>10</v>
      </c>
      <c r="I51" s="121">
        <v>1</v>
      </c>
      <c r="J51" s="121">
        <v>3</v>
      </c>
      <c r="K51" s="121">
        <v>20</v>
      </c>
      <c r="L51" t="s">
        <v>8</v>
      </c>
      <c r="M51" t="s">
        <v>227</v>
      </c>
      <c r="N51" s="121">
        <v>0</v>
      </c>
      <c r="Q51" s="121">
        <v>0</v>
      </c>
      <c r="U51" t="s">
        <v>8</v>
      </c>
      <c r="V51" t="s">
        <v>228</v>
      </c>
      <c r="Y51" t="s">
        <v>283</v>
      </c>
      <c r="Z51">
        <v>28000</v>
      </c>
      <c r="AA51" t="s">
        <v>229</v>
      </c>
      <c r="AB51" t="s">
        <v>230</v>
      </c>
    </row>
    <row r="52" spans="1:28" x14ac:dyDescent="0.2">
      <c r="A52">
        <v>8001353</v>
      </c>
      <c r="B52" t="s">
        <v>124</v>
      </c>
      <c r="C52" t="s">
        <v>270</v>
      </c>
      <c r="D52" t="s">
        <v>160</v>
      </c>
      <c r="E52" s="120">
        <v>16.5</v>
      </c>
      <c r="F52" s="121">
        <v>1000</v>
      </c>
      <c r="G52" s="121">
        <v>260000</v>
      </c>
      <c r="H52" s="121">
        <v>450000</v>
      </c>
      <c r="I52" s="121">
        <v>5600</v>
      </c>
      <c r="J52" s="121">
        <v>21</v>
      </c>
      <c r="K52" s="121">
        <v>99999</v>
      </c>
      <c r="L52" t="s">
        <v>160</v>
      </c>
      <c r="M52" t="s">
        <v>227</v>
      </c>
      <c r="N52" s="121">
        <v>0</v>
      </c>
      <c r="Q52" s="121">
        <v>0</v>
      </c>
      <c r="U52" t="s">
        <v>160</v>
      </c>
      <c r="V52" t="s">
        <v>228</v>
      </c>
      <c r="Y52" t="s">
        <v>283</v>
      </c>
      <c r="Z52">
        <v>28000</v>
      </c>
      <c r="AA52" t="s">
        <v>229</v>
      </c>
      <c r="AB52" t="s">
        <v>230</v>
      </c>
    </row>
    <row r="53" spans="1:28" x14ac:dyDescent="0.2">
      <c r="A53">
        <v>8001375</v>
      </c>
      <c r="B53" t="s">
        <v>125</v>
      </c>
      <c r="C53" t="s">
        <v>272</v>
      </c>
      <c r="D53" t="s">
        <v>160</v>
      </c>
      <c r="E53" s="120">
        <v>74</v>
      </c>
      <c r="F53" s="121">
        <v>1000</v>
      </c>
      <c r="G53" s="121">
        <v>3500</v>
      </c>
      <c r="H53" s="121">
        <v>1600</v>
      </c>
      <c r="I53" s="121">
        <v>1600</v>
      </c>
      <c r="J53" s="121">
        <v>7</v>
      </c>
      <c r="K53" s="121">
        <v>3000</v>
      </c>
      <c r="L53" t="s">
        <v>160</v>
      </c>
      <c r="M53" t="s">
        <v>226</v>
      </c>
      <c r="N53" s="121">
        <v>34400</v>
      </c>
      <c r="O53" t="s">
        <v>160</v>
      </c>
      <c r="P53" t="s">
        <v>227</v>
      </c>
      <c r="Q53" s="121">
        <v>0</v>
      </c>
      <c r="U53" t="s">
        <v>160</v>
      </c>
      <c r="V53" t="s">
        <v>228</v>
      </c>
      <c r="Y53" t="s">
        <v>283</v>
      </c>
      <c r="Z53">
        <v>28000</v>
      </c>
      <c r="AA53" t="s">
        <v>229</v>
      </c>
      <c r="AB53" t="s">
        <v>230</v>
      </c>
    </row>
    <row r="54" spans="1:28" x14ac:dyDescent="0.2">
      <c r="A54">
        <v>8001376</v>
      </c>
      <c r="B54" t="s">
        <v>126</v>
      </c>
      <c r="C54" t="s">
        <v>268</v>
      </c>
      <c r="D54" t="s">
        <v>160</v>
      </c>
      <c r="E54" s="120">
        <v>12290</v>
      </c>
      <c r="F54" s="121">
        <v>1000</v>
      </c>
      <c r="G54" s="121">
        <v>120</v>
      </c>
      <c r="H54" s="121">
        <v>240</v>
      </c>
      <c r="I54" s="121">
        <v>60</v>
      </c>
      <c r="J54" s="121">
        <v>14</v>
      </c>
      <c r="K54" s="121">
        <v>64</v>
      </c>
      <c r="L54" t="s">
        <v>160</v>
      </c>
      <c r="M54" t="s">
        <v>227</v>
      </c>
      <c r="N54" s="121">
        <v>0</v>
      </c>
      <c r="Q54" s="121">
        <v>0</v>
      </c>
      <c r="U54" t="s">
        <v>160</v>
      </c>
      <c r="V54" t="s">
        <v>228</v>
      </c>
      <c r="Y54" t="s">
        <v>283</v>
      </c>
      <c r="Z54">
        <v>28000</v>
      </c>
      <c r="AA54" t="s">
        <v>229</v>
      </c>
      <c r="AB54" t="s">
        <v>230</v>
      </c>
    </row>
    <row r="55" spans="1:28" x14ac:dyDescent="0.2">
      <c r="A55">
        <v>8001397</v>
      </c>
      <c r="B55" t="s">
        <v>236</v>
      </c>
      <c r="C55" t="s">
        <v>269</v>
      </c>
      <c r="D55" t="s">
        <v>160</v>
      </c>
      <c r="E55" s="120">
        <v>132.1</v>
      </c>
      <c r="F55" s="121">
        <v>1000</v>
      </c>
      <c r="G55" s="121">
        <v>0</v>
      </c>
      <c r="H55" s="121">
        <v>2300</v>
      </c>
      <c r="I55" s="121">
        <v>1150</v>
      </c>
      <c r="J55" s="121">
        <v>21</v>
      </c>
      <c r="K55" s="121">
        <v>51600</v>
      </c>
      <c r="L55" t="s">
        <v>160</v>
      </c>
      <c r="M55" t="s">
        <v>227</v>
      </c>
      <c r="N55" s="121">
        <v>0</v>
      </c>
      <c r="Q55" s="121">
        <v>0</v>
      </c>
      <c r="U55" t="s">
        <v>160</v>
      </c>
      <c r="V55" t="s">
        <v>228</v>
      </c>
      <c r="Y55" t="s">
        <v>283</v>
      </c>
      <c r="Z55">
        <v>28000</v>
      </c>
      <c r="AA55" t="s">
        <v>232</v>
      </c>
      <c r="AB55" t="s">
        <v>230</v>
      </c>
    </row>
    <row r="56" spans="1:28" x14ac:dyDescent="0.2">
      <c r="A56">
        <v>8001440</v>
      </c>
      <c r="B56" t="s">
        <v>128</v>
      </c>
      <c r="C56" t="s">
        <v>271</v>
      </c>
      <c r="D56" t="s">
        <v>161</v>
      </c>
      <c r="E56" s="120">
        <v>15000</v>
      </c>
      <c r="F56" s="121">
        <v>1000</v>
      </c>
      <c r="G56" s="121">
        <v>120</v>
      </c>
      <c r="H56" s="121">
        <v>160</v>
      </c>
      <c r="I56" s="121">
        <v>4</v>
      </c>
      <c r="J56" s="121">
        <v>7</v>
      </c>
      <c r="K56" s="121">
        <v>160</v>
      </c>
      <c r="L56" t="s">
        <v>161</v>
      </c>
      <c r="M56" t="s">
        <v>227</v>
      </c>
      <c r="N56" s="121">
        <v>0</v>
      </c>
      <c r="Q56" s="121">
        <v>0</v>
      </c>
      <c r="U56" t="s">
        <v>161</v>
      </c>
      <c r="V56" t="s">
        <v>228</v>
      </c>
      <c r="W56" t="s">
        <v>8</v>
      </c>
      <c r="Y56" t="s">
        <v>283</v>
      </c>
      <c r="Z56">
        <v>28000</v>
      </c>
      <c r="AA56" t="s">
        <v>229</v>
      </c>
      <c r="AB56" t="s">
        <v>230</v>
      </c>
    </row>
    <row r="57" spans="1:28" x14ac:dyDescent="0.2">
      <c r="A57">
        <v>8001446</v>
      </c>
      <c r="B57" t="s">
        <v>95</v>
      </c>
      <c r="C57" t="s">
        <v>274</v>
      </c>
      <c r="D57" t="s">
        <v>160</v>
      </c>
      <c r="E57" s="120">
        <v>800</v>
      </c>
      <c r="F57" s="121">
        <v>1000</v>
      </c>
      <c r="G57" s="121">
        <v>300</v>
      </c>
      <c r="H57" s="121">
        <v>240</v>
      </c>
      <c r="I57" s="121">
        <v>240</v>
      </c>
      <c r="J57" s="121">
        <v>3</v>
      </c>
      <c r="K57" s="121">
        <v>24000</v>
      </c>
      <c r="L57" t="s">
        <v>160</v>
      </c>
      <c r="M57" t="s">
        <v>227</v>
      </c>
      <c r="N57" s="121">
        <v>0</v>
      </c>
      <c r="Q57" s="121">
        <v>0</v>
      </c>
      <c r="U57" t="s">
        <v>160</v>
      </c>
      <c r="V57" t="s">
        <v>228</v>
      </c>
      <c r="Y57" t="s">
        <v>283</v>
      </c>
      <c r="Z57">
        <v>28000</v>
      </c>
      <c r="AA57" t="s">
        <v>229</v>
      </c>
      <c r="AB57" t="s">
        <v>230</v>
      </c>
    </row>
    <row r="58" spans="1:28" x14ac:dyDescent="0.2">
      <c r="A58">
        <v>8001475</v>
      </c>
      <c r="B58" t="s">
        <v>129</v>
      </c>
      <c r="C58" t="s">
        <v>271</v>
      </c>
      <c r="D58" t="s">
        <v>17</v>
      </c>
      <c r="E58" s="120">
        <v>3.13</v>
      </c>
      <c r="F58" s="121">
        <v>1</v>
      </c>
      <c r="G58" s="121">
        <v>425</v>
      </c>
      <c r="H58" s="121">
        <v>850</v>
      </c>
      <c r="I58" s="121">
        <v>17</v>
      </c>
      <c r="J58" s="121">
        <v>5</v>
      </c>
      <c r="K58" s="121">
        <v>1</v>
      </c>
      <c r="L58" t="s">
        <v>17</v>
      </c>
      <c r="M58" t="s">
        <v>226</v>
      </c>
      <c r="N58" s="121">
        <v>850</v>
      </c>
      <c r="O58" t="s">
        <v>17</v>
      </c>
      <c r="P58" t="s">
        <v>227</v>
      </c>
      <c r="Q58" s="121">
        <v>0</v>
      </c>
      <c r="U58" t="s">
        <v>17</v>
      </c>
      <c r="V58" t="s">
        <v>228</v>
      </c>
      <c r="W58" t="s">
        <v>161</v>
      </c>
      <c r="Y58" t="s">
        <v>283</v>
      </c>
      <c r="Z58">
        <v>28000</v>
      </c>
      <c r="AA58" t="s">
        <v>229</v>
      </c>
      <c r="AB58" t="s">
        <v>230</v>
      </c>
    </row>
    <row r="59" spans="1:28" x14ac:dyDescent="0.2">
      <c r="A59">
        <v>8001491</v>
      </c>
      <c r="B59" t="s">
        <v>130</v>
      </c>
      <c r="C59" t="s">
        <v>268</v>
      </c>
      <c r="D59" t="s">
        <v>160</v>
      </c>
      <c r="E59" s="120">
        <v>720</v>
      </c>
      <c r="F59" s="121">
        <v>1000</v>
      </c>
      <c r="G59" s="121">
        <v>20000</v>
      </c>
      <c r="H59" s="121">
        <v>10400</v>
      </c>
      <c r="I59" s="121">
        <v>800</v>
      </c>
      <c r="J59" s="121">
        <v>7</v>
      </c>
      <c r="K59" s="121">
        <v>800</v>
      </c>
      <c r="L59" t="s">
        <v>160</v>
      </c>
      <c r="M59" t="s">
        <v>227</v>
      </c>
      <c r="N59" s="121">
        <v>0</v>
      </c>
      <c r="Q59" s="121">
        <v>0</v>
      </c>
      <c r="U59" t="s">
        <v>160</v>
      </c>
      <c r="V59" t="s">
        <v>228</v>
      </c>
      <c r="Y59" t="s">
        <v>283</v>
      </c>
      <c r="Z59">
        <v>28000</v>
      </c>
      <c r="AA59" t="s">
        <v>229</v>
      </c>
      <c r="AB59" t="s">
        <v>230</v>
      </c>
    </row>
    <row r="60" spans="1:28" x14ac:dyDescent="0.2">
      <c r="A60">
        <v>8001492</v>
      </c>
      <c r="B60" t="s">
        <v>131</v>
      </c>
      <c r="C60" t="s">
        <v>268</v>
      </c>
      <c r="D60" t="s">
        <v>160</v>
      </c>
      <c r="E60" s="120">
        <v>750</v>
      </c>
      <c r="F60" s="121">
        <v>1000</v>
      </c>
      <c r="G60" s="121">
        <v>20000</v>
      </c>
      <c r="H60" s="121">
        <v>10400</v>
      </c>
      <c r="I60" s="121">
        <v>800</v>
      </c>
      <c r="J60" s="121">
        <v>7</v>
      </c>
      <c r="K60" s="121">
        <v>800</v>
      </c>
      <c r="L60" t="s">
        <v>160</v>
      </c>
      <c r="M60" t="s">
        <v>227</v>
      </c>
      <c r="N60" s="121">
        <v>0</v>
      </c>
      <c r="Q60" s="121">
        <v>0</v>
      </c>
      <c r="U60" t="s">
        <v>160</v>
      </c>
      <c r="V60" t="s">
        <v>228</v>
      </c>
      <c r="Y60" t="s">
        <v>283</v>
      </c>
      <c r="Z60">
        <v>28000</v>
      </c>
      <c r="AA60" t="s">
        <v>229</v>
      </c>
      <c r="AB60" t="s">
        <v>230</v>
      </c>
    </row>
    <row r="61" spans="1:28" x14ac:dyDescent="0.2">
      <c r="A61">
        <v>8001500</v>
      </c>
      <c r="B61" t="s">
        <v>199</v>
      </c>
      <c r="C61" t="s">
        <v>269</v>
      </c>
      <c r="D61" t="s">
        <v>160</v>
      </c>
      <c r="E61" s="120">
        <v>346.5</v>
      </c>
      <c r="F61" s="121">
        <v>1000</v>
      </c>
      <c r="G61" s="121">
        <v>0</v>
      </c>
      <c r="H61" s="121">
        <v>1500</v>
      </c>
      <c r="I61" s="121">
        <v>500</v>
      </c>
      <c r="J61" s="121">
        <v>21</v>
      </c>
      <c r="K61" s="121">
        <v>12000</v>
      </c>
      <c r="L61" t="s">
        <v>160</v>
      </c>
      <c r="M61" t="s">
        <v>227</v>
      </c>
      <c r="N61" s="121">
        <v>0</v>
      </c>
      <c r="Q61" s="121">
        <v>0</v>
      </c>
      <c r="U61" t="s">
        <v>160</v>
      </c>
      <c r="V61" t="s">
        <v>228</v>
      </c>
      <c r="Y61" t="s">
        <v>283</v>
      </c>
      <c r="Z61">
        <v>28000</v>
      </c>
      <c r="AA61" t="s">
        <v>232</v>
      </c>
      <c r="AB61" t="s">
        <v>230</v>
      </c>
    </row>
    <row r="62" spans="1:28" x14ac:dyDescent="0.2">
      <c r="A62">
        <v>8001552</v>
      </c>
      <c r="B62" t="s">
        <v>132</v>
      </c>
      <c r="C62" t="s">
        <v>271</v>
      </c>
      <c r="D62" t="s">
        <v>160</v>
      </c>
      <c r="E62" s="120">
        <v>3.6</v>
      </c>
      <c r="F62" s="121">
        <v>1</v>
      </c>
      <c r="G62" s="121">
        <v>1000</v>
      </c>
      <c r="H62" s="121">
        <v>600</v>
      </c>
      <c r="I62" s="121">
        <v>30</v>
      </c>
      <c r="J62" s="121">
        <v>7</v>
      </c>
      <c r="K62" s="121">
        <v>750</v>
      </c>
      <c r="L62" t="s">
        <v>160</v>
      </c>
      <c r="M62" t="s">
        <v>227</v>
      </c>
      <c r="N62" s="121">
        <v>0</v>
      </c>
      <c r="Q62" s="121">
        <v>0</v>
      </c>
      <c r="U62" t="s">
        <v>160</v>
      </c>
      <c r="V62" t="s">
        <v>228</v>
      </c>
      <c r="W62" t="s">
        <v>161</v>
      </c>
      <c r="Y62" t="s">
        <v>283</v>
      </c>
      <c r="Z62">
        <v>28000</v>
      </c>
      <c r="AA62" t="s">
        <v>229</v>
      </c>
      <c r="AB62" t="s">
        <v>230</v>
      </c>
    </row>
    <row r="63" spans="1:28" x14ac:dyDescent="0.2">
      <c r="A63">
        <v>8001603</v>
      </c>
      <c r="B63" t="s">
        <v>134</v>
      </c>
      <c r="C63" t="s">
        <v>274</v>
      </c>
      <c r="D63" t="s">
        <v>8</v>
      </c>
      <c r="E63" s="120">
        <v>52</v>
      </c>
      <c r="F63" s="121">
        <v>1</v>
      </c>
      <c r="G63" s="121">
        <v>20</v>
      </c>
      <c r="H63" s="121">
        <v>10</v>
      </c>
      <c r="I63" s="121">
        <v>1</v>
      </c>
      <c r="J63" s="121">
        <v>7</v>
      </c>
      <c r="K63" s="121">
        <v>1</v>
      </c>
      <c r="L63" t="s">
        <v>8</v>
      </c>
      <c r="M63" t="s">
        <v>226</v>
      </c>
      <c r="N63" s="121">
        <v>20</v>
      </c>
      <c r="O63" t="s">
        <v>8</v>
      </c>
      <c r="P63" t="s">
        <v>227</v>
      </c>
      <c r="Q63" s="121">
        <v>0</v>
      </c>
      <c r="U63" t="s">
        <v>8</v>
      </c>
      <c r="V63" t="s">
        <v>228</v>
      </c>
      <c r="Y63" t="s">
        <v>283</v>
      </c>
      <c r="Z63">
        <v>28000</v>
      </c>
      <c r="AA63" t="s">
        <v>229</v>
      </c>
      <c r="AB63" t="s">
        <v>230</v>
      </c>
    </row>
    <row r="64" spans="1:28" x14ac:dyDescent="0.2">
      <c r="A64">
        <v>8001606</v>
      </c>
      <c r="B64" t="s">
        <v>135</v>
      </c>
      <c r="C64" t="s">
        <v>271</v>
      </c>
      <c r="D64" t="s">
        <v>160</v>
      </c>
      <c r="E64" s="120">
        <v>2160</v>
      </c>
      <c r="F64" s="121">
        <v>1000</v>
      </c>
      <c r="G64" s="121">
        <v>300</v>
      </c>
      <c r="H64" s="121">
        <v>1250</v>
      </c>
      <c r="I64" s="121">
        <v>1250</v>
      </c>
      <c r="J64" s="121">
        <v>7</v>
      </c>
      <c r="K64" s="121">
        <v>1250</v>
      </c>
      <c r="L64" t="s">
        <v>160</v>
      </c>
      <c r="M64" t="s">
        <v>227</v>
      </c>
      <c r="N64" s="121">
        <v>0</v>
      </c>
      <c r="Q64" s="121">
        <v>0</v>
      </c>
      <c r="U64" t="s">
        <v>160</v>
      </c>
      <c r="V64" t="s">
        <v>228</v>
      </c>
      <c r="W64" t="s">
        <v>161</v>
      </c>
      <c r="Y64" t="s">
        <v>283</v>
      </c>
      <c r="Z64">
        <v>28000</v>
      </c>
      <c r="AA64" t="s">
        <v>229</v>
      </c>
      <c r="AB64" t="s">
        <v>230</v>
      </c>
    </row>
    <row r="65" spans="1:28" x14ac:dyDescent="0.2">
      <c r="A65">
        <v>8001740</v>
      </c>
      <c r="B65" t="s">
        <v>267</v>
      </c>
      <c r="C65" t="s">
        <v>270</v>
      </c>
      <c r="D65" t="s">
        <v>160</v>
      </c>
      <c r="E65" s="120">
        <v>18.37</v>
      </c>
      <c r="F65" s="121">
        <v>1000</v>
      </c>
      <c r="G65" s="121">
        <v>4500</v>
      </c>
      <c r="H65" s="121">
        <v>12000</v>
      </c>
      <c r="I65" s="121">
        <v>12000</v>
      </c>
      <c r="J65" s="121">
        <v>3</v>
      </c>
      <c r="K65" s="121">
        <v>99999</v>
      </c>
      <c r="L65" t="s">
        <v>160</v>
      </c>
      <c r="M65" t="s">
        <v>227</v>
      </c>
      <c r="N65" s="121">
        <v>0</v>
      </c>
      <c r="Q65" s="121">
        <v>0</v>
      </c>
      <c r="U65" t="s">
        <v>160</v>
      </c>
      <c r="V65" t="s">
        <v>228</v>
      </c>
      <c r="Y65" t="s">
        <v>283</v>
      </c>
      <c r="Z65">
        <v>28000</v>
      </c>
      <c r="AA65" t="s">
        <v>229</v>
      </c>
      <c r="AB65" t="s">
        <v>230</v>
      </c>
    </row>
    <row r="66" spans="1:28" x14ac:dyDescent="0.2">
      <c r="A66">
        <v>8001741</v>
      </c>
      <c r="B66" t="s">
        <v>266</v>
      </c>
      <c r="C66" t="s">
        <v>270</v>
      </c>
      <c r="D66" t="s">
        <v>160</v>
      </c>
      <c r="E66" s="120">
        <v>18.82</v>
      </c>
      <c r="F66" s="121">
        <v>1000</v>
      </c>
      <c r="G66" s="121">
        <v>6000</v>
      </c>
      <c r="H66" s="121">
        <v>12000</v>
      </c>
      <c r="I66" s="121">
        <v>12000</v>
      </c>
      <c r="J66" s="121">
        <v>3</v>
      </c>
      <c r="K66" s="121">
        <v>99999</v>
      </c>
      <c r="L66" t="s">
        <v>160</v>
      </c>
      <c r="M66" t="s">
        <v>227</v>
      </c>
      <c r="N66" s="121">
        <v>0</v>
      </c>
      <c r="Q66" s="121">
        <v>0</v>
      </c>
      <c r="U66" t="s">
        <v>160</v>
      </c>
      <c r="V66" t="s">
        <v>228</v>
      </c>
      <c r="Y66" t="s">
        <v>283</v>
      </c>
      <c r="Z66">
        <v>28000</v>
      </c>
      <c r="AA66" t="s">
        <v>229</v>
      </c>
      <c r="AB66" t="s">
        <v>230</v>
      </c>
    </row>
    <row r="67" spans="1:28" x14ac:dyDescent="0.2">
      <c r="A67">
        <v>8001753</v>
      </c>
      <c r="B67" t="s">
        <v>139</v>
      </c>
      <c r="C67" t="s">
        <v>268</v>
      </c>
      <c r="D67" t="s">
        <v>160</v>
      </c>
      <c r="E67" s="120">
        <v>1047</v>
      </c>
      <c r="F67" s="121">
        <v>1000</v>
      </c>
      <c r="G67" s="121">
        <v>800</v>
      </c>
      <c r="H67" s="121">
        <v>5000</v>
      </c>
      <c r="I67" s="121">
        <v>720</v>
      </c>
      <c r="J67" s="121">
        <v>14</v>
      </c>
      <c r="K67" s="121">
        <v>720</v>
      </c>
      <c r="L67" t="s">
        <v>160</v>
      </c>
      <c r="M67" t="s">
        <v>227</v>
      </c>
      <c r="N67" s="121">
        <v>0</v>
      </c>
      <c r="Q67" s="121">
        <v>0</v>
      </c>
      <c r="U67" t="s">
        <v>160</v>
      </c>
      <c r="V67" t="s">
        <v>228</v>
      </c>
      <c r="Y67" t="s">
        <v>283</v>
      </c>
      <c r="Z67">
        <v>28000</v>
      </c>
      <c r="AA67" t="s">
        <v>229</v>
      </c>
      <c r="AB67" t="s">
        <v>230</v>
      </c>
    </row>
    <row r="68" spans="1:28" x14ac:dyDescent="0.2">
      <c r="A68">
        <v>8001773</v>
      </c>
      <c r="B68" t="s">
        <v>141</v>
      </c>
      <c r="C68" t="s">
        <v>274</v>
      </c>
      <c r="D68" t="s">
        <v>160</v>
      </c>
      <c r="E68" s="120">
        <v>6</v>
      </c>
      <c r="F68" s="121">
        <v>48</v>
      </c>
      <c r="G68" s="121">
        <v>1000</v>
      </c>
      <c r="H68" s="121">
        <v>960</v>
      </c>
      <c r="I68" s="121">
        <v>480</v>
      </c>
      <c r="J68" s="121">
        <v>7</v>
      </c>
      <c r="K68" s="121">
        <v>9600</v>
      </c>
      <c r="L68" t="s">
        <v>160</v>
      </c>
      <c r="M68" t="s">
        <v>227</v>
      </c>
      <c r="N68" s="121">
        <v>0</v>
      </c>
      <c r="Q68" s="121">
        <v>0</v>
      </c>
      <c r="U68" t="s">
        <v>160</v>
      </c>
      <c r="V68" t="s">
        <v>228</v>
      </c>
      <c r="Y68" t="s">
        <v>283</v>
      </c>
      <c r="Z68">
        <v>28000</v>
      </c>
      <c r="AA68" t="s">
        <v>229</v>
      </c>
      <c r="AB68" t="s">
        <v>230</v>
      </c>
    </row>
    <row r="69" spans="1:28" x14ac:dyDescent="0.2">
      <c r="A69">
        <v>8001791</v>
      </c>
      <c r="B69" t="s">
        <v>142</v>
      </c>
      <c r="C69" t="s">
        <v>268</v>
      </c>
      <c r="D69" t="s">
        <v>160</v>
      </c>
      <c r="E69" s="120">
        <v>1357.55</v>
      </c>
      <c r="F69" s="121">
        <v>1000</v>
      </c>
      <c r="G69" s="121">
        <v>3000</v>
      </c>
      <c r="H69" s="121">
        <v>5000</v>
      </c>
      <c r="I69" s="121">
        <v>250</v>
      </c>
      <c r="J69" s="121">
        <v>21</v>
      </c>
      <c r="K69" s="121">
        <v>250</v>
      </c>
      <c r="L69" t="s">
        <v>160</v>
      </c>
      <c r="M69" t="s">
        <v>227</v>
      </c>
      <c r="N69" s="121">
        <v>0</v>
      </c>
      <c r="Q69" s="121">
        <v>0</v>
      </c>
      <c r="U69" t="s">
        <v>160</v>
      </c>
      <c r="V69" t="s">
        <v>228</v>
      </c>
      <c r="Y69" t="s">
        <v>283</v>
      </c>
      <c r="Z69">
        <v>28000</v>
      </c>
      <c r="AA69" t="s">
        <v>229</v>
      </c>
      <c r="AB69" t="s">
        <v>230</v>
      </c>
    </row>
    <row r="70" spans="1:28" x14ac:dyDescent="0.2">
      <c r="A70">
        <v>8001850</v>
      </c>
      <c r="B70" t="s">
        <v>144</v>
      </c>
      <c r="C70" t="s">
        <v>270</v>
      </c>
      <c r="D70" t="s">
        <v>160</v>
      </c>
      <c r="E70" s="120">
        <v>100.54</v>
      </c>
      <c r="F70" s="121">
        <v>1000</v>
      </c>
      <c r="G70" s="121">
        <v>9000</v>
      </c>
      <c r="H70" s="121">
        <v>9000</v>
      </c>
      <c r="I70" s="121">
        <v>9000</v>
      </c>
      <c r="J70" s="121">
        <v>3</v>
      </c>
      <c r="K70" s="121">
        <v>99999</v>
      </c>
      <c r="L70" t="s">
        <v>160</v>
      </c>
      <c r="M70" t="s">
        <v>227</v>
      </c>
      <c r="N70" s="121">
        <v>0</v>
      </c>
      <c r="Q70" s="121">
        <v>0</v>
      </c>
      <c r="U70" t="s">
        <v>160</v>
      </c>
      <c r="V70" t="s">
        <v>228</v>
      </c>
      <c r="Y70" t="s">
        <v>283</v>
      </c>
      <c r="Z70">
        <v>28000</v>
      </c>
      <c r="AA70" t="s">
        <v>229</v>
      </c>
      <c r="AB70" t="s">
        <v>230</v>
      </c>
    </row>
    <row r="71" spans="1:28" x14ac:dyDescent="0.2">
      <c r="A71">
        <v>8001852</v>
      </c>
      <c r="B71" t="s">
        <v>145</v>
      </c>
      <c r="C71" t="s">
        <v>274</v>
      </c>
      <c r="D71" t="s">
        <v>160</v>
      </c>
      <c r="E71" s="120">
        <v>183</v>
      </c>
      <c r="F71" s="121">
        <v>1000</v>
      </c>
      <c r="G71" s="121">
        <v>1000</v>
      </c>
      <c r="H71" s="121">
        <v>1000</v>
      </c>
      <c r="I71" s="121">
        <v>1000</v>
      </c>
      <c r="J71" s="121">
        <v>3</v>
      </c>
      <c r="K71" s="121">
        <v>12000</v>
      </c>
      <c r="L71" t="s">
        <v>160</v>
      </c>
      <c r="M71" t="s">
        <v>227</v>
      </c>
      <c r="N71" s="121">
        <v>0</v>
      </c>
      <c r="Q71" s="121">
        <v>0</v>
      </c>
      <c r="U71" t="s">
        <v>160</v>
      </c>
      <c r="V71" t="s">
        <v>228</v>
      </c>
      <c r="Y71" t="s">
        <v>283</v>
      </c>
      <c r="Z71">
        <v>28000</v>
      </c>
      <c r="AA71" t="s">
        <v>229</v>
      </c>
      <c r="AB71" t="s">
        <v>230</v>
      </c>
    </row>
    <row r="72" spans="1:28" x14ac:dyDescent="0.2">
      <c r="A72">
        <v>8001926</v>
      </c>
      <c r="B72" t="s">
        <v>146</v>
      </c>
      <c r="C72" t="s">
        <v>274</v>
      </c>
      <c r="D72" t="s">
        <v>160</v>
      </c>
      <c r="E72" s="120">
        <v>6</v>
      </c>
      <c r="F72" s="121">
        <v>48</v>
      </c>
      <c r="G72" s="121">
        <v>5000</v>
      </c>
      <c r="H72" s="121">
        <v>960</v>
      </c>
      <c r="I72" s="121">
        <v>480</v>
      </c>
      <c r="J72" s="121">
        <v>7</v>
      </c>
      <c r="K72" s="121">
        <v>9120</v>
      </c>
      <c r="L72" t="s">
        <v>160</v>
      </c>
      <c r="M72" t="s">
        <v>227</v>
      </c>
      <c r="N72" s="121">
        <v>0</v>
      </c>
      <c r="Q72" s="121">
        <v>0</v>
      </c>
      <c r="U72" t="s">
        <v>160</v>
      </c>
      <c r="V72" t="s">
        <v>228</v>
      </c>
      <c r="Y72" t="s">
        <v>283</v>
      </c>
      <c r="Z72">
        <v>28000</v>
      </c>
      <c r="AA72" t="s">
        <v>229</v>
      </c>
      <c r="AB72" t="s">
        <v>230</v>
      </c>
    </row>
    <row r="73" spans="1:28" x14ac:dyDescent="0.2">
      <c r="A73">
        <v>8001947</v>
      </c>
      <c r="B73" t="s">
        <v>148</v>
      </c>
      <c r="C73" t="s">
        <v>269</v>
      </c>
      <c r="D73" t="s">
        <v>160</v>
      </c>
      <c r="E73" s="120">
        <v>206.13</v>
      </c>
      <c r="F73" s="121">
        <v>1000</v>
      </c>
      <c r="G73" s="121">
        <v>2800</v>
      </c>
      <c r="H73" s="121">
        <v>10000</v>
      </c>
      <c r="I73" s="121">
        <v>550</v>
      </c>
      <c r="J73" s="121">
        <v>21</v>
      </c>
      <c r="K73" s="121">
        <v>9350</v>
      </c>
      <c r="L73" t="s">
        <v>160</v>
      </c>
      <c r="M73" t="s">
        <v>227</v>
      </c>
      <c r="N73" s="121">
        <v>0</v>
      </c>
      <c r="Q73" s="121">
        <v>0</v>
      </c>
      <c r="U73" t="s">
        <v>160</v>
      </c>
      <c r="V73" t="s">
        <v>228</v>
      </c>
      <c r="W73" t="s">
        <v>231</v>
      </c>
      <c r="Y73" t="s">
        <v>283</v>
      </c>
      <c r="Z73">
        <v>28000</v>
      </c>
      <c r="AA73" t="s">
        <v>229</v>
      </c>
      <c r="AB73" t="s">
        <v>230</v>
      </c>
    </row>
    <row r="74" spans="1:28" x14ac:dyDescent="0.2">
      <c r="A74">
        <v>8001948</v>
      </c>
      <c r="B74" t="s">
        <v>149</v>
      </c>
      <c r="C74" t="s">
        <v>269</v>
      </c>
      <c r="D74" t="s">
        <v>160</v>
      </c>
      <c r="E74" s="120">
        <v>180.42</v>
      </c>
      <c r="F74" s="121">
        <v>1000</v>
      </c>
      <c r="G74" s="121">
        <v>48000</v>
      </c>
      <c r="H74" s="121">
        <v>40000</v>
      </c>
      <c r="I74" s="121">
        <v>700</v>
      </c>
      <c r="J74" s="121">
        <v>21</v>
      </c>
      <c r="K74" s="121">
        <v>25200</v>
      </c>
      <c r="L74" t="s">
        <v>160</v>
      </c>
      <c r="M74" t="s">
        <v>227</v>
      </c>
      <c r="N74" s="121">
        <v>0</v>
      </c>
      <c r="Q74" s="121">
        <v>0</v>
      </c>
      <c r="U74" t="s">
        <v>160</v>
      </c>
      <c r="V74" t="s">
        <v>228</v>
      </c>
      <c r="Y74" t="s">
        <v>283</v>
      </c>
      <c r="Z74">
        <v>28000</v>
      </c>
      <c r="AA74" t="s">
        <v>229</v>
      </c>
      <c r="AB74" t="s">
        <v>230</v>
      </c>
    </row>
    <row r="75" spans="1:28" x14ac:dyDescent="0.2">
      <c r="A75">
        <v>8001951</v>
      </c>
      <c r="B75" t="s">
        <v>246</v>
      </c>
      <c r="C75" t="s">
        <v>269</v>
      </c>
      <c r="D75" t="s">
        <v>160</v>
      </c>
      <c r="E75" s="120">
        <v>276.47000000000003</v>
      </c>
      <c r="F75" s="121">
        <v>1000</v>
      </c>
      <c r="G75" s="121">
        <v>64000</v>
      </c>
      <c r="H75" s="121">
        <v>100000</v>
      </c>
      <c r="I75" s="121">
        <v>750</v>
      </c>
      <c r="J75" s="121">
        <v>21</v>
      </c>
      <c r="K75" s="121">
        <v>27000</v>
      </c>
      <c r="L75" t="s">
        <v>160</v>
      </c>
      <c r="M75" t="s">
        <v>227</v>
      </c>
      <c r="N75" s="121">
        <v>0</v>
      </c>
      <c r="Q75" s="121">
        <v>0</v>
      </c>
      <c r="U75" t="s">
        <v>160</v>
      </c>
      <c r="V75" t="s">
        <v>228</v>
      </c>
      <c r="W75" t="s">
        <v>231</v>
      </c>
      <c r="Y75" t="s">
        <v>283</v>
      </c>
      <c r="Z75">
        <v>28000</v>
      </c>
      <c r="AA75" t="s">
        <v>229</v>
      </c>
      <c r="AB75" t="s">
        <v>230</v>
      </c>
    </row>
    <row r="76" spans="1:28" x14ac:dyDescent="0.2">
      <c r="A76">
        <v>8001952</v>
      </c>
      <c r="B76" t="s">
        <v>245</v>
      </c>
      <c r="C76" t="s">
        <v>269</v>
      </c>
      <c r="D76" t="s">
        <v>160</v>
      </c>
      <c r="E76" s="120">
        <v>276.47000000000003</v>
      </c>
      <c r="F76" s="121">
        <v>1000</v>
      </c>
      <c r="G76" s="121">
        <v>64000</v>
      </c>
      <c r="H76" s="121">
        <v>100000</v>
      </c>
      <c r="I76" s="121">
        <v>750</v>
      </c>
      <c r="J76" s="121">
        <v>21</v>
      </c>
      <c r="K76" s="121">
        <v>27000</v>
      </c>
      <c r="L76" t="s">
        <v>160</v>
      </c>
      <c r="M76" t="s">
        <v>227</v>
      </c>
      <c r="N76" s="121">
        <v>0</v>
      </c>
      <c r="Q76" s="121">
        <v>0</v>
      </c>
      <c r="U76" t="s">
        <v>160</v>
      </c>
      <c r="V76" t="s">
        <v>228</v>
      </c>
      <c r="Y76" t="s">
        <v>283</v>
      </c>
      <c r="Z76">
        <v>28000</v>
      </c>
      <c r="AA76" t="s">
        <v>229</v>
      </c>
      <c r="AB76" t="s">
        <v>230</v>
      </c>
    </row>
    <row r="77" spans="1:28" x14ac:dyDescent="0.2">
      <c r="A77">
        <v>8001953</v>
      </c>
      <c r="B77" t="s">
        <v>247</v>
      </c>
      <c r="C77" t="s">
        <v>269</v>
      </c>
      <c r="D77" t="s">
        <v>160</v>
      </c>
      <c r="E77" s="120">
        <v>314.85000000000002</v>
      </c>
      <c r="F77" s="121">
        <v>1000</v>
      </c>
      <c r="G77" s="121">
        <v>16000</v>
      </c>
      <c r="H77" s="121">
        <v>25000</v>
      </c>
      <c r="I77" s="121">
        <v>750</v>
      </c>
      <c r="J77" s="121">
        <v>21</v>
      </c>
      <c r="K77" s="121">
        <v>27000</v>
      </c>
      <c r="L77" t="s">
        <v>160</v>
      </c>
      <c r="M77" t="s">
        <v>227</v>
      </c>
      <c r="N77" s="121">
        <v>0</v>
      </c>
      <c r="Q77" s="121">
        <v>0</v>
      </c>
      <c r="U77" t="s">
        <v>160</v>
      </c>
      <c r="V77" t="s">
        <v>228</v>
      </c>
      <c r="Y77" t="s">
        <v>283</v>
      </c>
      <c r="Z77">
        <v>28000</v>
      </c>
      <c r="AA77" t="s">
        <v>229</v>
      </c>
      <c r="AB77" t="s">
        <v>230</v>
      </c>
    </row>
    <row r="78" spans="1:28" x14ac:dyDescent="0.2">
      <c r="A78">
        <v>8001954</v>
      </c>
      <c r="B78" t="s">
        <v>200</v>
      </c>
      <c r="C78" t="s">
        <v>269</v>
      </c>
      <c r="D78" t="s">
        <v>160</v>
      </c>
      <c r="E78" s="120">
        <v>381.54</v>
      </c>
      <c r="F78" s="121">
        <v>1000</v>
      </c>
      <c r="G78" s="121">
        <v>40000</v>
      </c>
      <c r="H78" s="121">
        <v>40000</v>
      </c>
      <c r="I78" s="121">
        <v>500</v>
      </c>
      <c r="J78" s="121">
        <v>21</v>
      </c>
      <c r="K78" s="121">
        <v>12000</v>
      </c>
      <c r="L78" t="s">
        <v>160</v>
      </c>
      <c r="M78" t="s">
        <v>227</v>
      </c>
      <c r="N78" s="121">
        <v>0</v>
      </c>
      <c r="Q78" s="121">
        <v>0</v>
      </c>
      <c r="U78" t="s">
        <v>160</v>
      </c>
      <c r="V78" t="s">
        <v>228</v>
      </c>
      <c r="Y78" t="s">
        <v>283</v>
      </c>
      <c r="Z78">
        <v>28000</v>
      </c>
      <c r="AA78" t="s">
        <v>229</v>
      </c>
      <c r="AB78" t="s">
        <v>230</v>
      </c>
    </row>
    <row r="79" spans="1:28" x14ac:dyDescent="0.2">
      <c r="A79">
        <v>8001955</v>
      </c>
      <c r="B79" t="s">
        <v>237</v>
      </c>
      <c r="C79" t="s">
        <v>269</v>
      </c>
      <c r="D79" t="s">
        <v>160</v>
      </c>
      <c r="E79" s="120">
        <v>274.99</v>
      </c>
      <c r="F79" s="121">
        <v>1000</v>
      </c>
      <c r="G79" s="121">
        <v>10000</v>
      </c>
      <c r="H79" s="121">
        <v>10000</v>
      </c>
      <c r="I79" s="121">
        <v>1000</v>
      </c>
      <c r="J79" s="121">
        <v>21</v>
      </c>
      <c r="K79" s="121">
        <v>24000</v>
      </c>
      <c r="L79" t="s">
        <v>160</v>
      </c>
      <c r="M79" t="s">
        <v>227</v>
      </c>
      <c r="N79" s="121">
        <v>0</v>
      </c>
      <c r="Q79" s="121">
        <v>0</v>
      </c>
      <c r="U79" t="s">
        <v>160</v>
      </c>
      <c r="V79" t="s">
        <v>228</v>
      </c>
      <c r="Y79" t="s">
        <v>283</v>
      </c>
      <c r="Z79">
        <v>28000</v>
      </c>
      <c r="AA79" t="s">
        <v>229</v>
      </c>
      <c r="AB79" t="s">
        <v>230</v>
      </c>
    </row>
    <row r="80" spans="1:28" x14ac:dyDescent="0.2">
      <c r="A80">
        <v>8001956</v>
      </c>
      <c r="B80" t="s">
        <v>238</v>
      </c>
      <c r="C80" t="s">
        <v>269</v>
      </c>
      <c r="D80" t="s">
        <v>160</v>
      </c>
      <c r="E80" s="120">
        <v>580.91</v>
      </c>
      <c r="F80" s="121">
        <v>1000</v>
      </c>
      <c r="G80" s="121">
        <v>7200</v>
      </c>
      <c r="H80" s="121">
        <v>10000</v>
      </c>
      <c r="I80" s="121">
        <v>1000</v>
      </c>
      <c r="J80" s="121">
        <v>21</v>
      </c>
      <c r="K80" s="121">
        <v>10000</v>
      </c>
      <c r="L80" t="s">
        <v>160</v>
      </c>
      <c r="M80" t="s">
        <v>227</v>
      </c>
      <c r="N80" s="121">
        <v>0</v>
      </c>
      <c r="Q80" s="121">
        <v>0</v>
      </c>
      <c r="U80" t="s">
        <v>160</v>
      </c>
      <c r="V80" t="s">
        <v>228</v>
      </c>
      <c r="Y80" t="s">
        <v>283</v>
      </c>
      <c r="Z80">
        <v>28000</v>
      </c>
      <c r="AA80" t="s">
        <v>229</v>
      </c>
      <c r="AB80" t="s">
        <v>230</v>
      </c>
    </row>
    <row r="81" spans="1:28" x14ac:dyDescent="0.2">
      <c r="A81">
        <v>8001957</v>
      </c>
      <c r="B81" t="s">
        <v>239</v>
      </c>
      <c r="C81" t="s">
        <v>269</v>
      </c>
      <c r="D81" t="s">
        <v>160</v>
      </c>
      <c r="E81" s="120">
        <v>305.55</v>
      </c>
      <c r="F81" s="121">
        <v>1000</v>
      </c>
      <c r="G81" s="121">
        <v>20000</v>
      </c>
      <c r="H81" s="121">
        <v>15000</v>
      </c>
      <c r="I81" s="121">
        <v>750</v>
      </c>
      <c r="J81" s="121">
        <v>21</v>
      </c>
      <c r="K81" s="121">
        <v>9000</v>
      </c>
      <c r="L81" t="s">
        <v>160</v>
      </c>
      <c r="M81" t="s">
        <v>227</v>
      </c>
      <c r="N81" s="121">
        <v>0</v>
      </c>
      <c r="Q81" s="121">
        <v>0</v>
      </c>
      <c r="U81" t="s">
        <v>160</v>
      </c>
      <c r="V81" t="s">
        <v>228</v>
      </c>
      <c r="Y81" t="s">
        <v>283</v>
      </c>
      <c r="Z81">
        <v>28000</v>
      </c>
      <c r="AA81" t="s">
        <v>229</v>
      </c>
      <c r="AB81" t="s">
        <v>230</v>
      </c>
    </row>
    <row r="82" spans="1:28" x14ac:dyDescent="0.2">
      <c r="A82">
        <v>8001958</v>
      </c>
      <c r="B82" t="s">
        <v>240</v>
      </c>
      <c r="C82" t="s">
        <v>269</v>
      </c>
      <c r="D82" t="s">
        <v>160</v>
      </c>
      <c r="E82" s="120">
        <v>473.45</v>
      </c>
      <c r="F82" s="121">
        <v>1000</v>
      </c>
      <c r="G82" s="121">
        <v>3200</v>
      </c>
      <c r="H82" s="121">
        <v>10000</v>
      </c>
      <c r="I82" s="121">
        <v>600</v>
      </c>
      <c r="J82" s="121">
        <v>21</v>
      </c>
      <c r="K82" s="121">
        <v>9000</v>
      </c>
      <c r="L82" t="s">
        <v>160</v>
      </c>
      <c r="M82" t="s">
        <v>227</v>
      </c>
      <c r="N82" s="121">
        <v>0</v>
      </c>
      <c r="Q82" s="121">
        <v>0</v>
      </c>
      <c r="U82" t="s">
        <v>160</v>
      </c>
      <c r="V82" t="s">
        <v>228</v>
      </c>
      <c r="Y82" t="s">
        <v>283</v>
      </c>
      <c r="Z82">
        <v>28000</v>
      </c>
      <c r="AA82" t="s">
        <v>229</v>
      </c>
      <c r="AB82" t="s">
        <v>230</v>
      </c>
    </row>
    <row r="83" spans="1:28" x14ac:dyDescent="0.2">
      <c r="A83">
        <v>8001959</v>
      </c>
      <c r="B83" t="s">
        <v>153</v>
      </c>
      <c r="C83" t="s">
        <v>269</v>
      </c>
      <c r="D83" t="s">
        <v>160</v>
      </c>
      <c r="E83" s="120">
        <v>456.33</v>
      </c>
      <c r="F83" s="121">
        <v>1000</v>
      </c>
      <c r="G83" s="121">
        <v>7000</v>
      </c>
      <c r="H83" s="121">
        <v>5000</v>
      </c>
      <c r="I83" s="121">
        <v>500</v>
      </c>
      <c r="J83" s="121">
        <v>21</v>
      </c>
      <c r="K83" s="121">
        <v>12000</v>
      </c>
      <c r="L83" t="s">
        <v>160</v>
      </c>
      <c r="M83" t="s">
        <v>227</v>
      </c>
      <c r="N83" s="121">
        <v>0</v>
      </c>
      <c r="Q83" s="121">
        <v>0</v>
      </c>
      <c r="U83" t="s">
        <v>160</v>
      </c>
      <c r="V83" t="s">
        <v>228</v>
      </c>
      <c r="Y83" t="s">
        <v>283</v>
      </c>
      <c r="Z83">
        <v>28000</v>
      </c>
      <c r="AA83" t="s">
        <v>229</v>
      </c>
      <c r="AB83" t="s">
        <v>230</v>
      </c>
    </row>
    <row r="84" spans="1:28" x14ac:dyDescent="0.2">
      <c r="A84">
        <v>8001961</v>
      </c>
      <c r="B84" t="s">
        <v>92</v>
      </c>
      <c r="C84" t="s">
        <v>269</v>
      </c>
      <c r="D84" t="s">
        <v>160</v>
      </c>
      <c r="E84" s="120">
        <v>343.61</v>
      </c>
      <c r="F84" s="121">
        <v>1000</v>
      </c>
      <c r="G84" s="121">
        <v>64000</v>
      </c>
      <c r="H84" s="121">
        <v>100000</v>
      </c>
      <c r="I84" s="121">
        <v>400</v>
      </c>
      <c r="J84" s="121">
        <v>21</v>
      </c>
      <c r="K84" s="121">
        <v>9600</v>
      </c>
      <c r="L84" t="s">
        <v>160</v>
      </c>
      <c r="M84" t="s">
        <v>227</v>
      </c>
      <c r="N84" s="121">
        <v>0</v>
      </c>
      <c r="Q84" s="121">
        <v>0</v>
      </c>
      <c r="U84" t="s">
        <v>160</v>
      </c>
      <c r="V84" t="s">
        <v>228</v>
      </c>
      <c r="Y84" t="s">
        <v>283</v>
      </c>
      <c r="Z84">
        <v>28000</v>
      </c>
      <c r="AA84" t="s">
        <v>229</v>
      </c>
      <c r="AB84" t="s">
        <v>230</v>
      </c>
    </row>
    <row r="85" spans="1:28" x14ac:dyDescent="0.2">
      <c r="A85">
        <v>8001962</v>
      </c>
      <c r="B85" t="s">
        <v>193</v>
      </c>
      <c r="C85" t="s">
        <v>269</v>
      </c>
      <c r="D85" t="s">
        <v>160</v>
      </c>
      <c r="E85" s="120">
        <v>284.12</v>
      </c>
      <c r="F85" s="121">
        <v>1000</v>
      </c>
      <c r="G85" s="121">
        <v>10000</v>
      </c>
      <c r="H85" s="121">
        <v>10000</v>
      </c>
      <c r="I85" s="121">
        <v>350</v>
      </c>
      <c r="J85" s="121">
        <v>21</v>
      </c>
      <c r="K85" s="121">
        <v>12600</v>
      </c>
      <c r="L85" t="s">
        <v>160</v>
      </c>
      <c r="M85" t="s">
        <v>227</v>
      </c>
      <c r="N85" s="121">
        <v>0</v>
      </c>
      <c r="Q85" s="121">
        <v>0</v>
      </c>
      <c r="U85" t="s">
        <v>160</v>
      </c>
      <c r="V85" t="s">
        <v>228</v>
      </c>
      <c r="Y85" t="s">
        <v>283</v>
      </c>
      <c r="Z85">
        <v>28000</v>
      </c>
      <c r="AA85" t="s">
        <v>229</v>
      </c>
      <c r="AB85" t="s">
        <v>230</v>
      </c>
    </row>
    <row r="86" spans="1:28" x14ac:dyDescent="0.2">
      <c r="A86">
        <v>8001966</v>
      </c>
      <c r="B86" t="s">
        <v>194</v>
      </c>
      <c r="C86" t="s">
        <v>271</v>
      </c>
      <c r="D86" t="s">
        <v>160</v>
      </c>
      <c r="E86" s="120">
        <v>70.08</v>
      </c>
      <c r="F86" s="121">
        <v>1000</v>
      </c>
      <c r="G86" s="121">
        <v>20000</v>
      </c>
      <c r="H86" s="121">
        <v>1000</v>
      </c>
      <c r="I86" s="121">
        <v>1000</v>
      </c>
      <c r="J86" s="121">
        <v>21</v>
      </c>
      <c r="K86" s="121">
        <v>24000</v>
      </c>
      <c r="L86" t="s">
        <v>160</v>
      </c>
      <c r="M86" t="s">
        <v>227</v>
      </c>
      <c r="N86" s="121">
        <v>0</v>
      </c>
      <c r="Q86" s="121">
        <v>0</v>
      </c>
      <c r="U86" t="s">
        <v>160</v>
      </c>
      <c r="V86" t="s">
        <v>228</v>
      </c>
      <c r="Y86" t="s">
        <v>283</v>
      </c>
      <c r="Z86">
        <v>28000</v>
      </c>
      <c r="AA86" t="s">
        <v>229</v>
      </c>
      <c r="AB86" t="s">
        <v>230</v>
      </c>
    </row>
    <row r="87" spans="1:28" x14ac:dyDescent="0.2">
      <c r="A87">
        <v>8001969</v>
      </c>
      <c r="B87" t="s">
        <v>154</v>
      </c>
      <c r="C87" t="s">
        <v>274</v>
      </c>
      <c r="D87" t="s">
        <v>133</v>
      </c>
      <c r="E87" s="120">
        <v>6.5</v>
      </c>
      <c r="F87" s="121">
        <v>1</v>
      </c>
      <c r="G87" s="121">
        <v>36</v>
      </c>
      <c r="H87" s="121">
        <v>36</v>
      </c>
      <c r="I87" s="121">
        <v>6</v>
      </c>
      <c r="J87" s="121">
        <v>7</v>
      </c>
      <c r="K87" s="121">
        <v>2880</v>
      </c>
      <c r="L87" t="s">
        <v>133</v>
      </c>
      <c r="M87" t="s">
        <v>227</v>
      </c>
      <c r="N87" s="121">
        <v>0</v>
      </c>
      <c r="Q87" s="121">
        <v>0</v>
      </c>
      <c r="U87" t="s">
        <v>133</v>
      </c>
      <c r="V87" t="s">
        <v>228</v>
      </c>
      <c r="Y87" t="s">
        <v>283</v>
      </c>
      <c r="Z87">
        <v>28000</v>
      </c>
      <c r="AA87" t="s">
        <v>229</v>
      </c>
      <c r="AB87" t="s">
        <v>230</v>
      </c>
    </row>
    <row r="88" spans="1:28" x14ac:dyDescent="0.2">
      <c r="A88">
        <v>8001970</v>
      </c>
      <c r="B88" t="s">
        <v>93</v>
      </c>
      <c r="C88" t="s">
        <v>269</v>
      </c>
      <c r="D88" t="s">
        <v>160</v>
      </c>
      <c r="E88" s="120">
        <v>678.46</v>
      </c>
      <c r="F88" s="121">
        <v>1000</v>
      </c>
      <c r="G88" s="121">
        <v>18200</v>
      </c>
      <c r="H88" s="121">
        <v>30000</v>
      </c>
      <c r="I88" s="121">
        <v>350</v>
      </c>
      <c r="J88" s="121">
        <v>21</v>
      </c>
      <c r="K88" s="121">
        <v>8400</v>
      </c>
      <c r="L88" t="s">
        <v>160</v>
      </c>
      <c r="M88" t="s">
        <v>227</v>
      </c>
      <c r="N88" s="121">
        <v>0</v>
      </c>
      <c r="Q88" s="121">
        <v>0</v>
      </c>
      <c r="U88" t="s">
        <v>160</v>
      </c>
      <c r="V88" t="s">
        <v>228</v>
      </c>
      <c r="Y88" t="s">
        <v>283</v>
      </c>
      <c r="Z88">
        <v>28000</v>
      </c>
      <c r="AA88" t="s">
        <v>229</v>
      </c>
      <c r="AB88" t="s">
        <v>230</v>
      </c>
    </row>
    <row r="89" spans="1:28" x14ac:dyDescent="0.2">
      <c r="A89">
        <v>8002000</v>
      </c>
      <c r="B89" t="s">
        <v>97</v>
      </c>
      <c r="C89" t="s">
        <v>274</v>
      </c>
      <c r="D89" t="s">
        <v>160</v>
      </c>
      <c r="E89" s="120">
        <v>330</v>
      </c>
      <c r="F89" s="121">
        <v>1000</v>
      </c>
      <c r="G89" s="121">
        <v>1500</v>
      </c>
      <c r="H89" s="121">
        <v>3000</v>
      </c>
      <c r="I89" s="121">
        <v>250</v>
      </c>
      <c r="J89" s="121">
        <v>14</v>
      </c>
      <c r="K89" s="121">
        <v>20000</v>
      </c>
      <c r="L89" t="s">
        <v>160</v>
      </c>
      <c r="M89" t="s">
        <v>227</v>
      </c>
      <c r="N89" s="121">
        <v>0</v>
      </c>
      <c r="Q89" s="121">
        <v>0</v>
      </c>
      <c r="U89" t="s">
        <v>160</v>
      </c>
      <c r="V89" t="s">
        <v>228</v>
      </c>
      <c r="Y89" t="s">
        <v>283</v>
      </c>
      <c r="Z89">
        <v>28000</v>
      </c>
      <c r="AA89" t="s">
        <v>229</v>
      </c>
      <c r="AB89" t="s">
        <v>230</v>
      </c>
    </row>
    <row r="90" spans="1:28" x14ac:dyDescent="0.2">
      <c r="A90">
        <v>8002016</v>
      </c>
      <c r="B90" t="s">
        <v>241</v>
      </c>
      <c r="C90" t="s">
        <v>269</v>
      </c>
      <c r="D90" t="s">
        <v>160</v>
      </c>
      <c r="E90" s="120">
        <v>266</v>
      </c>
      <c r="F90" s="121">
        <v>1000</v>
      </c>
      <c r="G90" s="121">
        <v>40000</v>
      </c>
      <c r="H90" s="121">
        <v>100000</v>
      </c>
      <c r="I90" s="121">
        <v>1050</v>
      </c>
      <c r="J90" s="121">
        <v>42</v>
      </c>
      <c r="K90" s="121">
        <v>49350</v>
      </c>
      <c r="L90" t="s">
        <v>160</v>
      </c>
      <c r="M90" t="s">
        <v>227</v>
      </c>
      <c r="N90" s="121">
        <v>0</v>
      </c>
      <c r="Q90" s="121">
        <v>0</v>
      </c>
      <c r="U90" t="s">
        <v>160</v>
      </c>
      <c r="V90" t="s">
        <v>228</v>
      </c>
      <c r="Y90" t="s">
        <v>283</v>
      </c>
      <c r="Z90">
        <v>28000</v>
      </c>
      <c r="AA90" t="s">
        <v>229</v>
      </c>
      <c r="AB90" t="s">
        <v>230</v>
      </c>
    </row>
    <row r="91" spans="1:28" x14ac:dyDescent="0.2">
      <c r="A91">
        <v>8002062</v>
      </c>
      <c r="B91" t="s">
        <v>195</v>
      </c>
      <c r="C91" t="s">
        <v>274</v>
      </c>
      <c r="D91" t="s">
        <v>160</v>
      </c>
      <c r="E91" s="120">
        <v>150</v>
      </c>
      <c r="F91" s="121">
        <v>1000</v>
      </c>
      <c r="G91" s="121">
        <v>5000</v>
      </c>
      <c r="H91" s="121">
        <v>1000</v>
      </c>
      <c r="I91" s="121">
        <v>500</v>
      </c>
      <c r="J91" s="121">
        <v>3</v>
      </c>
      <c r="K91" s="121">
        <v>12000</v>
      </c>
      <c r="L91" t="s">
        <v>160</v>
      </c>
      <c r="M91" t="s">
        <v>227</v>
      </c>
      <c r="N91" s="121">
        <v>0</v>
      </c>
      <c r="Q91" s="121">
        <v>0</v>
      </c>
      <c r="U91" t="s">
        <v>160</v>
      </c>
      <c r="V91" t="s">
        <v>228</v>
      </c>
      <c r="Y91" t="s">
        <v>283</v>
      </c>
      <c r="Z91">
        <v>28000</v>
      </c>
      <c r="AA91" t="s">
        <v>229</v>
      </c>
      <c r="AB91" t="s">
        <v>230</v>
      </c>
    </row>
    <row r="92" spans="1:28" x14ac:dyDescent="0.2">
      <c r="A92" s="136"/>
      <c r="B92" s="136"/>
      <c r="C92" s="136"/>
      <c r="D92" s="136"/>
      <c r="E92" s="137">
        <v>255655.36</v>
      </c>
      <c r="F92" s="138"/>
      <c r="G92" s="138">
        <v>1195820</v>
      </c>
      <c r="H92" s="138">
        <v>1730037</v>
      </c>
      <c r="I92" s="138">
        <v>188297</v>
      </c>
      <c r="J92" s="138"/>
      <c r="K92" s="138">
        <v>1607631</v>
      </c>
      <c r="L92" s="136"/>
      <c r="M92" s="136"/>
      <c r="N92" s="138">
        <v>775748</v>
      </c>
      <c r="O92" s="136"/>
      <c r="P92" s="136"/>
      <c r="Q92" s="139"/>
      <c r="R92" s="136"/>
      <c r="S92" s="136"/>
      <c r="T92" s="136"/>
      <c r="U92" s="136" t="s">
        <v>160</v>
      </c>
      <c r="V92" s="136"/>
      <c r="W92" s="136"/>
      <c r="X92" s="136"/>
      <c r="Y92" s="136"/>
      <c r="Z92" s="136"/>
      <c r="AA92" s="136"/>
      <c r="AB92" s="136"/>
    </row>
    <row r="93" spans="1:28" x14ac:dyDescent="0.2">
      <c r="A93" s="136"/>
      <c r="B93" s="136"/>
      <c r="C93" s="136"/>
      <c r="D93" s="136"/>
      <c r="E93" s="137"/>
      <c r="F93" s="138"/>
      <c r="G93" s="138">
        <v>56</v>
      </c>
      <c r="H93" s="138">
        <v>40</v>
      </c>
      <c r="I93" s="138">
        <v>3</v>
      </c>
      <c r="J93" s="138"/>
      <c r="K93" s="138">
        <v>22</v>
      </c>
      <c r="L93" s="136"/>
      <c r="M93" s="136"/>
      <c r="N93" s="138">
        <v>40</v>
      </c>
      <c r="O93" s="136"/>
      <c r="P93" s="136"/>
      <c r="Q93" s="139"/>
      <c r="R93" s="136"/>
      <c r="S93" s="136"/>
      <c r="T93" s="136"/>
      <c r="U93" s="136" t="s">
        <v>8</v>
      </c>
      <c r="V93" s="136"/>
      <c r="W93" s="136"/>
      <c r="X93" s="136"/>
      <c r="Y93" s="136"/>
      <c r="Z93" s="136"/>
      <c r="AA93" s="136"/>
      <c r="AB93" s="136"/>
    </row>
    <row r="94" spans="1:28" x14ac:dyDescent="0.2">
      <c r="A94" s="136"/>
      <c r="B94" s="136"/>
      <c r="C94" s="136"/>
      <c r="D94" s="136"/>
      <c r="E94" s="137"/>
      <c r="F94" s="138"/>
      <c r="G94" s="138">
        <v>825</v>
      </c>
      <c r="H94" s="138">
        <v>1570</v>
      </c>
      <c r="I94" s="138">
        <v>737</v>
      </c>
      <c r="J94" s="138"/>
      <c r="K94" s="138">
        <v>721</v>
      </c>
      <c r="L94" s="136"/>
      <c r="M94" s="136"/>
      <c r="N94" s="138">
        <v>850</v>
      </c>
      <c r="O94" s="136"/>
      <c r="P94" s="136"/>
      <c r="Q94" s="139"/>
      <c r="R94" s="136"/>
      <c r="S94" s="136"/>
      <c r="T94" s="136"/>
      <c r="U94" s="136" t="s">
        <v>17</v>
      </c>
      <c r="V94" s="136"/>
      <c r="W94" s="136"/>
      <c r="X94" s="136"/>
      <c r="Y94" s="136"/>
      <c r="Z94" s="136"/>
      <c r="AA94" s="136"/>
      <c r="AB94" s="136"/>
    </row>
    <row r="95" spans="1:28" x14ac:dyDescent="0.2">
      <c r="A95" s="136"/>
      <c r="B95" s="136"/>
      <c r="C95" s="136"/>
      <c r="D95" s="136"/>
      <c r="E95" s="137"/>
      <c r="F95" s="138"/>
      <c r="G95" s="138">
        <v>36</v>
      </c>
      <c r="H95" s="138">
        <v>36</v>
      </c>
      <c r="I95" s="138">
        <v>6</v>
      </c>
      <c r="J95" s="138"/>
      <c r="K95" s="138">
        <v>2880</v>
      </c>
      <c r="L95" s="136"/>
      <c r="M95" s="136"/>
      <c r="N95" s="138">
        <v>0</v>
      </c>
      <c r="O95" s="136"/>
      <c r="P95" s="136"/>
      <c r="Q95" s="139"/>
      <c r="R95" s="136"/>
      <c r="S95" s="136"/>
      <c r="T95" s="136"/>
      <c r="U95" s="136" t="s">
        <v>133</v>
      </c>
      <c r="V95" s="136"/>
      <c r="W95" s="136"/>
      <c r="X95" s="136"/>
      <c r="Y95" s="136"/>
      <c r="Z95" s="136"/>
      <c r="AA95" s="136"/>
      <c r="AB95" s="136"/>
    </row>
    <row r="96" spans="1:28" x14ac:dyDescent="0.2">
      <c r="A96" s="136"/>
      <c r="B96" s="136"/>
      <c r="C96" s="136"/>
      <c r="D96" s="136"/>
      <c r="E96" s="137"/>
      <c r="F96" s="138"/>
      <c r="G96" s="138">
        <v>744</v>
      </c>
      <c r="H96" s="138">
        <v>1256</v>
      </c>
      <c r="I96" s="138">
        <v>265</v>
      </c>
      <c r="J96" s="138"/>
      <c r="K96" s="138">
        <v>1393</v>
      </c>
      <c r="L96" s="136"/>
      <c r="M96" s="136"/>
      <c r="N96" s="138">
        <v>570</v>
      </c>
      <c r="O96" s="136"/>
      <c r="P96" s="136"/>
      <c r="Q96" s="139"/>
      <c r="R96" s="136"/>
      <c r="S96" s="136"/>
      <c r="T96" s="136"/>
      <c r="U96" s="136" t="s">
        <v>161</v>
      </c>
      <c r="V96" s="136"/>
      <c r="W96" s="136"/>
      <c r="X96" s="136"/>
      <c r="Y96" s="136"/>
      <c r="Z96" s="136"/>
      <c r="AA96" s="136"/>
      <c r="AB96" s="1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4DFD2-3DD5-4991-BD7C-B1AC545F79DF}">
  <dimension ref="A1:D162"/>
  <sheetViews>
    <sheetView topLeftCell="B1" workbookViewId="0">
      <selection activeCell="G128" sqref="G128"/>
    </sheetView>
  </sheetViews>
  <sheetFormatPr defaultRowHeight="12.75" x14ac:dyDescent="0.2"/>
  <cols>
    <col min="1" max="1" width="32.5703125" bestFit="1" customWidth="1"/>
    <col min="2" max="2" width="24.7109375" bestFit="1" customWidth="1"/>
    <col min="3" max="3" width="34.7109375" bestFit="1" customWidth="1"/>
    <col min="4" max="4" width="12" bestFit="1" customWidth="1"/>
  </cols>
  <sheetData>
    <row r="1" spans="1:2" x14ac:dyDescent="0.2">
      <c r="A1" s="141" t="s">
        <v>179</v>
      </c>
      <c r="B1" t="s">
        <v>276</v>
      </c>
    </row>
    <row r="2" spans="1:2" x14ac:dyDescent="0.2">
      <c r="A2" t="s">
        <v>34</v>
      </c>
      <c r="B2">
        <v>25363.333333333227</v>
      </c>
    </row>
    <row r="3" spans="1:2" x14ac:dyDescent="0.2">
      <c r="A3" t="s">
        <v>35</v>
      </c>
      <c r="B3">
        <v>179068.99999999974</v>
      </c>
    </row>
    <row r="4" spans="1:2" x14ac:dyDescent="0.2">
      <c r="A4" t="s">
        <v>25</v>
      </c>
      <c r="B4">
        <v>21173.666666666664</v>
      </c>
    </row>
    <row r="5" spans="1:2" x14ac:dyDescent="0.2">
      <c r="A5" t="s">
        <v>44</v>
      </c>
      <c r="B5">
        <v>49481.333333333321</v>
      </c>
    </row>
    <row r="14" spans="1:2" x14ac:dyDescent="0.2">
      <c r="A14" s="141" t="s">
        <v>277</v>
      </c>
      <c r="B14" t="s">
        <v>275</v>
      </c>
    </row>
    <row r="15" spans="1:2" x14ac:dyDescent="0.2">
      <c r="A15" t="s">
        <v>25</v>
      </c>
      <c r="B15">
        <v>127042</v>
      </c>
    </row>
    <row r="16" spans="1:2" x14ac:dyDescent="0.2">
      <c r="A16" t="s">
        <v>44</v>
      </c>
      <c r="B16">
        <v>296888</v>
      </c>
    </row>
    <row r="17" spans="1:2" x14ac:dyDescent="0.2">
      <c r="A17" t="s">
        <v>34</v>
      </c>
      <c r="B17">
        <v>152179.99999999936</v>
      </c>
    </row>
    <row r="18" spans="1:2" x14ac:dyDescent="0.2">
      <c r="A18" t="s">
        <v>35</v>
      </c>
      <c r="B18">
        <v>1074413.9999999984</v>
      </c>
    </row>
    <row r="22" spans="1:2" x14ac:dyDescent="0.2">
      <c r="A22" s="141" t="s">
        <v>277</v>
      </c>
      <c r="B22" t="s">
        <v>278</v>
      </c>
    </row>
    <row r="23" spans="1:2" x14ac:dyDescent="0.2">
      <c r="A23" t="s">
        <v>34</v>
      </c>
      <c r="B23">
        <v>2</v>
      </c>
    </row>
    <row r="24" spans="1:2" x14ac:dyDescent="0.2">
      <c r="A24" t="s">
        <v>35</v>
      </c>
      <c r="B24">
        <v>27</v>
      </c>
    </row>
    <row r="25" spans="1:2" x14ac:dyDescent="0.2">
      <c r="A25" t="s">
        <v>25</v>
      </c>
      <c r="B25">
        <v>21</v>
      </c>
    </row>
    <row r="26" spans="1:2" x14ac:dyDescent="0.2">
      <c r="A26" t="s">
        <v>44</v>
      </c>
      <c r="B26">
        <v>40</v>
      </c>
    </row>
    <row r="28" spans="1:2" x14ac:dyDescent="0.2">
      <c r="A28" s="141" t="s">
        <v>67</v>
      </c>
      <c r="B28" s="9" t="s">
        <v>279</v>
      </c>
    </row>
    <row r="29" spans="1:2" x14ac:dyDescent="0.2">
      <c r="A29" t="s">
        <v>34</v>
      </c>
      <c r="B29" s="9">
        <v>0.25283223620650946</v>
      </c>
    </row>
    <row r="30" spans="1:2" x14ac:dyDescent="0.2">
      <c r="A30" t="s">
        <v>35</v>
      </c>
      <c r="B30" s="9">
        <v>0.55663640358460409</v>
      </c>
    </row>
    <row r="31" spans="1:2" x14ac:dyDescent="0.2">
      <c r="A31" t="s">
        <v>25</v>
      </c>
      <c r="B31" s="9">
        <v>0.1436128393728596</v>
      </c>
    </row>
    <row r="32" spans="1:2" x14ac:dyDescent="0.2">
      <c r="A32" t="s">
        <v>44</v>
      </c>
      <c r="B32" s="9">
        <v>4.6918520836026878E-2</v>
      </c>
    </row>
    <row r="35" spans="1:3" x14ac:dyDescent="0.2">
      <c r="A35" s="141" t="s">
        <v>22</v>
      </c>
      <c r="B35" s="141" t="s">
        <v>64</v>
      </c>
      <c r="C35" s="9" t="s">
        <v>280</v>
      </c>
    </row>
    <row r="36" spans="1:3" x14ac:dyDescent="0.2">
      <c r="A36">
        <v>8000053</v>
      </c>
      <c r="B36">
        <v>2</v>
      </c>
      <c r="C36" s="9">
        <v>0.95837867247007613</v>
      </c>
    </row>
    <row r="37" spans="1:3" x14ac:dyDescent="0.2">
      <c r="A37">
        <v>8000082</v>
      </c>
      <c r="B37">
        <v>2</v>
      </c>
      <c r="C37" s="9">
        <v>0.96273122959738844</v>
      </c>
    </row>
    <row r="38" spans="1:3" x14ac:dyDescent="0.2">
      <c r="A38">
        <v>8000089</v>
      </c>
      <c r="B38">
        <v>46</v>
      </c>
      <c r="C38" s="9">
        <v>0.79162132752992398</v>
      </c>
    </row>
    <row r="39" spans="1:3" x14ac:dyDescent="0.2">
      <c r="A39">
        <v>8000090</v>
      </c>
      <c r="B39">
        <v>61</v>
      </c>
      <c r="C39" s="9">
        <v>0.75870511425462484</v>
      </c>
    </row>
    <row r="40" spans="1:3" x14ac:dyDescent="0.2">
      <c r="A40">
        <v>8000095</v>
      </c>
      <c r="B40">
        <v>60</v>
      </c>
      <c r="C40" s="9">
        <v>0.77529923830250291</v>
      </c>
    </row>
    <row r="41" spans="1:3" x14ac:dyDescent="0.2">
      <c r="A41">
        <v>8000107</v>
      </c>
      <c r="B41">
        <v>23</v>
      </c>
      <c r="C41" s="9">
        <v>0.90941240478781293</v>
      </c>
    </row>
    <row r="42" spans="1:3" x14ac:dyDescent="0.2">
      <c r="A42">
        <v>8000109</v>
      </c>
      <c r="B42">
        <v>2</v>
      </c>
      <c r="C42" s="9">
        <v>0.99564744287268769</v>
      </c>
    </row>
    <row r="43" spans="1:3" x14ac:dyDescent="0.2">
      <c r="A43">
        <v>8000121</v>
      </c>
      <c r="B43">
        <v>10</v>
      </c>
      <c r="C43" s="9">
        <v>0.85446137105549536</v>
      </c>
    </row>
    <row r="44" spans="1:3" x14ac:dyDescent="0.2">
      <c r="A44">
        <v>8000123</v>
      </c>
      <c r="B44">
        <v>1</v>
      </c>
      <c r="C44" s="9">
        <v>0.96953210010881397</v>
      </c>
    </row>
    <row r="45" spans="1:3" x14ac:dyDescent="0.2">
      <c r="A45">
        <v>8000132</v>
      </c>
      <c r="B45">
        <v>11</v>
      </c>
      <c r="C45" s="9">
        <v>0.94831338411316646</v>
      </c>
    </row>
    <row r="46" spans="1:3" x14ac:dyDescent="0.2">
      <c r="A46">
        <v>8000137</v>
      </c>
      <c r="B46">
        <v>3</v>
      </c>
      <c r="C46" s="9">
        <v>0.98476605005440698</v>
      </c>
    </row>
    <row r="47" spans="1:3" x14ac:dyDescent="0.2">
      <c r="A47">
        <v>8000139</v>
      </c>
      <c r="B47">
        <v>13</v>
      </c>
      <c r="C47" s="9">
        <v>0.91566920565832433</v>
      </c>
    </row>
    <row r="48" spans="1:3" x14ac:dyDescent="0.2">
      <c r="A48">
        <v>8000142</v>
      </c>
      <c r="B48">
        <v>4</v>
      </c>
      <c r="C48" s="9">
        <v>0.9787812840043526</v>
      </c>
    </row>
    <row r="49" spans="1:3" x14ac:dyDescent="0.2">
      <c r="A49">
        <v>8000145</v>
      </c>
      <c r="B49">
        <v>27</v>
      </c>
      <c r="C49" s="9">
        <v>0.90206746463547338</v>
      </c>
    </row>
    <row r="50" spans="1:3" x14ac:dyDescent="0.2">
      <c r="A50">
        <v>8000147</v>
      </c>
      <c r="B50">
        <v>31</v>
      </c>
      <c r="C50" s="9">
        <v>0.80413492927094687</v>
      </c>
    </row>
    <row r="51" spans="1:3" x14ac:dyDescent="0.2">
      <c r="A51">
        <v>8000156</v>
      </c>
      <c r="B51">
        <v>62</v>
      </c>
      <c r="C51" s="9">
        <v>0.82018498367791093</v>
      </c>
    </row>
    <row r="52" spans="1:3" x14ac:dyDescent="0.2">
      <c r="A52">
        <v>8000157</v>
      </c>
      <c r="B52">
        <v>31</v>
      </c>
      <c r="C52" s="9">
        <v>0.9192056583242656</v>
      </c>
    </row>
    <row r="53" spans="1:3" x14ac:dyDescent="0.2">
      <c r="A53">
        <v>8000163</v>
      </c>
      <c r="B53">
        <v>14</v>
      </c>
      <c r="C53" s="9">
        <v>0.92872687704026124</v>
      </c>
    </row>
    <row r="54" spans="1:3" x14ac:dyDescent="0.2">
      <c r="A54">
        <v>8000259</v>
      </c>
      <c r="B54">
        <v>1</v>
      </c>
      <c r="C54" s="9">
        <v>0.9874863982589771</v>
      </c>
    </row>
    <row r="55" spans="1:3" x14ac:dyDescent="0.2">
      <c r="A55">
        <v>8000260</v>
      </c>
      <c r="B55">
        <v>1</v>
      </c>
      <c r="C55" s="9">
        <v>0.98775843307943412</v>
      </c>
    </row>
    <row r="56" spans="1:3" x14ac:dyDescent="0.2">
      <c r="A56">
        <v>8000261</v>
      </c>
      <c r="B56">
        <v>1</v>
      </c>
      <c r="C56" s="9">
        <v>0.98911860718171929</v>
      </c>
    </row>
    <row r="57" spans="1:3" x14ac:dyDescent="0.2">
      <c r="A57">
        <v>8000263</v>
      </c>
      <c r="B57">
        <v>5</v>
      </c>
      <c r="C57" s="9">
        <v>0.96626768226332971</v>
      </c>
    </row>
    <row r="58" spans="1:3" x14ac:dyDescent="0.2">
      <c r="A58">
        <v>8000265</v>
      </c>
      <c r="B58">
        <v>106</v>
      </c>
      <c r="C58" s="9">
        <v>0.70701849836779163</v>
      </c>
    </row>
    <row r="59" spans="1:3" x14ac:dyDescent="0.2">
      <c r="A59">
        <v>8000266</v>
      </c>
      <c r="B59">
        <v>4</v>
      </c>
      <c r="C59" s="9">
        <v>0.9513057671381937</v>
      </c>
    </row>
    <row r="60" spans="1:3" x14ac:dyDescent="0.2">
      <c r="A60">
        <v>8000289</v>
      </c>
      <c r="B60">
        <v>3</v>
      </c>
      <c r="C60" s="9">
        <v>0.9279107725788901</v>
      </c>
    </row>
    <row r="61" spans="1:3" x14ac:dyDescent="0.2">
      <c r="A61">
        <v>8000583</v>
      </c>
      <c r="B61">
        <v>3</v>
      </c>
      <c r="C61" s="9">
        <v>0.99619151251360172</v>
      </c>
    </row>
    <row r="62" spans="1:3" x14ac:dyDescent="0.2">
      <c r="A62">
        <v>8000649</v>
      </c>
      <c r="B62">
        <v>1</v>
      </c>
      <c r="C62" s="9">
        <v>0.99537540805223068</v>
      </c>
    </row>
    <row r="63" spans="1:3" x14ac:dyDescent="0.2">
      <c r="A63">
        <v>8000858</v>
      </c>
      <c r="B63">
        <v>4</v>
      </c>
      <c r="C63" s="9">
        <v>0.9893906420021763</v>
      </c>
    </row>
    <row r="64" spans="1:3" x14ac:dyDescent="0.2">
      <c r="A64">
        <v>8000860</v>
      </c>
      <c r="B64">
        <v>30</v>
      </c>
      <c r="C64" s="9">
        <v>0.86670293797606113</v>
      </c>
    </row>
    <row r="65" spans="1:3" x14ac:dyDescent="0.2">
      <c r="A65">
        <v>8000877</v>
      </c>
      <c r="B65">
        <v>2</v>
      </c>
      <c r="C65" s="9">
        <v>0.99755168661588678</v>
      </c>
    </row>
    <row r="66" spans="1:3" x14ac:dyDescent="0.2">
      <c r="A66">
        <v>8000878</v>
      </c>
      <c r="B66">
        <v>6</v>
      </c>
      <c r="C66" s="9">
        <v>0.97986942328618065</v>
      </c>
    </row>
    <row r="67" spans="1:3" x14ac:dyDescent="0.2">
      <c r="A67">
        <v>8000879</v>
      </c>
      <c r="B67">
        <v>2</v>
      </c>
      <c r="C67" s="9">
        <v>0.99700761697497275</v>
      </c>
    </row>
    <row r="68" spans="1:3" x14ac:dyDescent="0.2">
      <c r="A68">
        <v>8000881</v>
      </c>
      <c r="B68">
        <v>1</v>
      </c>
      <c r="C68" s="9">
        <v>0.99945593035908598</v>
      </c>
    </row>
    <row r="69" spans="1:3" x14ac:dyDescent="0.2">
      <c r="A69">
        <v>8000882</v>
      </c>
      <c r="B69">
        <v>1</v>
      </c>
      <c r="C69" s="9">
        <v>0.99891186071817195</v>
      </c>
    </row>
    <row r="70" spans="1:3" x14ac:dyDescent="0.2">
      <c r="A70">
        <v>8000923</v>
      </c>
      <c r="B70">
        <v>7</v>
      </c>
      <c r="C70" s="9">
        <v>0.98286180631120779</v>
      </c>
    </row>
    <row r="71" spans="1:3" x14ac:dyDescent="0.2">
      <c r="A71">
        <v>8000952</v>
      </c>
      <c r="B71">
        <v>1</v>
      </c>
      <c r="C71" s="9">
        <v>0.99047878128400435</v>
      </c>
    </row>
    <row r="72" spans="1:3" x14ac:dyDescent="0.2">
      <c r="A72">
        <v>8000953</v>
      </c>
      <c r="B72">
        <v>3</v>
      </c>
      <c r="C72" s="9">
        <v>0.99455930359085964</v>
      </c>
    </row>
    <row r="73" spans="1:3" x14ac:dyDescent="0.2">
      <c r="A73">
        <v>8000977</v>
      </c>
      <c r="B73">
        <v>26</v>
      </c>
      <c r="C73" s="9">
        <v>0.93661588683351471</v>
      </c>
    </row>
    <row r="74" spans="1:3" x14ac:dyDescent="0.2">
      <c r="A74">
        <v>8000982</v>
      </c>
      <c r="B74">
        <v>2</v>
      </c>
      <c r="C74" s="9">
        <v>0.98231773667029376</v>
      </c>
    </row>
    <row r="75" spans="1:3" x14ac:dyDescent="0.2">
      <c r="A75">
        <v>8000985</v>
      </c>
      <c r="B75">
        <v>4</v>
      </c>
      <c r="C75" s="9">
        <v>0.96980413492927098</v>
      </c>
    </row>
    <row r="76" spans="1:3" x14ac:dyDescent="0.2">
      <c r="A76">
        <v>8000992</v>
      </c>
      <c r="B76">
        <v>4</v>
      </c>
      <c r="C76" s="9">
        <v>0.95973884657236119</v>
      </c>
    </row>
    <row r="77" spans="1:3" x14ac:dyDescent="0.2">
      <c r="A77">
        <v>8000994</v>
      </c>
      <c r="B77">
        <v>2</v>
      </c>
      <c r="C77" s="9">
        <v>0.98558215451577802</v>
      </c>
    </row>
    <row r="78" spans="1:3" x14ac:dyDescent="0.2">
      <c r="A78">
        <v>8001010</v>
      </c>
      <c r="B78">
        <v>1</v>
      </c>
      <c r="C78" s="9">
        <v>0.99863982589771494</v>
      </c>
    </row>
    <row r="79" spans="1:3" x14ac:dyDescent="0.2">
      <c r="A79">
        <v>8001055</v>
      </c>
      <c r="B79">
        <v>787</v>
      </c>
      <c r="C79" s="9">
        <v>0.44885745375408137</v>
      </c>
    </row>
    <row r="80" spans="1:3" x14ac:dyDescent="0.2">
      <c r="A80">
        <v>8001091</v>
      </c>
      <c r="B80">
        <v>3</v>
      </c>
      <c r="C80" s="9">
        <v>0.98803046789989113</v>
      </c>
    </row>
    <row r="81" spans="1:3" x14ac:dyDescent="0.2">
      <c r="A81">
        <v>8001100</v>
      </c>
      <c r="B81">
        <v>15</v>
      </c>
      <c r="C81" s="9">
        <v>0.93253536452665942</v>
      </c>
    </row>
    <row r="82" spans="1:3" x14ac:dyDescent="0.2">
      <c r="A82">
        <v>8001121</v>
      </c>
      <c r="B82">
        <v>1</v>
      </c>
      <c r="C82" s="9">
        <v>0.99319912948857458</v>
      </c>
    </row>
    <row r="83" spans="1:3" x14ac:dyDescent="0.2">
      <c r="A83">
        <v>8001231</v>
      </c>
      <c r="B83">
        <v>1</v>
      </c>
      <c r="C83" s="9">
        <v>0.99836779107725793</v>
      </c>
    </row>
    <row r="84" spans="1:3" x14ac:dyDescent="0.2">
      <c r="A84">
        <v>8001304</v>
      </c>
      <c r="B84">
        <v>2</v>
      </c>
      <c r="C84" s="9">
        <v>0.98612622415669204</v>
      </c>
    </row>
    <row r="85" spans="1:3" x14ac:dyDescent="0.2">
      <c r="A85">
        <v>8001336</v>
      </c>
      <c r="B85">
        <v>7</v>
      </c>
      <c r="C85" s="9">
        <v>0.96762785636561477</v>
      </c>
    </row>
    <row r="86" spans="1:3" x14ac:dyDescent="0.2">
      <c r="A86">
        <v>8001353</v>
      </c>
      <c r="B86">
        <v>16</v>
      </c>
      <c r="C86" s="9">
        <v>0.83705114254624613</v>
      </c>
    </row>
    <row r="87" spans="1:3" x14ac:dyDescent="0.2">
      <c r="A87">
        <v>8001375</v>
      </c>
      <c r="B87">
        <v>3</v>
      </c>
      <c r="C87" s="9">
        <v>0.99238302502720344</v>
      </c>
    </row>
    <row r="88" spans="1:3" x14ac:dyDescent="0.2">
      <c r="A88">
        <v>8001376</v>
      </c>
      <c r="B88">
        <v>19</v>
      </c>
      <c r="C88" s="9">
        <v>0.85718171926006548</v>
      </c>
    </row>
    <row r="89" spans="1:3" x14ac:dyDescent="0.2">
      <c r="A89">
        <v>8001397</v>
      </c>
      <c r="B89">
        <v>1</v>
      </c>
      <c r="C89" s="9">
        <v>0.99809575625680091</v>
      </c>
    </row>
    <row r="90" spans="1:3" x14ac:dyDescent="0.2">
      <c r="A90">
        <v>8001440</v>
      </c>
      <c r="B90">
        <v>17</v>
      </c>
      <c r="C90" s="9">
        <v>0.94368879216539714</v>
      </c>
    </row>
    <row r="91" spans="1:3" x14ac:dyDescent="0.2">
      <c r="A91">
        <v>8001446</v>
      </c>
      <c r="B91">
        <v>1</v>
      </c>
      <c r="C91" s="9">
        <v>0.99972796517954299</v>
      </c>
    </row>
    <row r="92" spans="1:3" x14ac:dyDescent="0.2">
      <c r="A92">
        <v>8001475</v>
      </c>
      <c r="B92">
        <v>4</v>
      </c>
      <c r="C92" s="9">
        <v>0.96164309031556039</v>
      </c>
    </row>
    <row r="93" spans="1:3" x14ac:dyDescent="0.2">
      <c r="A93">
        <v>8001491</v>
      </c>
      <c r="B93">
        <v>636</v>
      </c>
      <c r="C93" s="9">
        <v>0.27584330794341738</v>
      </c>
    </row>
    <row r="94" spans="1:3" x14ac:dyDescent="0.2">
      <c r="A94">
        <v>8001492</v>
      </c>
      <c r="B94">
        <v>1014</v>
      </c>
      <c r="C94" s="9">
        <v>0</v>
      </c>
    </row>
    <row r="95" spans="1:3" x14ac:dyDescent="0.2">
      <c r="A95">
        <v>8001500</v>
      </c>
      <c r="B95">
        <v>3</v>
      </c>
      <c r="C95" s="9">
        <v>0.98667029379760607</v>
      </c>
    </row>
    <row r="96" spans="1:3" x14ac:dyDescent="0.2">
      <c r="A96">
        <v>8001552</v>
      </c>
      <c r="B96">
        <v>56</v>
      </c>
      <c r="C96" s="9">
        <v>0.88520130576713829</v>
      </c>
    </row>
    <row r="97" spans="1:3" x14ac:dyDescent="0.2">
      <c r="A97">
        <v>8001603</v>
      </c>
      <c r="B97">
        <v>11</v>
      </c>
      <c r="C97" s="9">
        <v>0.96327529923830246</v>
      </c>
    </row>
    <row r="98" spans="1:3" x14ac:dyDescent="0.2">
      <c r="A98">
        <v>8001606</v>
      </c>
      <c r="B98">
        <v>7</v>
      </c>
      <c r="C98" s="9">
        <v>0.95457018498367785</v>
      </c>
    </row>
    <row r="99" spans="1:3" x14ac:dyDescent="0.2">
      <c r="A99">
        <v>8001740</v>
      </c>
      <c r="B99">
        <v>2</v>
      </c>
      <c r="C99" s="9">
        <v>0.99129488574537539</v>
      </c>
    </row>
    <row r="100" spans="1:3" x14ac:dyDescent="0.2">
      <c r="A100">
        <v>8001741</v>
      </c>
      <c r="B100">
        <v>2</v>
      </c>
      <c r="C100" s="9">
        <v>0.99075081610446136</v>
      </c>
    </row>
    <row r="101" spans="1:3" x14ac:dyDescent="0.2">
      <c r="A101">
        <v>8001753</v>
      </c>
      <c r="B101">
        <v>28</v>
      </c>
      <c r="C101" s="9">
        <v>0.81256800870511448</v>
      </c>
    </row>
    <row r="102" spans="1:3" x14ac:dyDescent="0.2">
      <c r="A102">
        <v>8001773</v>
      </c>
      <c r="B102">
        <v>2</v>
      </c>
      <c r="C102" s="9">
        <v>0.99183895538628941</v>
      </c>
    </row>
    <row r="103" spans="1:3" x14ac:dyDescent="0.2">
      <c r="A103">
        <v>8001791</v>
      </c>
      <c r="B103">
        <v>162</v>
      </c>
      <c r="C103" s="9">
        <v>0.66294885745375454</v>
      </c>
    </row>
    <row r="104" spans="1:3" x14ac:dyDescent="0.2">
      <c r="A104">
        <v>8001850</v>
      </c>
      <c r="B104">
        <v>2</v>
      </c>
      <c r="C104" s="9">
        <v>0.9934711643090316</v>
      </c>
    </row>
    <row r="105" spans="1:3" x14ac:dyDescent="0.2">
      <c r="A105">
        <v>8001852</v>
      </c>
      <c r="B105">
        <v>2</v>
      </c>
      <c r="C105" s="9">
        <v>0.99401523394994562</v>
      </c>
    </row>
    <row r="106" spans="1:3" x14ac:dyDescent="0.2">
      <c r="A106">
        <v>8001926</v>
      </c>
      <c r="B106">
        <v>11</v>
      </c>
      <c r="C106" s="9">
        <v>0.97306855277475512</v>
      </c>
    </row>
    <row r="107" spans="1:3" x14ac:dyDescent="0.2">
      <c r="A107">
        <v>8001947</v>
      </c>
      <c r="B107">
        <v>2</v>
      </c>
      <c r="C107" s="9">
        <v>0.95647442872687705</v>
      </c>
    </row>
    <row r="108" spans="1:3" x14ac:dyDescent="0.2">
      <c r="A108">
        <v>8001948</v>
      </c>
      <c r="B108">
        <v>19</v>
      </c>
      <c r="C108" s="9">
        <v>0.88003264417845495</v>
      </c>
    </row>
    <row r="109" spans="1:3" x14ac:dyDescent="0.2">
      <c r="A109">
        <v>8001951</v>
      </c>
      <c r="B109">
        <v>23</v>
      </c>
      <c r="C109" s="9">
        <v>0.84820457018498385</v>
      </c>
    </row>
    <row r="110" spans="1:3" x14ac:dyDescent="0.2">
      <c r="A110">
        <v>8001952</v>
      </c>
      <c r="B110">
        <v>25</v>
      </c>
      <c r="C110" s="9">
        <v>0.84140369967355844</v>
      </c>
    </row>
    <row r="111" spans="1:3" x14ac:dyDescent="0.2">
      <c r="A111">
        <v>8001953</v>
      </c>
      <c r="B111">
        <v>3</v>
      </c>
      <c r="C111" s="9">
        <v>0.95892274211099016</v>
      </c>
    </row>
    <row r="112" spans="1:3" x14ac:dyDescent="0.2">
      <c r="A112">
        <v>8001954</v>
      </c>
      <c r="B112">
        <v>1</v>
      </c>
      <c r="C112" s="9">
        <v>0.92763873775843309</v>
      </c>
    </row>
    <row r="113" spans="1:3" x14ac:dyDescent="0.2">
      <c r="A113">
        <v>8001955</v>
      </c>
      <c r="B113">
        <v>3</v>
      </c>
      <c r="C113" s="9">
        <v>0.96082698585418935</v>
      </c>
    </row>
    <row r="114" spans="1:3" x14ac:dyDescent="0.2">
      <c r="A114">
        <v>8001956</v>
      </c>
      <c r="B114">
        <v>5</v>
      </c>
      <c r="C114" s="9">
        <v>0.95239390642002175</v>
      </c>
    </row>
    <row r="115" spans="1:3" x14ac:dyDescent="0.2">
      <c r="A115">
        <v>8001957</v>
      </c>
      <c r="B115">
        <v>19</v>
      </c>
      <c r="C115" s="9">
        <v>0.8748639825897716</v>
      </c>
    </row>
    <row r="116" spans="1:3" x14ac:dyDescent="0.2">
      <c r="A116">
        <v>8001958</v>
      </c>
      <c r="B116">
        <v>3</v>
      </c>
      <c r="C116" s="9">
        <v>0.95375408052230681</v>
      </c>
    </row>
    <row r="117" spans="1:3" x14ac:dyDescent="0.2">
      <c r="A117">
        <v>8001959</v>
      </c>
      <c r="B117">
        <v>3</v>
      </c>
      <c r="C117" s="9">
        <v>0.98150163220892273</v>
      </c>
    </row>
    <row r="118" spans="1:3" x14ac:dyDescent="0.2">
      <c r="A118">
        <v>8001961</v>
      </c>
      <c r="B118">
        <v>84</v>
      </c>
      <c r="C118" s="9">
        <v>0.73585418933623536</v>
      </c>
    </row>
    <row r="119" spans="1:3" x14ac:dyDescent="0.2">
      <c r="A119">
        <v>8001962</v>
      </c>
      <c r="B119">
        <v>5</v>
      </c>
      <c r="C119" s="9">
        <v>0.95701849836779107</v>
      </c>
    </row>
    <row r="120" spans="1:3" x14ac:dyDescent="0.2">
      <c r="A120">
        <v>8001966</v>
      </c>
      <c r="B120">
        <v>8</v>
      </c>
      <c r="C120" s="9">
        <v>0.97089227421109903</v>
      </c>
    </row>
    <row r="121" spans="1:3" x14ac:dyDescent="0.2">
      <c r="A121">
        <v>8001969</v>
      </c>
      <c r="B121">
        <v>1</v>
      </c>
      <c r="C121" s="9">
        <v>0.99918389553862896</v>
      </c>
    </row>
    <row r="122" spans="1:3" x14ac:dyDescent="0.2">
      <c r="A122">
        <v>8001970</v>
      </c>
      <c r="B122">
        <v>16</v>
      </c>
      <c r="C122" s="9">
        <v>0.86235038084874882</v>
      </c>
    </row>
    <row r="123" spans="1:3" x14ac:dyDescent="0.2">
      <c r="A123">
        <v>8002000</v>
      </c>
      <c r="B123">
        <v>1</v>
      </c>
      <c r="C123" s="9">
        <v>0.98884657236126228</v>
      </c>
    </row>
    <row r="124" spans="1:3" x14ac:dyDescent="0.2">
      <c r="A124">
        <v>8002016</v>
      </c>
      <c r="B124">
        <v>6</v>
      </c>
      <c r="C124" s="9">
        <v>0.90043525571273131</v>
      </c>
    </row>
    <row r="125" spans="1:3" x14ac:dyDescent="0.2">
      <c r="A125">
        <v>8002062</v>
      </c>
      <c r="B125">
        <v>10</v>
      </c>
      <c r="C125" s="9">
        <v>0.97606093579978237</v>
      </c>
    </row>
    <row r="128" spans="1:3" x14ac:dyDescent="0.2">
      <c r="A128" s="141" t="s">
        <v>66</v>
      </c>
      <c r="B128" t="s">
        <v>282</v>
      </c>
      <c r="C128" t="s">
        <v>281</v>
      </c>
    </row>
    <row r="129" spans="1:3" x14ac:dyDescent="0.2">
      <c r="A129" t="s">
        <v>34</v>
      </c>
      <c r="B129">
        <v>100</v>
      </c>
      <c r="C129">
        <v>101</v>
      </c>
    </row>
    <row r="130" spans="1:3" x14ac:dyDescent="0.2">
      <c r="A130" t="s">
        <v>35</v>
      </c>
      <c r="B130">
        <v>254</v>
      </c>
      <c r="C130">
        <v>306</v>
      </c>
    </row>
    <row r="131" spans="1:3" x14ac:dyDescent="0.2">
      <c r="A131" t="s">
        <v>25</v>
      </c>
      <c r="B131">
        <v>175</v>
      </c>
      <c r="C131">
        <v>224</v>
      </c>
    </row>
    <row r="132" spans="1:3" x14ac:dyDescent="0.2">
      <c r="A132" t="s">
        <v>44</v>
      </c>
      <c r="B132">
        <v>173</v>
      </c>
      <c r="C132">
        <v>744</v>
      </c>
    </row>
    <row r="135" spans="1:3" x14ac:dyDescent="0.2">
      <c r="A135" s="141" t="s">
        <v>27</v>
      </c>
      <c r="B135" t="s">
        <v>286</v>
      </c>
      <c r="C135" t="s">
        <v>113</v>
      </c>
    </row>
    <row r="136" spans="1:3" x14ac:dyDescent="0.2">
      <c r="A136" t="s">
        <v>8</v>
      </c>
      <c r="B136">
        <v>3</v>
      </c>
      <c r="C136">
        <v>40</v>
      </c>
    </row>
    <row r="137" spans="1:3" x14ac:dyDescent="0.2">
      <c r="A137" t="s">
        <v>160</v>
      </c>
      <c r="B137">
        <v>79</v>
      </c>
      <c r="C137">
        <v>1730037</v>
      </c>
    </row>
    <row r="138" spans="1:3" x14ac:dyDescent="0.2">
      <c r="A138" t="s">
        <v>17</v>
      </c>
      <c r="B138">
        <v>2</v>
      </c>
      <c r="C138">
        <v>1570</v>
      </c>
    </row>
    <row r="139" spans="1:3" x14ac:dyDescent="0.2">
      <c r="A139" t="s">
        <v>133</v>
      </c>
      <c r="B139">
        <v>1</v>
      </c>
      <c r="C139">
        <v>36</v>
      </c>
    </row>
    <row r="140" spans="1:3" x14ac:dyDescent="0.2">
      <c r="A140" t="s">
        <v>161</v>
      </c>
      <c r="B140">
        <v>5</v>
      </c>
      <c r="C140">
        <v>1256</v>
      </c>
    </row>
    <row r="142" spans="1:3" x14ac:dyDescent="0.2">
      <c r="A142" s="141" t="s">
        <v>27</v>
      </c>
      <c r="B142" t="s">
        <v>212</v>
      </c>
      <c r="C142" t="s">
        <v>287</v>
      </c>
    </row>
    <row r="143" spans="1:3" x14ac:dyDescent="0.2">
      <c r="A143" t="s">
        <v>8</v>
      </c>
      <c r="B143">
        <v>56</v>
      </c>
      <c r="C143">
        <v>125</v>
      </c>
    </row>
    <row r="144" spans="1:3" x14ac:dyDescent="0.2">
      <c r="A144" t="s">
        <v>160</v>
      </c>
      <c r="B144">
        <v>1195820</v>
      </c>
      <c r="C144">
        <v>1394537</v>
      </c>
    </row>
    <row r="145" spans="1:4" x14ac:dyDescent="0.2">
      <c r="A145" t="s">
        <v>17</v>
      </c>
      <c r="B145">
        <v>825</v>
      </c>
      <c r="C145">
        <v>1562</v>
      </c>
    </row>
    <row r="146" spans="1:4" x14ac:dyDescent="0.2">
      <c r="A146" t="s">
        <v>133</v>
      </c>
      <c r="B146">
        <v>36</v>
      </c>
      <c r="C146">
        <v>60</v>
      </c>
    </row>
    <row r="147" spans="1:4" x14ac:dyDescent="0.2">
      <c r="A147" t="s">
        <v>161</v>
      </c>
      <c r="B147">
        <v>744</v>
      </c>
      <c r="C147">
        <v>1132</v>
      </c>
    </row>
    <row r="150" spans="1:4" x14ac:dyDescent="0.2">
      <c r="A150" s="141" t="s">
        <v>27</v>
      </c>
      <c r="B150" t="s">
        <v>113</v>
      </c>
      <c r="C150" t="s">
        <v>23</v>
      </c>
      <c r="D150" t="s">
        <v>24</v>
      </c>
    </row>
    <row r="151" spans="1:4" x14ac:dyDescent="0.2">
      <c r="A151" t="s">
        <v>8</v>
      </c>
      <c r="B151">
        <v>40</v>
      </c>
      <c r="C151">
        <v>16.666666666666668</v>
      </c>
      <c r="D151">
        <v>866.66666666666663</v>
      </c>
    </row>
    <row r="152" spans="1:4" x14ac:dyDescent="0.2">
      <c r="A152" t="s">
        <v>160</v>
      </c>
      <c r="B152">
        <v>1730037</v>
      </c>
      <c r="C152">
        <v>274618.49999999983</v>
      </c>
      <c r="D152">
        <v>14280161.999999987</v>
      </c>
    </row>
    <row r="153" spans="1:4" x14ac:dyDescent="0.2">
      <c r="A153" t="s">
        <v>17</v>
      </c>
      <c r="B153">
        <v>1570</v>
      </c>
      <c r="C153">
        <v>267.00000000000102</v>
      </c>
      <c r="D153">
        <v>13884.000000000051</v>
      </c>
    </row>
    <row r="154" spans="1:4" x14ac:dyDescent="0.2">
      <c r="A154" t="s">
        <v>133</v>
      </c>
      <c r="B154">
        <v>36</v>
      </c>
      <c r="C154">
        <v>1</v>
      </c>
      <c r="D154">
        <v>52</v>
      </c>
    </row>
    <row r="155" spans="1:4" x14ac:dyDescent="0.2">
      <c r="A155" t="s">
        <v>161</v>
      </c>
      <c r="B155">
        <v>1256</v>
      </c>
      <c r="C155">
        <v>184.16666666666669</v>
      </c>
      <c r="D155">
        <v>9576.6666666666679</v>
      </c>
    </row>
    <row r="161" spans="1:3" x14ac:dyDescent="0.2">
      <c r="A161" t="s">
        <v>278</v>
      </c>
      <c r="B161" t="s">
        <v>284</v>
      </c>
      <c r="C161" t="s">
        <v>285</v>
      </c>
    </row>
    <row r="162" spans="1:3" x14ac:dyDescent="0.2">
      <c r="A162">
        <v>90</v>
      </c>
      <c r="B162">
        <v>255655.36</v>
      </c>
      <c r="C162">
        <v>1732939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12C72-AA04-43C8-ABE1-94820C3B4F85}">
  <dimension ref="A1"/>
  <sheetViews>
    <sheetView tabSelected="1" workbookViewId="0">
      <selection activeCell="W25" sqref="W25"/>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97"/>
  <sheetViews>
    <sheetView zoomScale="75" workbookViewId="0">
      <pane xSplit="2" ySplit="1" topLeftCell="R2" activePane="bottomRight" state="frozen"/>
      <selection pane="topRight" activeCell="C1" sqref="C1"/>
      <selection pane="bottomLeft" activeCell="A2" sqref="A2"/>
      <selection pane="bottomRight" activeCell="B13" sqref="B13"/>
    </sheetView>
  </sheetViews>
  <sheetFormatPr defaultColWidth="14.85546875" defaultRowHeight="12.75" outlineLevelCol="1" x14ac:dyDescent="0.2"/>
  <cols>
    <col min="1" max="1" width="9.140625" style="16" customWidth="1"/>
    <col min="2" max="2" width="33.7109375" style="16" customWidth="1"/>
    <col min="3" max="3" width="8.7109375" style="16" bestFit="1" customWidth="1"/>
    <col min="4" max="4" width="12" style="16" customWidth="1"/>
    <col min="5" max="5" width="9.85546875" style="16" bestFit="1" customWidth="1"/>
    <col min="6" max="6" width="18" style="16" bestFit="1" customWidth="1"/>
    <col min="7" max="7" width="11.42578125" style="16" bestFit="1" customWidth="1"/>
    <col min="8" max="8" width="14.5703125" style="16" bestFit="1" customWidth="1"/>
    <col min="9" max="9" width="8.85546875" style="16" bestFit="1" customWidth="1"/>
    <col min="10" max="10" width="17.28515625" style="38" bestFit="1" customWidth="1"/>
    <col min="11" max="11" width="9.140625" style="38" customWidth="1"/>
    <col min="12" max="12" width="8.85546875" style="16" bestFit="1" customWidth="1"/>
    <col min="13" max="13" width="16.7109375" style="16" bestFit="1" customWidth="1"/>
    <col min="14" max="14" width="11.42578125" bestFit="1" customWidth="1"/>
    <col min="15" max="15" width="14.28515625" bestFit="1" customWidth="1"/>
    <col min="16" max="16" width="16.140625" bestFit="1" customWidth="1"/>
    <col min="17" max="17" width="14.85546875" customWidth="1"/>
    <col min="18" max="19" width="12.7109375" bestFit="1" customWidth="1"/>
    <col min="20" max="20" width="15" hidden="1" customWidth="1" outlineLevel="1"/>
    <col min="21" max="21" width="15" style="16" customWidth="1" collapsed="1"/>
    <col min="22" max="22" width="27.42578125" hidden="1" customWidth="1" outlineLevel="1"/>
    <col min="23" max="23" width="11.5703125" customWidth="1" collapsed="1"/>
    <col min="24" max="25" width="11.5703125" customWidth="1"/>
    <col min="26" max="28" width="9.5703125" customWidth="1"/>
    <col min="29" max="29" width="12" style="40" customWidth="1"/>
    <col min="30" max="30" width="12.85546875" style="41" customWidth="1"/>
    <col min="31" max="31" width="12.28515625" style="41" customWidth="1"/>
    <col min="32" max="32" width="12.28515625" style="42" customWidth="1"/>
    <col min="33" max="33" width="17.140625" style="40" bestFit="1" customWidth="1"/>
    <col min="34" max="34" width="12.5703125" style="41" bestFit="1" customWidth="1"/>
    <col min="35" max="35" width="29.7109375" bestFit="1" customWidth="1"/>
    <col min="36" max="36" width="29.140625" bestFit="1" customWidth="1"/>
    <col min="37" max="37" width="28.28515625" bestFit="1" customWidth="1"/>
    <col min="38" max="38" width="29.7109375" bestFit="1" customWidth="1"/>
    <col min="39" max="39" width="28" bestFit="1" customWidth="1"/>
    <col min="40" max="40" width="25.7109375" bestFit="1" customWidth="1"/>
    <col min="41" max="41" width="30" bestFit="1" customWidth="1"/>
    <col min="42" max="42" width="24.28515625" bestFit="1" customWidth="1"/>
    <col min="43" max="43" width="14.85546875" customWidth="1"/>
    <col min="44" max="44" width="11" customWidth="1"/>
    <col min="45" max="45" width="10.85546875" customWidth="1"/>
    <col min="46" max="46" width="10.140625" customWidth="1"/>
    <col min="47" max="47" width="13.42578125" customWidth="1"/>
    <col min="48" max="48" width="3.140625" bestFit="1" customWidth="1"/>
    <col min="49" max="49" width="19.42578125" bestFit="1" customWidth="1"/>
    <col min="50" max="50" width="14.85546875" customWidth="1"/>
    <col min="51" max="51" width="23" bestFit="1" customWidth="1"/>
    <col min="52" max="52" width="14.85546875" customWidth="1"/>
    <col min="53" max="53" width="24" bestFit="1" customWidth="1"/>
    <col min="54" max="54" width="15.7109375" bestFit="1" customWidth="1"/>
    <col min="55" max="55" width="20.28515625" bestFit="1" customWidth="1"/>
  </cols>
  <sheetData>
    <row r="1" spans="1:46" s="3" customFormat="1" ht="13.5" thickBot="1" x14ac:dyDescent="0.25">
      <c r="A1" s="20" t="s">
        <v>22</v>
      </c>
      <c r="B1" s="20" t="s">
        <v>118</v>
      </c>
      <c r="C1" s="20" t="s">
        <v>157</v>
      </c>
      <c r="D1" s="20" t="s">
        <v>158</v>
      </c>
      <c r="E1" s="3" t="s">
        <v>27</v>
      </c>
      <c r="F1" s="3" t="s">
        <v>28</v>
      </c>
      <c r="G1" s="3" t="s">
        <v>31</v>
      </c>
      <c r="H1" s="3" t="s">
        <v>32</v>
      </c>
      <c r="I1" s="3" t="s">
        <v>29</v>
      </c>
      <c r="J1" s="5" t="s">
        <v>109</v>
      </c>
      <c r="K1" s="5" t="s">
        <v>108</v>
      </c>
      <c r="L1" s="3" t="s">
        <v>159</v>
      </c>
      <c r="M1" s="3" t="s">
        <v>119</v>
      </c>
      <c r="N1" s="21" t="s">
        <v>23</v>
      </c>
      <c r="O1" s="3" t="s">
        <v>24</v>
      </c>
      <c r="P1" s="3" t="s">
        <v>26</v>
      </c>
      <c r="Q1" s="3" t="s">
        <v>30</v>
      </c>
      <c r="R1" s="3" t="s">
        <v>33</v>
      </c>
      <c r="S1" s="3" t="s">
        <v>33</v>
      </c>
      <c r="T1" s="3" t="s">
        <v>66</v>
      </c>
      <c r="U1" s="3" t="s">
        <v>67</v>
      </c>
      <c r="V1" s="3" t="s">
        <v>68</v>
      </c>
      <c r="W1" s="3" t="s">
        <v>69</v>
      </c>
      <c r="Y1" s="3" t="s">
        <v>72</v>
      </c>
      <c r="Z1" s="3" t="s">
        <v>62</v>
      </c>
      <c r="AC1" s="6" t="s">
        <v>112</v>
      </c>
      <c r="AD1" s="5" t="s">
        <v>113</v>
      </c>
      <c r="AE1" s="5" t="s">
        <v>107</v>
      </c>
      <c r="AF1" s="5" t="s">
        <v>106</v>
      </c>
      <c r="AG1" s="6" t="s">
        <v>20</v>
      </c>
      <c r="AH1" s="5" t="s">
        <v>21</v>
      </c>
      <c r="AI1" s="3" t="s">
        <v>110</v>
      </c>
      <c r="AJ1" s="3" t="s">
        <v>111</v>
      </c>
      <c r="AK1" s="3" t="s">
        <v>114</v>
      </c>
      <c r="AL1" s="3" t="s">
        <v>115</v>
      </c>
      <c r="AM1" s="3" t="s">
        <v>60</v>
      </c>
      <c r="AN1" s="3" t="s">
        <v>59</v>
      </c>
      <c r="AO1" s="3" t="s">
        <v>116</v>
      </c>
      <c r="AP1" s="3" t="s">
        <v>117</v>
      </c>
      <c r="AQ1" s="3" t="s">
        <v>63</v>
      </c>
      <c r="AR1" s="3" t="s">
        <v>64</v>
      </c>
      <c r="AS1" s="3" t="s">
        <v>65</v>
      </c>
    </row>
    <row r="2" spans="1:46" x14ac:dyDescent="0.2">
      <c r="A2" s="17">
        <v>6001492</v>
      </c>
      <c r="B2" s="17" t="s">
        <v>131</v>
      </c>
      <c r="C2" s="17" t="s">
        <v>165</v>
      </c>
      <c r="D2" s="17">
        <v>86367</v>
      </c>
      <c r="E2" s="16" t="s">
        <v>160</v>
      </c>
      <c r="F2" s="16">
        <v>750</v>
      </c>
      <c r="G2" s="16">
        <v>1000</v>
      </c>
      <c r="H2" s="16" t="s">
        <v>160</v>
      </c>
      <c r="I2" s="16">
        <v>16800</v>
      </c>
      <c r="J2" s="38">
        <v>10400</v>
      </c>
      <c r="K2" s="38">
        <v>800</v>
      </c>
      <c r="L2" s="16">
        <v>7</v>
      </c>
      <c r="M2" s="15">
        <v>800</v>
      </c>
      <c r="N2" s="7">
        <f t="shared" ref="N2:N33" si="0">D2/6</f>
        <v>14394.5</v>
      </c>
      <c r="O2">
        <f t="shared" ref="O2:O33" si="1">N2*52</f>
        <v>748514</v>
      </c>
      <c r="P2" s="8">
        <f t="shared" ref="P2:P33" si="2">O2/G2*F2</f>
        <v>561385.5</v>
      </c>
      <c r="Q2" s="8">
        <f t="shared" ref="Q2:Q33" si="3">IF(ISERROR(I2/G2*F2),0,I2/G2*F2)</f>
        <v>12600</v>
      </c>
      <c r="R2" s="39">
        <f t="shared" ref="R2:R33" si="4">(P2/$P$81)</f>
        <v>0.18151447509266969</v>
      </c>
      <c r="S2" s="39">
        <f t="shared" ref="S2:S33" si="5">1-SUM(R2:R79)</f>
        <v>0</v>
      </c>
      <c r="T2" s="11" t="str">
        <f>VLOOKUP(S2,'Summary Sheet'!$B$5:$C$9,2,TRUE)</f>
        <v>A</v>
      </c>
      <c r="U2" s="37" t="s">
        <v>34</v>
      </c>
      <c r="V2" s="1" t="str">
        <f>VLOOKUP(AT2,'Summary Sheet'!$B$5:$C$10,2,TRUE)</f>
        <v>A</v>
      </c>
      <c r="W2" s="1" t="s">
        <v>34</v>
      </c>
      <c r="X2" s="1">
        <f>INDEX('Summary Sheet'!$N$3:$R$7,MATCH('WP ABC (2)'!U2,'Summary Sheet'!$M$3:$M$7,0),MATCH('WP ABC (2)'!W2,'Summary Sheet'!$N$2:$R$2,0))</f>
        <v>1</v>
      </c>
      <c r="Y2" s="1" t="str">
        <f>INDEX('Summary Sheet'!$V$3:$Z$7,MATCH('WP ABC (2)'!U2,'Summary Sheet'!$M$3:$M$7,0),MATCH('WP ABC (2)'!W2,'Summary Sheet'!$N$2:$R$2,0))</f>
        <v>A</v>
      </c>
      <c r="Z2" s="11">
        <f t="shared" ref="Z2:Z33" si="6">(AO2/$AO$81)</f>
        <v>0.12299746550640725</v>
      </c>
      <c r="AA2" s="36">
        <f t="shared" ref="AA2:AA33" si="7">ROUNDUP(1-SUM(Z2:Z79),2)</f>
        <v>0</v>
      </c>
      <c r="AB2" s="11"/>
      <c r="AC2" s="40">
        <f t="shared" ref="AC2:AC33" si="8">ROUNDUP(J2/K2,0)</f>
        <v>13</v>
      </c>
      <c r="AD2" s="40">
        <f t="shared" ref="AD2:AD33" si="9">AC2*K2</f>
        <v>10400</v>
      </c>
      <c r="AE2" s="41">
        <f t="shared" ref="AE2:AE33" si="10">ROUNDUP(IF((AG2*N2)&gt;J2,AG2*N2,AD2)/K2,0)</f>
        <v>18</v>
      </c>
      <c r="AF2" s="42">
        <f t="shared" ref="AF2:AF33" si="11">AE2*K2</f>
        <v>14400</v>
      </c>
      <c r="AG2" s="40">
        <f>VLOOKUP(U2,'Summary Sheet'!$C$5:$D$9,2,FALSE)</f>
        <v>1</v>
      </c>
      <c r="AH2" s="41">
        <f t="shared" ref="AH2:AH33" si="12">(0.5*N2*(L2/7+1))</f>
        <v>14394.5</v>
      </c>
      <c r="AI2" s="12">
        <f t="shared" ref="AI2:AI33" si="13">(0.5*AD2)+AH2</f>
        <v>19594.5</v>
      </c>
      <c r="AJ2" s="43">
        <f t="shared" ref="AJ2:AJ33" si="14">AI2/G2*F2</f>
        <v>14695.875</v>
      </c>
      <c r="AK2" s="41">
        <f t="shared" ref="AK2:AK33" si="15">(0.5*AF2)+AH2</f>
        <v>21594.5</v>
      </c>
      <c r="AL2" s="8">
        <f t="shared" ref="AL2:AL33" si="16">AK2/G2*F2</f>
        <v>16195.875</v>
      </c>
      <c r="AM2" s="12">
        <f t="shared" ref="AM2:AM33" si="17">ROUNDUP(O2/AF2,0)</f>
        <v>52</v>
      </c>
      <c r="AN2">
        <f t="shared" ref="AN2:AN33" si="18">MIN(52,ROUNDUP(O2/AD2,0))</f>
        <v>52</v>
      </c>
      <c r="AO2" s="1">
        <f t="shared" ref="AO2:AO33" si="19">AI2/M2</f>
        <v>24.493124999999999</v>
      </c>
      <c r="AP2" s="12">
        <f t="shared" ref="AP2:AP33" si="20">AK2/M2</f>
        <v>26.993124999999999</v>
      </c>
      <c r="AR2" s="1">
        <f t="shared" ref="AR2:AR33" si="21">ROUNDUP((O2/M2),0)</f>
        <v>936</v>
      </c>
      <c r="AS2" s="9">
        <f t="shared" ref="AS2:AS33" si="22">AR2/$AR$81</f>
        <v>0.23993847731350937</v>
      </c>
      <c r="AT2" s="9">
        <f>1-SUM(AS2:$AS$79)</f>
        <v>0</v>
      </c>
    </row>
    <row r="3" spans="1:46" s="4" customFormat="1" ht="13.5" thickBot="1" x14ac:dyDescent="0.25">
      <c r="A3" s="18">
        <v>6001491</v>
      </c>
      <c r="B3" s="18" t="s">
        <v>130</v>
      </c>
      <c r="C3" s="18" t="s">
        <v>165</v>
      </c>
      <c r="D3" s="18">
        <v>66835</v>
      </c>
      <c r="E3" s="2" t="s">
        <v>160</v>
      </c>
      <c r="F3" s="2">
        <v>720</v>
      </c>
      <c r="G3" s="2">
        <v>1000</v>
      </c>
      <c r="H3" s="2" t="s">
        <v>160</v>
      </c>
      <c r="I3" s="2">
        <v>15000</v>
      </c>
      <c r="J3" s="44">
        <v>10400</v>
      </c>
      <c r="K3" s="44">
        <v>800</v>
      </c>
      <c r="L3" s="2">
        <v>7</v>
      </c>
      <c r="M3" s="2">
        <v>800</v>
      </c>
      <c r="N3" s="7">
        <f t="shared" si="0"/>
        <v>11139.166666666666</v>
      </c>
      <c r="O3">
        <f t="shared" si="1"/>
        <v>579236.66666666663</v>
      </c>
      <c r="P3" s="8">
        <f t="shared" si="2"/>
        <v>417050.4</v>
      </c>
      <c r="Q3" s="8">
        <f t="shared" si="3"/>
        <v>10800</v>
      </c>
      <c r="R3" s="39">
        <f t="shared" si="4"/>
        <v>0.13484616977671837</v>
      </c>
      <c r="S3" s="39">
        <f t="shared" si="5"/>
        <v>0.18151447509267016</v>
      </c>
      <c r="T3" s="10" t="str">
        <f>VLOOKUP(S3,'Summary Sheet'!$B$5:$C$9,2,TRUE)</f>
        <v>A</v>
      </c>
      <c r="U3" s="37" t="s">
        <v>34</v>
      </c>
      <c r="V3" s="1" t="str">
        <f>VLOOKUP(AT3,'Summary Sheet'!$B$5:$C$10,2,TRUE)</f>
        <v>B</v>
      </c>
      <c r="W3" s="1" t="s">
        <v>35</v>
      </c>
      <c r="X3" s="1">
        <f>INDEX('Summary Sheet'!$N$3:$R$7,MATCH('WP ABC (2)'!U3,'Summary Sheet'!$M$3:$M$7,0),MATCH('WP ABC (2)'!W3,'Summary Sheet'!$N$2:$R$2,0))</f>
        <v>1</v>
      </c>
      <c r="Y3" s="1" t="str">
        <f>INDEX('Summary Sheet'!$V$3:$Z$7,MATCH('WP ABC (2)'!U3,'Summary Sheet'!$M$3:$M$7,0),MATCH('WP ABC (2)'!W3,'Summary Sheet'!$N$2:$R$2,0))</f>
        <v>A</v>
      </c>
      <c r="Z3" s="11">
        <f t="shared" si="6"/>
        <v>0.10256327482134131</v>
      </c>
      <c r="AA3" s="36">
        <f t="shared" si="7"/>
        <v>0.13</v>
      </c>
      <c r="AB3" s="11"/>
      <c r="AC3" s="40">
        <f t="shared" si="8"/>
        <v>13</v>
      </c>
      <c r="AD3" s="40">
        <f t="shared" si="9"/>
        <v>10400</v>
      </c>
      <c r="AE3" s="41">
        <f t="shared" si="10"/>
        <v>14</v>
      </c>
      <c r="AF3" s="42">
        <f t="shared" si="11"/>
        <v>11200</v>
      </c>
      <c r="AG3" s="40">
        <f>VLOOKUP(U3,'Summary Sheet'!$C$5:$D$9,2,FALSE)</f>
        <v>1</v>
      </c>
      <c r="AH3" s="41">
        <f t="shared" si="12"/>
        <v>11139.166666666666</v>
      </c>
      <c r="AI3" s="12">
        <f t="shared" si="13"/>
        <v>16339.166666666666</v>
      </c>
      <c r="AJ3" s="43">
        <f t="shared" si="14"/>
        <v>11764.2</v>
      </c>
      <c r="AK3" s="41">
        <f t="shared" si="15"/>
        <v>16739.166666666664</v>
      </c>
      <c r="AL3" s="8">
        <f t="shared" si="16"/>
        <v>12052.199999999999</v>
      </c>
      <c r="AM3" s="12">
        <f t="shared" si="17"/>
        <v>52</v>
      </c>
      <c r="AN3">
        <f t="shared" si="18"/>
        <v>52</v>
      </c>
      <c r="AO3" s="1">
        <f t="shared" si="19"/>
        <v>20.423958333333331</v>
      </c>
      <c r="AP3" s="12">
        <f t="shared" si="20"/>
        <v>20.923958333333331</v>
      </c>
      <c r="AQ3"/>
      <c r="AR3" s="1">
        <f t="shared" si="21"/>
        <v>725</v>
      </c>
      <c r="AS3" s="9">
        <f t="shared" si="22"/>
        <v>0.185849782107152</v>
      </c>
      <c r="AT3" s="9">
        <f>1-SUM(AS3:$AS$79)</f>
        <v>0.2399384773135087</v>
      </c>
    </row>
    <row r="4" spans="1:46" x14ac:dyDescent="0.2">
      <c r="A4" s="17">
        <v>6001055</v>
      </c>
      <c r="B4" s="17" t="s">
        <v>50</v>
      </c>
      <c r="C4" s="17" t="s">
        <v>165</v>
      </c>
      <c r="D4" s="17">
        <v>148810</v>
      </c>
      <c r="E4" s="16" t="s">
        <v>160</v>
      </c>
      <c r="F4" s="16">
        <v>278</v>
      </c>
      <c r="G4" s="16">
        <v>1000</v>
      </c>
      <c r="H4" s="16" t="s">
        <v>160</v>
      </c>
      <c r="I4" s="16">
        <v>29800</v>
      </c>
      <c r="J4" s="38">
        <v>10000</v>
      </c>
      <c r="K4" s="38">
        <v>1600</v>
      </c>
      <c r="L4" s="16">
        <v>7</v>
      </c>
      <c r="M4" s="16">
        <v>1600</v>
      </c>
      <c r="N4" s="7">
        <f t="shared" si="0"/>
        <v>24801.666666666668</v>
      </c>
      <c r="O4">
        <f t="shared" si="1"/>
        <v>1289686.6666666667</v>
      </c>
      <c r="P4" s="8">
        <f t="shared" si="2"/>
        <v>358532.89333333337</v>
      </c>
      <c r="Q4" s="8">
        <f t="shared" si="3"/>
        <v>8284.4</v>
      </c>
      <c r="R4" s="39">
        <f t="shared" si="4"/>
        <v>0.11592552699857074</v>
      </c>
      <c r="S4" s="39">
        <f t="shared" si="5"/>
        <v>0.31636064486938831</v>
      </c>
      <c r="T4" s="11" t="str">
        <f>VLOOKUP(S4,'Summary Sheet'!$B$5:$C$9,2,TRUE)</f>
        <v>B</v>
      </c>
      <c r="U4" s="37" t="s">
        <v>35</v>
      </c>
      <c r="V4" s="1" t="str">
        <f>VLOOKUP(AT4,'Summary Sheet'!$B$5:$C$10,2,TRUE)</f>
        <v>B</v>
      </c>
      <c r="W4" s="1" t="s">
        <v>35</v>
      </c>
      <c r="X4" s="1">
        <f>INDEX('Summary Sheet'!$N$3:$R$7,MATCH('WP ABC (2)'!U4,'Summary Sheet'!$M$3:$M$7,0),MATCH('WP ABC (2)'!W4,'Summary Sheet'!$N$2:$R$2,0))</f>
        <v>2</v>
      </c>
      <c r="Y4" s="1" t="str">
        <f>INDEX('Summary Sheet'!$V$3:$Z$7,MATCH('WP ABC (2)'!U4,'Summary Sheet'!$M$3:$M$7,0),MATCH('WP ABC (2)'!W4,'Summary Sheet'!$N$2:$R$2,0))</f>
        <v>B</v>
      </c>
      <c r="Z4" s="11">
        <f t="shared" si="6"/>
        <v>9.54177944619823E-2</v>
      </c>
      <c r="AA4" s="36">
        <f t="shared" si="7"/>
        <v>0.23</v>
      </c>
      <c r="AB4" s="11"/>
      <c r="AC4" s="40">
        <f t="shared" si="8"/>
        <v>7</v>
      </c>
      <c r="AD4" s="40">
        <f t="shared" si="9"/>
        <v>11200</v>
      </c>
      <c r="AE4" s="41">
        <f t="shared" si="10"/>
        <v>32</v>
      </c>
      <c r="AF4" s="42">
        <f t="shared" si="11"/>
        <v>51200</v>
      </c>
      <c r="AG4" s="40">
        <f>VLOOKUP(U4,'Summary Sheet'!$C$5:$D$9,2,FALSE)</f>
        <v>2</v>
      </c>
      <c r="AH4" s="41">
        <f t="shared" si="12"/>
        <v>24801.666666666668</v>
      </c>
      <c r="AI4" s="12">
        <f t="shared" si="13"/>
        <v>30401.666666666668</v>
      </c>
      <c r="AJ4" s="43">
        <f t="shared" si="14"/>
        <v>8451.6633333333339</v>
      </c>
      <c r="AK4" s="41">
        <f t="shared" si="15"/>
        <v>50401.666666666672</v>
      </c>
      <c r="AL4" s="8">
        <f t="shared" si="16"/>
        <v>14011.663333333334</v>
      </c>
      <c r="AM4" s="12">
        <f t="shared" si="17"/>
        <v>26</v>
      </c>
      <c r="AN4">
        <f t="shared" si="18"/>
        <v>52</v>
      </c>
      <c r="AO4" s="1">
        <f t="shared" si="19"/>
        <v>19.001041666666666</v>
      </c>
      <c r="AP4" s="12">
        <f t="shared" si="20"/>
        <v>31.501041666666669</v>
      </c>
      <c r="AR4" s="1">
        <f t="shared" si="21"/>
        <v>807</v>
      </c>
      <c r="AS4" s="9">
        <f t="shared" si="22"/>
        <v>0.20687003332478851</v>
      </c>
      <c r="AT4" s="9">
        <f>1-SUM(AS4:$AS$79)</f>
        <v>0.42578825942066056</v>
      </c>
    </row>
    <row r="5" spans="1:46" x14ac:dyDescent="0.2">
      <c r="A5" s="17">
        <v>6001952</v>
      </c>
      <c r="B5" s="17" t="s">
        <v>151</v>
      </c>
      <c r="C5" s="17" t="s">
        <v>166</v>
      </c>
      <c r="D5" s="17">
        <v>84195</v>
      </c>
      <c r="E5" s="16" t="s">
        <v>160</v>
      </c>
      <c r="F5" s="16">
        <v>276.47000000000003</v>
      </c>
      <c r="G5" s="16">
        <v>1000</v>
      </c>
      <c r="H5" s="16" t="s">
        <v>160</v>
      </c>
      <c r="I5" s="16">
        <v>30289</v>
      </c>
      <c r="J5" s="38">
        <v>100000</v>
      </c>
      <c r="K5" s="38">
        <v>750</v>
      </c>
      <c r="L5" s="16">
        <v>21</v>
      </c>
      <c r="M5" s="16">
        <v>27000</v>
      </c>
      <c r="N5" s="7">
        <f t="shared" si="0"/>
        <v>14032.5</v>
      </c>
      <c r="O5">
        <f t="shared" si="1"/>
        <v>729690</v>
      </c>
      <c r="P5" s="8">
        <f t="shared" si="2"/>
        <v>201737.39430000004</v>
      </c>
      <c r="Q5" s="8">
        <f t="shared" si="3"/>
        <v>8373.9998300000007</v>
      </c>
      <c r="R5" s="39">
        <f t="shared" si="4"/>
        <v>6.5228363099737063E-2</v>
      </c>
      <c r="S5" s="39">
        <f t="shared" si="5"/>
        <v>0.43228617186795903</v>
      </c>
      <c r="T5" s="11" t="str">
        <f>VLOOKUP(S5,'Summary Sheet'!$B$5:$C$9,2,TRUE)</f>
        <v>B</v>
      </c>
      <c r="U5" s="37" t="s">
        <v>35</v>
      </c>
      <c r="V5" s="1" t="str">
        <f>VLOOKUP(AT5,'Summary Sheet'!$B$5:$C$10,2,TRUE)</f>
        <v>B</v>
      </c>
      <c r="W5" s="1" t="s">
        <v>25</v>
      </c>
      <c r="X5" s="1">
        <f>INDEX('Summary Sheet'!$N$3:$R$7,MATCH('WP ABC (2)'!U5,'Summary Sheet'!$M$3:$M$7,0),MATCH('WP ABC (2)'!W5,'Summary Sheet'!$N$2:$R$2,0))</f>
        <v>2</v>
      </c>
      <c r="Y5" s="1" t="str">
        <f>INDEX('Summary Sheet'!$V$3:$Z$7,MATCH('WP ABC (2)'!U5,'Summary Sheet'!$M$3:$M$7,0),MATCH('WP ABC (2)'!W5,'Summary Sheet'!$N$2:$R$2,0))</f>
        <v>B</v>
      </c>
      <c r="Z5" s="11">
        <f t="shared" si="6"/>
        <v>1.4565760060991089E-2</v>
      </c>
      <c r="AA5" s="36">
        <f t="shared" si="7"/>
        <v>0.33</v>
      </c>
      <c r="AB5" s="11"/>
      <c r="AC5" s="40">
        <f t="shared" si="8"/>
        <v>134</v>
      </c>
      <c r="AD5" s="40">
        <f t="shared" si="9"/>
        <v>100500</v>
      </c>
      <c r="AE5" s="41">
        <f t="shared" si="10"/>
        <v>134</v>
      </c>
      <c r="AF5" s="42">
        <f t="shared" si="11"/>
        <v>100500</v>
      </c>
      <c r="AG5" s="40">
        <f>VLOOKUP(U5,'Summary Sheet'!$C$5:$D$9,2,FALSE)</f>
        <v>2</v>
      </c>
      <c r="AH5" s="41">
        <f t="shared" si="12"/>
        <v>28065</v>
      </c>
      <c r="AI5" s="12">
        <f t="shared" si="13"/>
        <v>78315</v>
      </c>
      <c r="AJ5" s="43">
        <f t="shared" si="14"/>
        <v>21651.748050000002</v>
      </c>
      <c r="AK5" s="41">
        <f t="shared" si="15"/>
        <v>78315</v>
      </c>
      <c r="AL5" s="8">
        <f t="shared" si="16"/>
        <v>21651.748050000002</v>
      </c>
      <c r="AM5" s="12">
        <f t="shared" si="17"/>
        <v>8</v>
      </c>
      <c r="AN5">
        <f t="shared" si="18"/>
        <v>8</v>
      </c>
      <c r="AO5" s="1">
        <f t="shared" si="19"/>
        <v>2.9005555555555556</v>
      </c>
      <c r="AP5" s="12">
        <f t="shared" si="20"/>
        <v>2.9005555555555556</v>
      </c>
      <c r="AR5" s="1">
        <f t="shared" si="21"/>
        <v>28</v>
      </c>
      <c r="AS5" s="9">
        <f t="shared" si="22"/>
        <v>7.1776467572417331E-3</v>
      </c>
      <c r="AT5" s="9">
        <f>1-SUM(AS5:$AS$79)</f>
        <v>0.63265829274544916</v>
      </c>
    </row>
    <row r="6" spans="1:46" x14ac:dyDescent="0.2">
      <c r="A6" s="17">
        <v>6001951</v>
      </c>
      <c r="B6" s="17" t="s">
        <v>150</v>
      </c>
      <c r="C6" s="17" t="s">
        <v>166</v>
      </c>
      <c r="D6" s="17">
        <v>82830</v>
      </c>
      <c r="E6" s="16" t="s">
        <v>160</v>
      </c>
      <c r="F6" s="16">
        <v>276.47000000000003</v>
      </c>
      <c r="G6" s="16">
        <v>1000</v>
      </c>
      <c r="H6" s="16" t="s">
        <v>160</v>
      </c>
      <c r="I6" s="16">
        <v>70150</v>
      </c>
      <c r="J6" s="38">
        <v>100000</v>
      </c>
      <c r="K6" s="38">
        <v>750</v>
      </c>
      <c r="L6" s="16">
        <v>21</v>
      </c>
      <c r="M6" s="16">
        <v>27000</v>
      </c>
      <c r="N6" s="7">
        <f t="shared" si="0"/>
        <v>13805</v>
      </c>
      <c r="O6">
        <f t="shared" si="1"/>
        <v>717860</v>
      </c>
      <c r="P6" s="8">
        <f t="shared" si="2"/>
        <v>198466.75420000002</v>
      </c>
      <c r="Q6" s="8">
        <f t="shared" si="3"/>
        <v>19394.370500000005</v>
      </c>
      <c r="R6" s="39">
        <f t="shared" si="4"/>
        <v>6.4170857123952971E-2</v>
      </c>
      <c r="S6" s="39">
        <f t="shared" si="5"/>
        <v>0.49751453496769571</v>
      </c>
      <c r="T6" s="11" t="str">
        <f>VLOOKUP(S6,'Summary Sheet'!$B$5:$C$9,2,TRUE)</f>
        <v>B</v>
      </c>
      <c r="U6" s="37" t="s">
        <v>35</v>
      </c>
      <c r="V6" s="1" t="str">
        <f>VLOOKUP(AT6,'Summary Sheet'!$B$5:$C$10,2,TRUE)</f>
        <v>B</v>
      </c>
      <c r="W6" s="1" t="s">
        <v>25</v>
      </c>
      <c r="X6" s="1">
        <f>INDEX('Summary Sheet'!$N$3:$R$7,MATCH('WP ABC (2)'!U6,'Summary Sheet'!$M$3:$M$7,0),MATCH('WP ABC (2)'!W6,'Summary Sheet'!$N$2:$R$2,0))</f>
        <v>2</v>
      </c>
      <c r="Y6" s="1" t="str">
        <f>INDEX('Summary Sheet'!$V$3:$Z$7,MATCH('WP ABC (2)'!U6,'Summary Sheet'!$M$3:$M$7,0),MATCH('WP ABC (2)'!W6,'Summary Sheet'!$N$2:$R$2,0))</f>
        <v>B</v>
      </c>
      <c r="Z6" s="11">
        <f t="shared" si="6"/>
        <v>1.4481134882829167E-2</v>
      </c>
      <c r="AA6" s="36">
        <f t="shared" si="7"/>
        <v>0.34</v>
      </c>
      <c r="AB6" s="11"/>
      <c r="AC6" s="40">
        <f t="shared" si="8"/>
        <v>134</v>
      </c>
      <c r="AD6" s="40">
        <f t="shared" si="9"/>
        <v>100500</v>
      </c>
      <c r="AE6" s="41">
        <f t="shared" si="10"/>
        <v>134</v>
      </c>
      <c r="AF6" s="42">
        <f t="shared" si="11"/>
        <v>100500</v>
      </c>
      <c r="AG6" s="40">
        <f>VLOOKUP(U6,'Summary Sheet'!$C$5:$D$9,2,FALSE)</f>
        <v>2</v>
      </c>
      <c r="AH6" s="41">
        <f t="shared" si="12"/>
        <v>27610</v>
      </c>
      <c r="AI6" s="12">
        <f t="shared" si="13"/>
        <v>77860</v>
      </c>
      <c r="AJ6" s="43">
        <f t="shared" si="14"/>
        <v>21525.954200000004</v>
      </c>
      <c r="AK6" s="41">
        <f t="shared" si="15"/>
        <v>77860</v>
      </c>
      <c r="AL6" s="8">
        <f t="shared" si="16"/>
        <v>21525.954200000004</v>
      </c>
      <c r="AM6" s="12">
        <f t="shared" si="17"/>
        <v>8</v>
      </c>
      <c r="AN6">
        <f t="shared" si="18"/>
        <v>8</v>
      </c>
      <c r="AO6" s="1">
        <f t="shared" si="19"/>
        <v>2.8837037037037039</v>
      </c>
      <c r="AP6" s="12">
        <f t="shared" si="20"/>
        <v>2.8837037037037039</v>
      </c>
      <c r="AR6" s="1">
        <f t="shared" si="21"/>
        <v>27</v>
      </c>
      <c r="AS6" s="9">
        <f t="shared" si="22"/>
        <v>6.9213022301973853E-3</v>
      </c>
      <c r="AT6" s="9">
        <f>1-SUM(AS6:$AS$79)</f>
        <v>0.63983593950269091</v>
      </c>
    </row>
    <row r="7" spans="1:46" x14ac:dyDescent="0.2">
      <c r="A7" s="17">
        <v>6000145</v>
      </c>
      <c r="B7" s="17" t="s">
        <v>2</v>
      </c>
      <c r="C7" s="17" t="s">
        <v>176</v>
      </c>
      <c r="D7" s="17">
        <v>261000</v>
      </c>
      <c r="E7" s="16" t="s">
        <v>160</v>
      </c>
      <c r="F7" s="16">
        <v>50.36</v>
      </c>
      <c r="G7" s="16">
        <v>1000</v>
      </c>
      <c r="H7" s="16" t="s">
        <v>160</v>
      </c>
      <c r="I7" s="16">
        <v>195000</v>
      </c>
      <c r="J7" s="38">
        <v>120000</v>
      </c>
      <c r="K7" s="38">
        <v>3000</v>
      </c>
      <c r="L7" s="16">
        <v>5</v>
      </c>
      <c r="M7" s="16">
        <v>120000</v>
      </c>
      <c r="N7" s="7">
        <f t="shared" si="0"/>
        <v>43500</v>
      </c>
      <c r="O7">
        <f t="shared" si="1"/>
        <v>2262000</v>
      </c>
      <c r="P7" s="8">
        <f t="shared" si="2"/>
        <v>113914.31999999999</v>
      </c>
      <c r="Q7" s="8">
        <f t="shared" si="3"/>
        <v>9820.2000000000007</v>
      </c>
      <c r="R7" s="39">
        <f t="shared" si="4"/>
        <v>3.683226232301761E-2</v>
      </c>
      <c r="S7" s="39">
        <f t="shared" si="5"/>
        <v>0.56168539209164869</v>
      </c>
      <c r="T7" s="11" t="str">
        <f>VLOOKUP(S7,'Summary Sheet'!$B$5:$C$9,2,TRUE)</f>
        <v>B</v>
      </c>
      <c r="U7" s="37" t="s">
        <v>35</v>
      </c>
      <c r="V7" s="1" t="str">
        <f>VLOOKUP(AT7,'Summary Sheet'!$B$5:$C$10,2,TRUE)</f>
        <v>B</v>
      </c>
      <c r="W7" s="1" t="s">
        <v>25</v>
      </c>
      <c r="X7" s="1">
        <f>INDEX('Summary Sheet'!$N$3:$R$7,MATCH('WP ABC (2)'!U7,'Summary Sheet'!$M$3:$M$7,0),MATCH('WP ABC (2)'!W7,'Summary Sheet'!$N$2:$R$2,0))</f>
        <v>2</v>
      </c>
      <c r="Y7" s="1" t="str">
        <f>INDEX('Summary Sheet'!$V$3:$Z$7,MATCH('WP ABC (2)'!U7,'Summary Sheet'!$M$3:$M$7,0),MATCH('WP ABC (2)'!W7,'Summary Sheet'!$N$2:$R$2,0))</f>
        <v>B</v>
      </c>
      <c r="Z7" s="11">
        <f t="shared" si="6"/>
        <v>4.0711751723267022E-3</v>
      </c>
      <c r="AA7" s="36">
        <f t="shared" si="7"/>
        <v>0.36</v>
      </c>
      <c r="AB7" s="11"/>
      <c r="AC7" s="40">
        <f t="shared" si="8"/>
        <v>40</v>
      </c>
      <c r="AD7" s="40">
        <f t="shared" si="9"/>
        <v>120000</v>
      </c>
      <c r="AE7" s="41">
        <f t="shared" si="10"/>
        <v>40</v>
      </c>
      <c r="AF7" s="42">
        <f t="shared" si="11"/>
        <v>120000</v>
      </c>
      <c r="AG7" s="40">
        <f>VLOOKUP(U7,'Summary Sheet'!$C$5:$D$9,2,FALSE)</f>
        <v>2</v>
      </c>
      <c r="AH7" s="41">
        <f t="shared" si="12"/>
        <v>37285.71428571429</v>
      </c>
      <c r="AI7" s="12">
        <f t="shared" si="13"/>
        <v>97285.71428571429</v>
      </c>
      <c r="AJ7" s="43">
        <f t="shared" si="14"/>
        <v>4899.3085714285717</v>
      </c>
      <c r="AK7" s="41">
        <f t="shared" si="15"/>
        <v>97285.71428571429</v>
      </c>
      <c r="AL7" s="8">
        <f t="shared" si="16"/>
        <v>4899.3085714285717</v>
      </c>
      <c r="AM7" s="12">
        <f t="shared" si="17"/>
        <v>19</v>
      </c>
      <c r="AN7">
        <f t="shared" si="18"/>
        <v>19</v>
      </c>
      <c r="AO7" s="1">
        <f t="shared" si="19"/>
        <v>0.81071428571428572</v>
      </c>
      <c r="AP7" s="12">
        <f t="shared" si="20"/>
        <v>0.81071428571428572</v>
      </c>
      <c r="AR7" s="1">
        <f t="shared" si="21"/>
        <v>19</v>
      </c>
      <c r="AS7" s="9">
        <f t="shared" si="22"/>
        <v>4.870546013842604E-3</v>
      </c>
      <c r="AT7" s="9">
        <f>1-SUM(AS7:$AS$79)</f>
        <v>0.6467572417328884</v>
      </c>
    </row>
    <row r="8" spans="1:46" x14ac:dyDescent="0.2">
      <c r="A8" s="17">
        <v>6000147</v>
      </c>
      <c r="B8" s="17" t="s">
        <v>3</v>
      </c>
      <c r="C8" s="17" t="s">
        <v>166</v>
      </c>
      <c r="D8" s="17">
        <v>28350</v>
      </c>
      <c r="E8" s="16" t="s">
        <v>160</v>
      </c>
      <c r="F8" s="16">
        <v>461.55</v>
      </c>
      <c r="G8" s="16">
        <v>1000</v>
      </c>
      <c r="H8" s="16" t="s">
        <v>160</v>
      </c>
      <c r="I8" s="16">
        <v>14700</v>
      </c>
      <c r="J8" s="38">
        <v>80000</v>
      </c>
      <c r="K8" s="38">
        <v>350</v>
      </c>
      <c r="L8" s="16">
        <v>21</v>
      </c>
      <c r="M8" s="16">
        <v>11200</v>
      </c>
      <c r="N8" s="7">
        <f t="shared" si="0"/>
        <v>4725</v>
      </c>
      <c r="O8">
        <f t="shared" si="1"/>
        <v>245700</v>
      </c>
      <c r="P8" s="8">
        <f t="shared" si="2"/>
        <v>113402.83499999999</v>
      </c>
      <c r="Q8" s="8">
        <f t="shared" si="3"/>
        <v>6784.7849999999999</v>
      </c>
      <c r="R8" s="39">
        <f t="shared" si="4"/>
        <v>3.6666882327822198E-2</v>
      </c>
      <c r="S8" s="39">
        <f t="shared" si="5"/>
        <v>0.5985176544146662</v>
      </c>
      <c r="T8" s="11" t="str">
        <f>VLOOKUP(S8,'Summary Sheet'!$B$5:$C$9,2,TRUE)</f>
        <v>B</v>
      </c>
      <c r="U8" s="37" t="s">
        <v>35</v>
      </c>
      <c r="V8" s="1" t="str">
        <f>VLOOKUP(AT8,'Summary Sheet'!$B$5:$C$10,2,TRUE)</f>
        <v>B</v>
      </c>
      <c r="W8" s="1" t="s">
        <v>25</v>
      </c>
      <c r="X8" s="1">
        <f>INDEX('Summary Sheet'!$N$3:$R$7,MATCH('WP ABC (2)'!U8,'Summary Sheet'!$M$3:$M$7,0),MATCH('WP ABC (2)'!W8,'Summary Sheet'!$N$2:$R$2,0))</f>
        <v>2</v>
      </c>
      <c r="Y8" s="1" t="str">
        <f>INDEX('Summary Sheet'!$V$3:$Z$7,MATCH('WP ABC (2)'!U8,'Summary Sheet'!$M$3:$M$7,0),MATCH('WP ABC (2)'!W8,'Summary Sheet'!$N$2:$R$2,0))</f>
        <v>B</v>
      </c>
      <c r="Z8" s="11">
        <f t="shared" si="6"/>
        <v>2.22053910142599E-2</v>
      </c>
      <c r="AA8" s="36">
        <f t="shared" si="7"/>
        <v>0.36</v>
      </c>
      <c r="AB8" s="11"/>
      <c r="AC8" s="40">
        <f t="shared" si="8"/>
        <v>229</v>
      </c>
      <c r="AD8" s="40">
        <f t="shared" si="9"/>
        <v>80150</v>
      </c>
      <c r="AE8" s="41">
        <f t="shared" si="10"/>
        <v>229</v>
      </c>
      <c r="AF8" s="42">
        <f t="shared" si="11"/>
        <v>80150</v>
      </c>
      <c r="AG8" s="40">
        <f>VLOOKUP(U8,'Summary Sheet'!$C$5:$D$9,2,FALSE)</f>
        <v>2</v>
      </c>
      <c r="AH8" s="41">
        <f t="shared" si="12"/>
        <v>9450</v>
      </c>
      <c r="AI8" s="12">
        <f t="shared" si="13"/>
        <v>49525</v>
      </c>
      <c r="AJ8" s="43">
        <f t="shared" si="14"/>
        <v>22858.263749999998</v>
      </c>
      <c r="AK8" s="41">
        <f t="shared" si="15"/>
        <v>49525</v>
      </c>
      <c r="AL8" s="8">
        <f t="shared" si="16"/>
        <v>22858.263749999998</v>
      </c>
      <c r="AM8" s="12">
        <f t="shared" si="17"/>
        <v>4</v>
      </c>
      <c r="AN8">
        <f t="shared" si="18"/>
        <v>4</v>
      </c>
      <c r="AO8" s="1">
        <f t="shared" si="19"/>
        <v>4.421875</v>
      </c>
      <c r="AP8" s="12">
        <f t="shared" si="20"/>
        <v>4.421875</v>
      </c>
      <c r="AR8" s="1">
        <f t="shared" si="21"/>
        <v>22</v>
      </c>
      <c r="AS8" s="9">
        <f t="shared" si="22"/>
        <v>5.6395795949756473E-3</v>
      </c>
      <c r="AT8" s="9">
        <f>1-SUM(AS8:$AS$79)</f>
        <v>0.65162778774673091</v>
      </c>
    </row>
    <row r="9" spans="1:46" x14ac:dyDescent="0.2">
      <c r="A9" s="17">
        <v>6000985</v>
      </c>
      <c r="B9" s="17" t="s">
        <v>47</v>
      </c>
      <c r="C9" s="17" t="s">
        <v>173</v>
      </c>
      <c r="D9" s="17">
        <v>378</v>
      </c>
      <c r="E9" s="16" t="s">
        <v>161</v>
      </c>
      <c r="F9" s="16">
        <v>34400</v>
      </c>
      <c r="G9" s="16">
        <v>1000</v>
      </c>
      <c r="H9" s="16" t="s">
        <v>161</v>
      </c>
      <c r="I9" s="16">
        <v>231</v>
      </c>
      <c r="J9" s="38">
        <v>168</v>
      </c>
      <c r="K9" s="38">
        <v>168</v>
      </c>
      <c r="L9" s="16">
        <v>21</v>
      </c>
      <c r="M9" s="16">
        <v>1176</v>
      </c>
      <c r="N9" s="7">
        <f t="shared" si="0"/>
        <v>63</v>
      </c>
      <c r="O9">
        <f t="shared" si="1"/>
        <v>3276</v>
      </c>
      <c r="P9" s="8">
        <f t="shared" si="2"/>
        <v>112694.39999999999</v>
      </c>
      <c r="Q9" s="8">
        <f t="shared" si="3"/>
        <v>7946.4000000000005</v>
      </c>
      <c r="R9" s="39">
        <f t="shared" si="4"/>
        <v>3.6437821892235107E-2</v>
      </c>
      <c r="S9" s="39">
        <f t="shared" si="5"/>
        <v>0.63518453674248843</v>
      </c>
      <c r="T9" s="11" t="str">
        <f>VLOOKUP(S9,'Summary Sheet'!$B$5:$C$9,2,TRUE)</f>
        <v>B</v>
      </c>
      <c r="U9" s="37" t="s">
        <v>35</v>
      </c>
      <c r="V9" s="1" t="str">
        <f>VLOOKUP(AT9,'Summary Sheet'!$B$5:$C$10,2,TRUE)</f>
        <v>B</v>
      </c>
      <c r="W9" s="1" t="s">
        <v>44</v>
      </c>
      <c r="X9" s="1">
        <f>INDEX('Summary Sheet'!$N$3:$R$7,MATCH('WP ABC (2)'!U9,'Summary Sheet'!$M$3:$M$7,0),MATCH('WP ABC (2)'!W9,'Summary Sheet'!$N$2:$R$2,0))</f>
        <v>2</v>
      </c>
      <c r="Y9" s="1" t="str">
        <f>INDEX('Summary Sheet'!$V$3:$Z$7,MATCH('WP ABC (2)'!U9,'Summary Sheet'!$M$3:$M$7,0),MATCH('WP ABC (2)'!W9,'Summary Sheet'!$N$2:$R$2,0))</f>
        <v>B</v>
      </c>
      <c r="Z9" s="11">
        <f t="shared" si="6"/>
        <v>8.9673461945522068E-4</v>
      </c>
      <c r="AA9" s="36">
        <f t="shared" si="7"/>
        <v>0.38</v>
      </c>
      <c r="AB9" s="11"/>
      <c r="AC9" s="40">
        <f t="shared" si="8"/>
        <v>1</v>
      </c>
      <c r="AD9" s="40">
        <f t="shared" si="9"/>
        <v>168</v>
      </c>
      <c r="AE9" s="41">
        <f t="shared" si="10"/>
        <v>1</v>
      </c>
      <c r="AF9" s="42">
        <f t="shared" si="11"/>
        <v>168</v>
      </c>
      <c r="AG9" s="40">
        <f>VLOOKUP(U9,'Summary Sheet'!$C$5:$D$9,2,FALSE)</f>
        <v>2</v>
      </c>
      <c r="AH9" s="41">
        <f t="shared" si="12"/>
        <v>126</v>
      </c>
      <c r="AI9" s="12">
        <f t="shared" si="13"/>
        <v>210</v>
      </c>
      <c r="AJ9" s="43">
        <f t="shared" si="14"/>
        <v>7224</v>
      </c>
      <c r="AK9" s="41">
        <f t="shared" si="15"/>
        <v>210</v>
      </c>
      <c r="AL9" s="8">
        <f t="shared" si="16"/>
        <v>7224</v>
      </c>
      <c r="AM9" s="12">
        <f t="shared" si="17"/>
        <v>20</v>
      </c>
      <c r="AN9">
        <f t="shared" si="18"/>
        <v>20</v>
      </c>
      <c r="AO9" s="1">
        <f t="shared" si="19"/>
        <v>0.17857142857142858</v>
      </c>
      <c r="AP9" s="12">
        <f t="shared" si="20"/>
        <v>0.17857142857142858</v>
      </c>
      <c r="AR9" s="1">
        <f t="shared" si="21"/>
        <v>3</v>
      </c>
      <c r="AS9" s="9">
        <f t="shared" si="22"/>
        <v>7.6903358113304286E-4</v>
      </c>
      <c r="AT9" s="9">
        <f>1-SUM(AS9:$AS$79)</f>
        <v>0.65726736734170665</v>
      </c>
    </row>
    <row r="10" spans="1:46" x14ac:dyDescent="0.2">
      <c r="A10" s="17">
        <v>6001100</v>
      </c>
      <c r="B10" s="17" t="s">
        <v>52</v>
      </c>
      <c r="C10" s="17" t="s">
        <v>165</v>
      </c>
      <c r="D10" s="17">
        <v>1350</v>
      </c>
      <c r="E10" s="16" t="s">
        <v>17</v>
      </c>
      <c r="F10" s="16">
        <v>6400</v>
      </c>
      <c r="G10" s="16">
        <v>1000</v>
      </c>
      <c r="H10" s="16" t="s">
        <v>17</v>
      </c>
      <c r="I10" s="16">
        <v>405</v>
      </c>
      <c r="J10" s="38">
        <v>720</v>
      </c>
      <c r="K10" s="38">
        <v>720</v>
      </c>
      <c r="L10" s="16">
        <v>7</v>
      </c>
      <c r="M10" s="16">
        <v>720</v>
      </c>
      <c r="N10" s="7">
        <f t="shared" si="0"/>
        <v>225</v>
      </c>
      <c r="O10">
        <f t="shared" si="1"/>
        <v>11700</v>
      </c>
      <c r="P10" s="8">
        <f t="shared" si="2"/>
        <v>74880</v>
      </c>
      <c r="Q10" s="8">
        <f t="shared" si="3"/>
        <v>2592</v>
      </c>
      <c r="R10" s="39">
        <f t="shared" si="4"/>
        <v>2.4211177337033297E-2</v>
      </c>
      <c r="S10" s="39">
        <f t="shared" si="5"/>
        <v>0.67162235863472364</v>
      </c>
      <c r="T10" s="11" t="str">
        <f>VLOOKUP(S10,'Summary Sheet'!$B$5:$C$9,2,TRUE)</f>
        <v>B</v>
      </c>
      <c r="U10" s="37" t="s">
        <v>35</v>
      </c>
      <c r="V10" s="1" t="str">
        <f>VLOOKUP(AT10,'Summary Sheet'!$B$5:$C$10,2,TRUE)</f>
        <v>B</v>
      </c>
      <c r="W10" s="1" t="s">
        <v>25</v>
      </c>
      <c r="X10" s="1">
        <f>INDEX('Summary Sheet'!$N$3:$R$7,MATCH('WP ABC (2)'!U10,'Summary Sheet'!$M$3:$M$7,0),MATCH('WP ABC (2)'!W10,'Summary Sheet'!$N$2:$R$2,0))</f>
        <v>2</v>
      </c>
      <c r="Y10" s="1" t="str">
        <f>INDEX('Summary Sheet'!$V$3:$Z$7,MATCH('WP ABC (2)'!U10,'Summary Sheet'!$M$3:$M$7,0),MATCH('WP ABC (2)'!W10,'Summary Sheet'!$N$2:$R$2,0))</f>
        <v>B</v>
      </c>
      <c r="Z10" s="11">
        <f t="shared" si="6"/>
        <v>4.0801425185212539E-3</v>
      </c>
      <c r="AA10" s="36">
        <f t="shared" si="7"/>
        <v>0.38</v>
      </c>
      <c r="AB10" s="11"/>
      <c r="AC10" s="40">
        <f t="shared" si="8"/>
        <v>1</v>
      </c>
      <c r="AD10" s="40">
        <f t="shared" si="9"/>
        <v>720</v>
      </c>
      <c r="AE10" s="41">
        <f t="shared" si="10"/>
        <v>1</v>
      </c>
      <c r="AF10" s="42">
        <f t="shared" si="11"/>
        <v>720</v>
      </c>
      <c r="AG10" s="40">
        <f>VLOOKUP(U10,'Summary Sheet'!$C$5:$D$9,2,FALSE)</f>
        <v>2</v>
      </c>
      <c r="AH10" s="41">
        <f t="shared" si="12"/>
        <v>225</v>
      </c>
      <c r="AI10" s="12">
        <f t="shared" si="13"/>
        <v>585</v>
      </c>
      <c r="AJ10" s="43">
        <f t="shared" si="14"/>
        <v>3744</v>
      </c>
      <c r="AK10" s="41">
        <f t="shared" si="15"/>
        <v>585</v>
      </c>
      <c r="AL10" s="8">
        <f t="shared" si="16"/>
        <v>3744</v>
      </c>
      <c r="AM10" s="12">
        <f t="shared" si="17"/>
        <v>17</v>
      </c>
      <c r="AN10">
        <f t="shared" si="18"/>
        <v>17</v>
      </c>
      <c r="AO10" s="1">
        <f t="shared" si="19"/>
        <v>0.8125</v>
      </c>
      <c r="AP10" s="12">
        <f t="shared" si="20"/>
        <v>0.8125</v>
      </c>
      <c r="AR10" s="1">
        <f t="shared" si="21"/>
        <v>17</v>
      </c>
      <c r="AS10" s="9">
        <f t="shared" si="22"/>
        <v>4.3578569597539094E-3</v>
      </c>
      <c r="AT10" s="9">
        <f>1-SUM(AS10:$AS$79)</f>
        <v>0.65803640092283966</v>
      </c>
    </row>
    <row r="11" spans="1:46" x14ac:dyDescent="0.2">
      <c r="A11" s="17">
        <v>6000163</v>
      </c>
      <c r="B11" s="17" t="s">
        <v>7</v>
      </c>
      <c r="C11" s="17" t="s">
        <v>173</v>
      </c>
      <c r="D11" s="17">
        <v>324</v>
      </c>
      <c r="E11" s="16" t="s">
        <v>161</v>
      </c>
      <c r="F11" s="16">
        <v>25660</v>
      </c>
      <c r="G11" s="16">
        <v>1000</v>
      </c>
      <c r="H11" s="16" t="s">
        <v>161</v>
      </c>
      <c r="I11" s="16">
        <v>207</v>
      </c>
      <c r="J11" s="38">
        <v>160</v>
      </c>
      <c r="K11" s="38">
        <v>9</v>
      </c>
      <c r="L11" s="16">
        <v>14</v>
      </c>
      <c r="M11" s="16">
        <v>81</v>
      </c>
      <c r="N11" s="7">
        <f t="shared" si="0"/>
        <v>54</v>
      </c>
      <c r="O11">
        <f t="shared" si="1"/>
        <v>2808</v>
      </c>
      <c r="P11" s="8">
        <f t="shared" si="2"/>
        <v>72053.279999999999</v>
      </c>
      <c r="Q11" s="8">
        <f t="shared" si="3"/>
        <v>5311.62</v>
      </c>
      <c r="R11" s="39">
        <f t="shared" si="4"/>
        <v>2.3297205392560288E-2</v>
      </c>
      <c r="S11" s="39">
        <f t="shared" si="5"/>
        <v>0.6958335359717569</v>
      </c>
      <c r="T11" s="11" t="str">
        <f>VLOOKUP(S11,'Summary Sheet'!$B$5:$C$9,2,TRUE)</f>
        <v>B</v>
      </c>
      <c r="U11" s="37" t="s">
        <v>35</v>
      </c>
      <c r="V11" s="1" t="str">
        <f>VLOOKUP(AT11,'Summary Sheet'!$B$5:$C$10,2,TRUE)</f>
        <v>B</v>
      </c>
      <c r="W11" s="1" t="s">
        <v>25</v>
      </c>
      <c r="X11" s="1">
        <f>INDEX('Summary Sheet'!$N$3:$R$7,MATCH('WP ABC (2)'!U11,'Summary Sheet'!$M$3:$M$7,0),MATCH('WP ABC (2)'!W11,'Summary Sheet'!$N$2:$R$2,0))</f>
        <v>2</v>
      </c>
      <c r="Y11" s="1" t="str">
        <f>INDEX('Summary Sheet'!$V$3:$Z$7,MATCH('WP ABC (2)'!U11,'Summary Sheet'!$M$3:$M$7,0),MATCH('WP ABC (2)'!W11,'Summary Sheet'!$N$2:$R$2,0))</f>
        <v>B</v>
      </c>
      <c r="Z11" s="11">
        <f t="shared" si="6"/>
        <v>1.0043427737898472E-2</v>
      </c>
      <c r="AA11" s="36">
        <f t="shared" si="7"/>
        <v>0.39</v>
      </c>
      <c r="AB11" s="11"/>
      <c r="AC11" s="40">
        <f t="shared" si="8"/>
        <v>18</v>
      </c>
      <c r="AD11" s="40">
        <f t="shared" si="9"/>
        <v>162</v>
      </c>
      <c r="AE11" s="41">
        <f t="shared" si="10"/>
        <v>18</v>
      </c>
      <c r="AF11" s="42">
        <f t="shared" si="11"/>
        <v>162</v>
      </c>
      <c r="AG11" s="40">
        <f>VLOOKUP(U11,'Summary Sheet'!$C$5:$D$9,2,FALSE)</f>
        <v>2</v>
      </c>
      <c r="AH11" s="41">
        <f t="shared" si="12"/>
        <v>81</v>
      </c>
      <c r="AI11" s="12">
        <f t="shared" si="13"/>
        <v>162</v>
      </c>
      <c r="AJ11" s="43">
        <f t="shared" si="14"/>
        <v>4156.92</v>
      </c>
      <c r="AK11" s="41">
        <f t="shared" si="15"/>
        <v>162</v>
      </c>
      <c r="AL11" s="8">
        <f t="shared" si="16"/>
        <v>4156.92</v>
      </c>
      <c r="AM11" s="12">
        <f t="shared" si="17"/>
        <v>18</v>
      </c>
      <c r="AN11">
        <f t="shared" si="18"/>
        <v>18</v>
      </c>
      <c r="AO11" s="1">
        <f t="shared" si="19"/>
        <v>2</v>
      </c>
      <c r="AP11" s="12">
        <f t="shared" si="20"/>
        <v>2</v>
      </c>
      <c r="AR11" s="1">
        <f t="shared" si="21"/>
        <v>35</v>
      </c>
      <c r="AS11" s="9">
        <f t="shared" si="22"/>
        <v>8.9720584465521665E-3</v>
      </c>
      <c r="AT11" s="9">
        <f>1-SUM(AS11:$AS$79)</f>
        <v>0.66239425788259365</v>
      </c>
    </row>
    <row r="12" spans="1:46" x14ac:dyDescent="0.2">
      <c r="A12" s="17">
        <v>6000107</v>
      </c>
      <c r="B12" s="17" t="s">
        <v>170</v>
      </c>
      <c r="C12" s="17" t="s">
        <v>171</v>
      </c>
      <c r="D12" s="17">
        <v>47000</v>
      </c>
      <c r="E12" s="16" t="s">
        <v>160</v>
      </c>
      <c r="F12" s="16">
        <v>140</v>
      </c>
      <c r="G12" s="16">
        <v>1000</v>
      </c>
      <c r="H12" s="16" t="s">
        <v>160</v>
      </c>
      <c r="I12" s="16">
        <v>29500</v>
      </c>
      <c r="J12" s="38">
        <v>16500</v>
      </c>
      <c r="K12" s="38">
        <v>500</v>
      </c>
      <c r="L12" s="16">
        <v>14</v>
      </c>
      <c r="M12" s="16">
        <v>16500</v>
      </c>
      <c r="N12" s="7">
        <f t="shared" si="0"/>
        <v>7833.333333333333</v>
      </c>
      <c r="O12">
        <f t="shared" si="1"/>
        <v>407333.33333333331</v>
      </c>
      <c r="P12" s="8">
        <f t="shared" si="2"/>
        <v>57026.666666666664</v>
      </c>
      <c r="Q12" s="8">
        <f t="shared" si="3"/>
        <v>4130</v>
      </c>
      <c r="R12" s="39">
        <f t="shared" si="4"/>
        <v>1.8438604962694338E-2</v>
      </c>
      <c r="S12" s="39">
        <f t="shared" si="5"/>
        <v>0.71913074136431732</v>
      </c>
      <c r="T12" s="11" t="str">
        <f>VLOOKUP(S12,'Summary Sheet'!$B$5:$C$9,2,TRUE)</f>
        <v>B</v>
      </c>
      <c r="U12" s="37" t="s">
        <v>35</v>
      </c>
      <c r="V12" s="1" t="str">
        <f>VLOOKUP(AT12,'Summary Sheet'!$B$5:$C$10,2,TRUE)</f>
        <v>B</v>
      </c>
      <c r="W12" s="1" t="s">
        <v>25</v>
      </c>
      <c r="X12" s="1">
        <f>INDEX('Summary Sheet'!$N$3:$R$7,MATCH('WP ABC (2)'!U12,'Summary Sheet'!$M$3:$M$7,0),MATCH('WP ABC (2)'!W12,'Summary Sheet'!$N$2:$R$2,0))</f>
        <v>2</v>
      </c>
      <c r="Y12" s="1" t="str">
        <f>INDEX('Summary Sheet'!$V$3:$Z$7,MATCH('WP ABC (2)'!U12,'Summary Sheet'!$M$3:$M$7,0),MATCH('WP ABC (2)'!W12,'Summary Sheet'!$N$2:$R$2,0))</f>
        <v>B</v>
      </c>
      <c r="Z12" s="11">
        <f t="shared" si="6"/>
        <v>6.0869259017566494E-3</v>
      </c>
      <c r="AA12" s="36">
        <f t="shared" si="7"/>
        <v>0.4</v>
      </c>
      <c r="AB12" s="11"/>
      <c r="AC12" s="40">
        <f t="shared" si="8"/>
        <v>33</v>
      </c>
      <c r="AD12" s="40">
        <f t="shared" si="9"/>
        <v>16500</v>
      </c>
      <c r="AE12" s="41">
        <f t="shared" si="10"/>
        <v>33</v>
      </c>
      <c r="AF12" s="42">
        <f t="shared" si="11"/>
        <v>16500</v>
      </c>
      <c r="AG12" s="40">
        <f>VLOOKUP(U12,'Summary Sheet'!$C$5:$D$9,2,FALSE)</f>
        <v>2</v>
      </c>
      <c r="AH12" s="41">
        <f t="shared" si="12"/>
        <v>11750</v>
      </c>
      <c r="AI12" s="12">
        <f t="shared" si="13"/>
        <v>20000</v>
      </c>
      <c r="AJ12" s="43">
        <f t="shared" si="14"/>
        <v>2800</v>
      </c>
      <c r="AK12" s="41">
        <f t="shared" si="15"/>
        <v>20000</v>
      </c>
      <c r="AL12" s="8">
        <f t="shared" si="16"/>
        <v>2800</v>
      </c>
      <c r="AM12" s="12">
        <f t="shared" si="17"/>
        <v>25</v>
      </c>
      <c r="AN12">
        <f t="shared" si="18"/>
        <v>25</v>
      </c>
      <c r="AO12" s="1">
        <f t="shared" si="19"/>
        <v>1.2121212121212122</v>
      </c>
      <c r="AP12" s="12">
        <f t="shared" si="20"/>
        <v>1.2121212121212122</v>
      </c>
      <c r="AR12" s="1">
        <f t="shared" si="21"/>
        <v>25</v>
      </c>
      <c r="AS12" s="9">
        <f t="shared" si="22"/>
        <v>6.4086131761086898E-3</v>
      </c>
      <c r="AT12" s="9">
        <f>1-SUM(AS12:$AS$79)</f>
        <v>0.67136631632914578</v>
      </c>
    </row>
    <row r="13" spans="1:46" x14ac:dyDescent="0.2">
      <c r="A13" s="17">
        <v>6000132</v>
      </c>
      <c r="B13" s="17" t="s">
        <v>177</v>
      </c>
      <c r="C13" s="17" t="s">
        <v>166</v>
      </c>
      <c r="D13" s="17">
        <v>24040</v>
      </c>
      <c r="E13" s="16" t="s">
        <v>160</v>
      </c>
      <c r="F13" s="16">
        <v>271</v>
      </c>
      <c r="G13" s="16">
        <v>1000</v>
      </c>
      <c r="H13" s="16" t="s">
        <v>160</v>
      </c>
      <c r="I13" s="16">
        <v>41500</v>
      </c>
      <c r="J13" s="38">
        <v>10000</v>
      </c>
      <c r="K13" s="38">
        <v>400</v>
      </c>
      <c r="L13" s="16">
        <v>21</v>
      </c>
      <c r="M13" s="16">
        <v>14400</v>
      </c>
      <c r="N13" s="7">
        <f t="shared" si="0"/>
        <v>4006.6666666666665</v>
      </c>
      <c r="O13">
        <f t="shared" si="1"/>
        <v>208346.66666666666</v>
      </c>
      <c r="P13" s="8">
        <f t="shared" si="2"/>
        <v>56461.946666666663</v>
      </c>
      <c r="Q13" s="8">
        <f t="shared" si="3"/>
        <v>11246.5</v>
      </c>
      <c r="R13" s="39">
        <f t="shared" si="4"/>
        <v>1.8256012333610877E-2</v>
      </c>
      <c r="S13" s="39">
        <f t="shared" si="5"/>
        <v>0.73756934632701165</v>
      </c>
      <c r="T13" s="11" t="str">
        <f>VLOOKUP(S13,'Summary Sheet'!$B$5:$C$9,2,TRUE)</f>
        <v>B</v>
      </c>
      <c r="U13" s="37" t="s">
        <v>35</v>
      </c>
      <c r="V13" s="1" t="str">
        <f>VLOOKUP(AT13,'Summary Sheet'!$B$5:$C$10,2,TRUE)</f>
        <v>B</v>
      </c>
      <c r="W13" s="1" t="s">
        <v>44</v>
      </c>
      <c r="X13" s="1">
        <f>INDEX('Summary Sheet'!$N$3:$R$7,MATCH('WP ABC (2)'!U13,'Summary Sheet'!$M$3:$M$7,0),MATCH('WP ABC (2)'!W13,'Summary Sheet'!$N$2:$R$2,0))</f>
        <v>2</v>
      </c>
      <c r="Y13" s="1" t="str">
        <f>INDEX('Summary Sheet'!$V$3:$Z$7,MATCH('WP ABC (2)'!U13,'Summary Sheet'!$M$3:$M$7,0),MATCH('WP ABC (2)'!W13,'Summary Sheet'!$N$2:$R$2,0))</f>
        <v>B</v>
      </c>
      <c r="Z13" s="11">
        <f t="shared" si="6"/>
        <v>4.5381414223096793E-3</v>
      </c>
      <c r="AA13" s="36">
        <f t="shared" si="7"/>
        <v>0.4</v>
      </c>
      <c r="AB13" s="11"/>
      <c r="AC13" s="40">
        <f t="shared" si="8"/>
        <v>25</v>
      </c>
      <c r="AD13" s="40">
        <f t="shared" si="9"/>
        <v>10000</v>
      </c>
      <c r="AE13" s="41">
        <f t="shared" si="10"/>
        <v>25</v>
      </c>
      <c r="AF13" s="42">
        <f t="shared" si="11"/>
        <v>10000</v>
      </c>
      <c r="AG13" s="40">
        <f>VLOOKUP(U13,'Summary Sheet'!$C$5:$D$9,2,FALSE)</f>
        <v>2</v>
      </c>
      <c r="AH13" s="41">
        <f t="shared" si="12"/>
        <v>8013.333333333333</v>
      </c>
      <c r="AI13" s="12">
        <f t="shared" si="13"/>
        <v>13013.333333333332</v>
      </c>
      <c r="AJ13" s="43">
        <f t="shared" si="14"/>
        <v>3526.6133333333328</v>
      </c>
      <c r="AK13" s="41">
        <f t="shared" si="15"/>
        <v>13013.333333333332</v>
      </c>
      <c r="AL13" s="8">
        <f t="shared" si="16"/>
        <v>3526.6133333333328</v>
      </c>
      <c r="AM13" s="12">
        <f t="shared" si="17"/>
        <v>21</v>
      </c>
      <c r="AN13">
        <f t="shared" si="18"/>
        <v>21</v>
      </c>
      <c r="AO13" s="1">
        <f t="shared" si="19"/>
        <v>0.90370370370370356</v>
      </c>
      <c r="AP13" s="12">
        <f t="shared" si="20"/>
        <v>0.90370370370370356</v>
      </c>
      <c r="AR13" s="1">
        <f t="shared" si="21"/>
        <v>15</v>
      </c>
      <c r="AS13" s="9">
        <f t="shared" si="22"/>
        <v>3.8451679056652139E-3</v>
      </c>
      <c r="AT13" s="9">
        <f>1-SUM(AS13:$AS$79)</f>
        <v>0.67777492950525442</v>
      </c>
    </row>
    <row r="14" spans="1:46" x14ac:dyDescent="0.2">
      <c r="A14" s="17">
        <v>6000860</v>
      </c>
      <c r="B14" s="17" t="s">
        <v>37</v>
      </c>
      <c r="C14" s="17" t="s">
        <v>171</v>
      </c>
      <c r="D14" s="17">
        <v>14600</v>
      </c>
      <c r="E14" s="16" t="s">
        <v>160</v>
      </c>
      <c r="F14" s="16">
        <v>350</v>
      </c>
      <c r="G14" s="16">
        <v>1000</v>
      </c>
      <c r="H14" s="16" t="s">
        <v>160</v>
      </c>
      <c r="I14" s="16">
        <v>15400</v>
      </c>
      <c r="J14" s="38">
        <v>10000</v>
      </c>
      <c r="K14" s="38">
        <v>200</v>
      </c>
      <c r="L14" s="16">
        <v>21</v>
      </c>
      <c r="M14" s="16">
        <v>5000</v>
      </c>
      <c r="N14" s="7">
        <f t="shared" si="0"/>
        <v>2433.3333333333335</v>
      </c>
      <c r="O14">
        <f t="shared" si="1"/>
        <v>126533.33333333334</v>
      </c>
      <c r="P14" s="8">
        <f t="shared" si="2"/>
        <v>44286.666666666672</v>
      </c>
      <c r="Q14" s="8">
        <f t="shared" si="3"/>
        <v>5390</v>
      </c>
      <c r="R14" s="39">
        <f t="shared" si="4"/>
        <v>1.4319342151879648E-2</v>
      </c>
      <c r="S14" s="39">
        <f t="shared" si="5"/>
        <v>0.7558253586606225</v>
      </c>
      <c r="T14" s="11" t="str">
        <f>VLOOKUP(S14,'Summary Sheet'!$B$5:$C$9,2,TRUE)</f>
        <v>B</v>
      </c>
      <c r="U14" s="37" t="s">
        <v>35</v>
      </c>
      <c r="V14" s="1" t="str">
        <f>VLOOKUP(AT14,'Summary Sheet'!$B$5:$C$10,2,TRUE)</f>
        <v>B</v>
      </c>
      <c r="W14" s="1" t="s">
        <v>25</v>
      </c>
      <c r="X14" s="1">
        <f>INDEX('Summary Sheet'!$N$3:$R$7,MATCH('WP ABC (2)'!U14,'Summary Sheet'!$M$3:$M$7,0),MATCH('WP ABC (2)'!W14,'Summary Sheet'!$N$2:$R$2,0))</f>
        <v>2</v>
      </c>
      <c r="Y14" s="1" t="str">
        <f>INDEX('Summary Sheet'!$V$3:$Z$7,MATCH('WP ABC (2)'!U14,'Summary Sheet'!$M$3:$M$7,0),MATCH('WP ABC (2)'!W14,'Summary Sheet'!$N$2:$R$2,0))</f>
        <v>B</v>
      </c>
      <c r="Z14" s="11">
        <f t="shared" si="6"/>
        <v>9.9095153680598264E-3</v>
      </c>
      <c r="AA14" s="36">
        <f t="shared" si="7"/>
        <v>0.41000000000000003</v>
      </c>
      <c r="AB14" s="11"/>
      <c r="AC14" s="40">
        <f t="shared" si="8"/>
        <v>50</v>
      </c>
      <c r="AD14" s="40">
        <f t="shared" si="9"/>
        <v>10000</v>
      </c>
      <c r="AE14" s="41">
        <f t="shared" si="10"/>
        <v>50</v>
      </c>
      <c r="AF14" s="42">
        <f t="shared" si="11"/>
        <v>10000</v>
      </c>
      <c r="AG14" s="40">
        <f>VLOOKUP(U14,'Summary Sheet'!$C$5:$D$9,2,FALSE)</f>
        <v>2</v>
      </c>
      <c r="AH14" s="41">
        <f t="shared" si="12"/>
        <v>4866.666666666667</v>
      </c>
      <c r="AI14" s="12">
        <f t="shared" si="13"/>
        <v>9866.6666666666679</v>
      </c>
      <c r="AJ14" s="43">
        <f t="shared" si="14"/>
        <v>3453.3333333333335</v>
      </c>
      <c r="AK14" s="41">
        <f t="shared" si="15"/>
        <v>9866.6666666666679</v>
      </c>
      <c r="AL14" s="8">
        <f t="shared" si="16"/>
        <v>3453.3333333333335</v>
      </c>
      <c r="AM14" s="12">
        <f t="shared" si="17"/>
        <v>13</v>
      </c>
      <c r="AN14">
        <f t="shared" si="18"/>
        <v>13</v>
      </c>
      <c r="AO14" s="1">
        <f t="shared" si="19"/>
        <v>1.9733333333333336</v>
      </c>
      <c r="AP14" s="12">
        <f t="shared" si="20"/>
        <v>1.9733333333333336</v>
      </c>
      <c r="AR14" s="1">
        <f t="shared" si="21"/>
        <v>26</v>
      </c>
      <c r="AS14" s="9">
        <f t="shared" si="22"/>
        <v>6.6649577031530375E-3</v>
      </c>
      <c r="AT14" s="9">
        <f>1-SUM(AS14:$AS$79)</f>
        <v>0.68162009741091967</v>
      </c>
    </row>
    <row r="15" spans="1:46" x14ac:dyDescent="0.2">
      <c r="A15" s="17">
        <v>6001606</v>
      </c>
      <c r="B15" s="17" t="s">
        <v>135</v>
      </c>
      <c r="C15" s="17" t="s">
        <v>171</v>
      </c>
      <c r="D15" s="17">
        <v>2350</v>
      </c>
      <c r="E15" s="16" t="s">
        <v>160</v>
      </c>
      <c r="F15" s="16">
        <v>2160</v>
      </c>
      <c r="G15" s="16">
        <v>1000</v>
      </c>
      <c r="H15" s="16" t="s">
        <v>160</v>
      </c>
      <c r="I15" s="16">
        <v>1450</v>
      </c>
      <c r="J15" s="38">
        <v>1250</v>
      </c>
      <c r="K15" s="38">
        <v>1250</v>
      </c>
      <c r="L15" s="16">
        <v>7</v>
      </c>
      <c r="M15" s="16">
        <v>1250</v>
      </c>
      <c r="N15" s="7">
        <f t="shared" si="0"/>
        <v>391.66666666666669</v>
      </c>
      <c r="O15">
        <f t="shared" si="1"/>
        <v>20366.666666666668</v>
      </c>
      <c r="P15" s="8">
        <f t="shared" si="2"/>
        <v>43992</v>
      </c>
      <c r="Q15" s="8">
        <f t="shared" si="3"/>
        <v>3132</v>
      </c>
      <c r="R15" s="39">
        <f t="shared" si="4"/>
        <v>1.4224066685507061E-2</v>
      </c>
      <c r="S15" s="39">
        <f t="shared" si="5"/>
        <v>0.77014470081250219</v>
      </c>
      <c r="T15" s="11" t="str">
        <f>VLOOKUP(S15,'Summary Sheet'!$B$5:$C$9,2,TRUE)</f>
        <v>B</v>
      </c>
      <c r="U15" s="37" t="s">
        <v>35</v>
      </c>
      <c r="V15" s="1" t="str">
        <f>VLOOKUP(AT15,'Summary Sheet'!$B$5:$C$10,2,TRUE)</f>
        <v>B</v>
      </c>
      <c r="W15" s="1" t="s">
        <v>25</v>
      </c>
      <c r="X15" s="1">
        <f>INDEX('Summary Sheet'!$N$3:$R$7,MATCH('WP ABC (2)'!U15,'Summary Sheet'!$M$3:$M$7,0),MATCH('WP ABC (2)'!W15,'Summary Sheet'!$N$2:$R$2,0))</f>
        <v>2</v>
      </c>
      <c r="Y15" s="1" t="str">
        <f>INDEX('Summary Sheet'!$V$3:$Z$7,MATCH('WP ABC (2)'!U15,'Summary Sheet'!$M$3:$M$7,0),MATCH('WP ABC (2)'!W15,'Summary Sheet'!$N$2:$R$2,0))</f>
        <v>B</v>
      </c>
      <c r="Z15" s="11">
        <f t="shared" si="6"/>
        <v>4.0843272800787115E-3</v>
      </c>
      <c r="AA15" s="36">
        <f t="shared" si="7"/>
        <v>0.42</v>
      </c>
      <c r="AB15" s="11"/>
      <c r="AC15" s="40">
        <f t="shared" si="8"/>
        <v>1</v>
      </c>
      <c r="AD15" s="40">
        <f t="shared" si="9"/>
        <v>1250</v>
      </c>
      <c r="AE15" s="41">
        <f t="shared" si="10"/>
        <v>1</v>
      </c>
      <c r="AF15" s="42">
        <f t="shared" si="11"/>
        <v>1250</v>
      </c>
      <c r="AG15" s="40">
        <f>VLOOKUP(U15,'Summary Sheet'!$C$5:$D$9,2,FALSE)</f>
        <v>2</v>
      </c>
      <c r="AH15" s="41">
        <f t="shared" si="12"/>
        <v>391.66666666666669</v>
      </c>
      <c r="AI15" s="12">
        <f t="shared" si="13"/>
        <v>1016.6666666666667</v>
      </c>
      <c r="AJ15" s="43">
        <f t="shared" si="14"/>
        <v>2196.0000000000005</v>
      </c>
      <c r="AK15" s="41">
        <f t="shared" si="15"/>
        <v>1016.6666666666667</v>
      </c>
      <c r="AL15" s="8">
        <f t="shared" si="16"/>
        <v>2196.0000000000005</v>
      </c>
      <c r="AM15" s="12">
        <f t="shared" si="17"/>
        <v>17</v>
      </c>
      <c r="AN15">
        <f t="shared" si="18"/>
        <v>17</v>
      </c>
      <c r="AO15" s="1">
        <f t="shared" si="19"/>
        <v>0.81333333333333335</v>
      </c>
      <c r="AP15" s="12">
        <f t="shared" si="20"/>
        <v>0.81333333333333335</v>
      </c>
      <c r="AR15" s="1">
        <f t="shared" si="21"/>
        <v>17</v>
      </c>
      <c r="AS15" s="9">
        <f t="shared" si="22"/>
        <v>4.3578569597539094E-3</v>
      </c>
      <c r="AT15" s="9">
        <f>1-SUM(AS15:$AS$79)</f>
        <v>0.68828505511407279</v>
      </c>
    </row>
    <row r="16" spans="1:46" x14ac:dyDescent="0.2">
      <c r="A16" s="17">
        <v>6001552</v>
      </c>
      <c r="B16" s="17" t="s">
        <v>132</v>
      </c>
      <c r="C16" s="17" t="s">
        <v>171</v>
      </c>
      <c r="D16" s="17">
        <v>1410</v>
      </c>
      <c r="E16" s="16" t="s">
        <v>160</v>
      </c>
      <c r="F16" s="16">
        <v>3.6</v>
      </c>
      <c r="G16" s="16">
        <v>1</v>
      </c>
      <c r="H16" s="16" t="s">
        <v>160</v>
      </c>
      <c r="I16" s="16">
        <v>1080</v>
      </c>
      <c r="J16" s="38">
        <v>600</v>
      </c>
      <c r="K16" s="38">
        <v>30</v>
      </c>
      <c r="L16" s="16">
        <v>7</v>
      </c>
      <c r="M16" s="16">
        <v>750</v>
      </c>
      <c r="N16" s="7">
        <f t="shared" si="0"/>
        <v>235</v>
      </c>
      <c r="O16">
        <f t="shared" si="1"/>
        <v>12220</v>
      </c>
      <c r="P16" s="8">
        <f t="shared" si="2"/>
        <v>43992</v>
      </c>
      <c r="Q16" s="8">
        <f t="shared" si="3"/>
        <v>3888</v>
      </c>
      <c r="R16" s="39">
        <f t="shared" si="4"/>
        <v>1.4224066685507061E-2</v>
      </c>
      <c r="S16" s="39">
        <f t="shared" si="5"/>
        <v>0.78436876749800921</v>
      </c>
      <c r="T16" s="11" t="str">
        <f>VLOOKUP(S16,'Summary Sheet'!$B$5:$C$9,2,TRUE)</f>
        <v>B</v>
      </c>
      <c r="U16" s="37" t="s">
        <v>35</v>
      </c>
      <c r="V16" s="1" t="str">
        <f>VLOOKUP(AT16,'Summary Sheet'!$B$5:$C$10,2,TRUE)</f>
        <v>B</v>
      </c>
      <c r="W16" s="1" t="s">
        <v>44</v>
      </c>
      <c r="X16" s="1">
        <f>INDEX('Summary Sheet'!$N$3:$R$7,MATCH('WP ABC (2)'!U16,'Summary Sheet'!$M$3:$M$7,0),MATCH('WP ABC (2)'!W16,'Summary Sheet'!$N$2:$R$2,0))</f>
        <v>2</v>
      </c>
      <c r="Y16" s="1" t="str">
        <f>INDEX('Summary Sheet'!$V$3:$Z$7,MATCH('WP ABC (2)'!U16,'Summary Sheet'!$M$3:$M$7,0),MATCH('WP ABC (2)'!W16,'Summary Sheet'!$N$2:$R$2,0))</f>
        <v>B</v>
      </c>
      <c r="Z16" s="11">
        <f t="shared" si="6"/>
        <v>3.5821558931837883E-3</v>
      </c>
      <c r="AA16" s="36">
        <f t="shared" si="7"/>
        <v>0.42</v>
      </c>
      <c r="AB16" s="11"/>
      <c r="AC16" s="40">
        <f t="shared" si="8"/>
        <v>20</v>
      </c>
      <c r="AD16" s="40">
        <f t="shared" si="9"/>
        <v>600</v>
      </c>
      <c r="AE16" s="41">
        <f t="shared" si="10"/>
        <v>20</v>
      </c>
      <c r="AF16" s="42">
        <f t="shared" si="11"/>
        <v>600</v>
      </c>
      <c r="AG16" s="40">
        <f>VLOOKUP(U16,'Summary Sheet'!$C$5:$D$9,2,FALSE)</f>
        <v>2</v>
      </c>
      <c r="AH16" s="41">
        <f t="shared" si="12"/>
        <v>235</v>
      </c>
      <c r="AI16" s="12">
        <f t="shared" si="13"/>
        <v>535</v>
      </c>
      <c r="AJ16" s="43">
        <f t="shared" si="14"/>
        <v>1926</v>
      </c>
      <c r="AK16" s="41">
        <f t="shared" si="15"/>
        <v>535</v>
      </c>
      <c r="AL16" s="8">
        <f t="shared" si="16"/>
        <v>1926</v>
      </c>
      <c r="AM16" s="12">
        <f t="shared" si="17"/>
        <v>21</v>
      </c>
      <c r="AN16">
        <f t="shared" si="18"/>
        <v>21</v>
      </c>
      <c r="AO16" s="1">
        <f t="shared" si="19"/>
        <v>0.71333333333333337</v>
      </c>
      <c r="AP16" s="12">
        <f t="shared" si="20"/>
        <v>0.71333333333333337</v>
      </c>
      <c r="AR16" s="1">
        <f t="shared" si="21"/>
        <v>17</v>
      </c>
      <c r="AS16" s="9">
        <f t="shared" si="22"/>
        <v>4.3578569597539094E-3</v>
      </c>
      <c r="AT16" s="9">
        <f>1-SUM(AS16:$AS$79)</f>
        <v>0.69264291207382667</v>
      </c>
    </row>
    <row r="17" spans="1:46" s="4" customFormat="1" ht="13.5" thickBot="1" x14ac:dyDescent="0.25">
      <c r="A17" s="18">
        <v>6000156</v>
      </c>
      <c r="B17" s="18" t="s">
        <v>5</v>
      </c>
      <c r="C17" s="18" t="s">
        <v>165</v>
      </c>
      <c r="D17" s="18">
        <v>403</v>
      </c>
      <c r="E17" s="2" t="s">
        <v>160</v>
      </c>
      <c r="F17" s="2">
        <v>12430</v>
      </c>
      <c r="G17" s="2">
        <v>1000</v>
      </c>
      <c r="H17" s="2" t="s">
        <v>160</v>
      </c>
      <c r="I17" s="2">
        <v>387</v>
      </c>
      <c r="J17" s="44">
        <v>250</v>
      </c>
      <c r="K17" s="44">
        <v>64</v>
      </c>
      <c r="L17" s="2">
        <v>14</v>
      </c>
      <c r="M17" s="2">
        <v>64</v>
      </c>
      <c r="N17" s="7">
        <f t="shared" si="0"/>
        <v>67.166666666666671</v>
      </c>
      <c r="O17">
        <f t="shared" si="1"/>
        <v>3492.666666666667</v>
      </c>
      <c r="P17" s="8">
        <f t="shared" si="2"/>
        <v>43413.846666666672</v>
      </c>
      <c r="Q17" s="8">
        <f t="shared" si="3"/>
        <v>4810.41</v>
      </c>
      <c r="R17" s="39">
        <f t="shared" si="4"/>
        <v>1.4037130616044854E-2</v>
      </c>
      <c r="S17" s="39">
        <f t="shared" si="5"/>
        <v>0.79859283418351634</v>
      </c>
      <c r="T17" s="10" t="str">
        <f>VLOOKUP(S17,'Summary Sheet'!$B$5:$C$9,2,TRUE)</f>
        <v>B</v>
      </c>
      <c r="U17" s="37" t="s">
        <v>35</v>
      </c>
      <c r="V17" s="1" t="str">
        <f>VLOOKUP(AT17,'Summary Sheet'!$B$5:$C$10,2,TRUE)</f>
        <v>B</v>
      </c>
      <c r="W17" s="1" t="s">
        <v>25</v>
      </c>
      <c r="X17" s="1">
        <f>INDEX('Summary Sheet'!$N$3:$R$7,MATCH('WP ABC (2)'!U17,'Summary Sheet'!$M$3:$M$7,0),MATCH('WP ABC (2)'!W17,'Summary Sheet'!$N$2:$R$2,0))</f>
        <v>2</v>
      </c>
      <c r="Y17" s="1" t="str">
        <f>INDEX('Summary Sheet'!$V$3:$Z$7,MATCH('WP ABC (2)'!U17,'Summary Sheet'!$M$3:$M$7,0),MATCH('WP ABC (2)'!W17,'Summary Sheet'!$N$2:$R$2,0))</f>
        <v>B</v>
      </c>
      <c r="Z17" s="11">
        <f t="shared" si="6"/>
        <v>1.7948703867533403E-2</v>
      </c>
      <c r="AA17" s="36">
        <f t="shared" si="7"/>
        <v>0.42</v>
      </c>
      <c r="AB17" s="11"/>
      <c r="AC17" s="40">
        <f t="shared" si="8"/>
        <v>4</v>
      </c>
      <c r="AD17" s="40">
        <f t="shared" si="9"/>
        <v>256</v>
      </c>
      <c r="AE17" s="41">
        <f t="shared" si="10"/>
        <v>4</v>
      </c>
      <c r="AF17" s="42">
        <f t="shared" si="11"/>
        <v>256</v>
      </c>
      <c r="AG17" s="40">
        <f>VLOOKUP(U17,'Summary Sheet'!$C$5:$D$9,2,FALSE)</f>
        <v>2</v>
      </c>
      <c r="AH17" s="41">
        <f t="shared" si="12"/>
        <v>100.75</v>
      </c>
      <c r="AI17" s="12">
        <f t="shared" si="13"/>
        <v>228.75</v>
      </c>
      <c r="AJ17" s="43">
        <f t="shared" si="14"/>
        <v>2843.3625000000002</v>
      </c>
      <c r="AK17" s="41">
        <f t="shared" si="15"/>
        <v>228.75</v>
      </c>
      <c r="AL17" s="8">
        <f t="shared" si="16"/>
        <v>2843.3625000000002</v>
      </c>
      <c r="AM17" s="12">
        <f t="shared" si="17"/>
        <v>14</v>
      </c>
      <c r="AN17">
        <f t="shared" si="18"/>
        <v>14</v>
      </c>
      <c r="AO17" s="1">
        <f t="shared" si="19"/>
        <v>3.57421875</v>
      </c>
      <c r="AP17" s="12">
        <f t="shared" si="20"/>
        <v>3.57421875</v>
      </c>
      <c r="AQ17"/>
      <c r="AR17" s="1">
        <f t="shared" si="21"/>
        <v>55</v>
      </c>
      <c r="AS17" s="9">
        <f t="shared" si="22"/>
        <v>1.4098948987439118E-2</v>
      </c>
      <c r="AT17" s="9">
        <f>1-SUM(AS17:$AS$79)</f>
        <v>0.69700076903358066</v>
      </c>
    </row>
    <row r="18" spans="1:46" x14ac:dyDescent="0.2">
      <c r="A18" s="17">
        <v>6001440</v>
      </c>
      <c r="B18" s="17" t="s">
        <v>128</v>
      </c>
      <c r="C18" s="17" t="s">
        <v>171</v>
      </c>
      <c r="D18" s="17">
        <v>312</v>
      </c>
      <c r="E18" s="16" t="s">
        <v>161</v>
      </c>
      <c r="F18" s="16">
        <v>15000</v>
      </c>
      <c r="G18" s="16">
        <v>1000</v>
      </c>
      <c r="H18" s="16" t="s">
        <v>161</v>
      </c>
      <c r="I18" s="16">
        <v>80</v>
      </c>
      <c r="J18" s="38">
        <v>160</v>
      </c>
      <c r="K18" s="38">
        <v>4</v>
      </c>
      <c r="L18" s="16">
        <v>7</v>
      </c>
      <c r="M18" s="16">
        <v>160</v>
      </c>
      <c r="N18" s="7">
        <f t="shared" si="0"/>
        <v>52</v>
      </c>
      <c r="O18">
        <f t="shared" si="1"/>
        <v>2704</v>
      </c>
      <c r="P18" s="8">
        <f t="shared" si="2"/>
        <v>40560</v>
      </c>
      <c r="Q18" s="8">
        <f t="shared" si="3"/>
        <v>1200</v>
      </c>
      <c r="R18" s="39">
        <f t="shared" si="4"/>
        <v>1.3114387724226368E-2</v>
      </c>
      <c r="S18" s="39">
        <f t="shared" si="5"/>
        <v>0.81262996479956118</v>
      </c>
      <c r="T18" s="11" t="str">
        <f>VLOOKUP(S18,'Summary Sheet'!$B$5:$C$9,2,TRUE)</f>
        <v>C</v>
      </c>
      <c r="U18" s="37" t="s">
        <v>25</v>
      </c>
      <c r="V18" s="1" t="str">
        <f>VLOOKUP(AT18,'Summary Sheet'!$B$5:$C$10,2,TRUE)</f>
        <v>B</v>
      </c>
      <c r="W18" s="1" t="s">
        <v>25</v>
      </c>
      <c r="X18" s="1">
        <f>INDEX('Summary Sheet'!$N$3:$R$7,MATCH('WP ABC (2)'!U18,'Summary Sheet'!$M$3:$M$7,0),MATCH('WP ABC (2)'!W18,'Summary Sheet'!$N$2:$R$2,0))</f>
        <v>4</v>
      </c>
      <c r="Y18" s="1" t="str">
        <f>INDEX('Summary Sheet'!$V$3:$Z$7,MATCH('WP ABC (2)'!U18,'Summary Sheet'!$M$3:$M$7,0),MATCH('WP ABC (2)'!W18,'Summary Sheet'!$N$2:$R$2,0))</f>
        <v>C</v>
      </c>
      <c r="Z18" s="11">
        <f t="shared" si="6"/>
        <v>4.142913941883119E-3</v>
      </c>
      <c r="AA18" s="36">
        <f t="shared" si="7"/>
        <v>0.44</v>
      </c>
      <c r="AB18" s="11"/>
      <c r="AC18" s="40">
        <f t="shared" si="8"/>
        <v>40</v>
      </c>
      <c r="AD18" s="40">
        <f t="shared" si="9"/>
        <v>160</v>
      </c>
      <c r="AE18" s="41">
        <f t="shared" si="10"/>
        <v>52</v>
      </c>
      <c r="AF18" s="42">
        <f t="shared" si="11"/>
        <v>208</v>
      </c>
      <c r="AG18" s="40">
        <f>VLOOKUP(U18,'Summary Sheet'!$C$5:$D$9,2,FALSE)</f>
        <v>4</v>
      </c>
      <c r="AH18" s="41">
        <f t="shared" si="12"/>
        <v>52</v>
      </c>
      <c r="AI18" s="12">
        <f t="shared" si="13"/>
        <v>132</v>
      </c>
      <c r="AJ18" s="43">
        <f t="shared" si="14"/>
        <v>1980</v>
      </c>
      <c r="AK18" s="41">
        <f t="shared" si="15"/>
        <v>156</v>
      </c>
      <c r="AL18" s="8">
        <f t="shared" si="16"/>
        <v>2340</v>
      </c>
      <c r="AM18" s="12">
        <f t="shared" si="17"/>
        <v>13</v>
      </c>
      <c r="AN18">
        <f t="shared" si="18"/>
        <v>17</v>
      </c>
      <c r="AO18" s="1">
        <f t="shared" si="19"/>
        <v>0.82499999999999996</v>
      </c>
      <c r="AP18" s="12">
        <f t="shared" si="20"/>
        <v>0.97499999999999998</v>
      </c>
      <c r="AR18" s="1">
        <f t="shared" si="21"/>
        <v>17</v>
      </c>
      <c r="AS18" s="9">
        <f t="shared" si="22"/>
        <v>4.3578569597539094E-3</v>
      </c>
      <c r="AT18" s="9">
        <f>1-SUM(AS18:$AS$79)</f>
        <v>0.71109971802102012</v>
      </c>
    </row>
    <row r="19" spans="1:46" x14ac:dyDescent="0.2">
      <c r="A19" s="17">
        <v>6001993</v>
      </c>
      <c r="B19" s="17" t="s">
        <v>155</v>
      </c>
      <c r="C19" s="17" t="s">
        <v>166</v>
      </c>
      <c r="D19" s="17">
        <v>15000</v>
      </c>
      <c r="E19" s="16" t="s">
        <v>160</v>
      </c>
      <c r="F19" s="16">
        <v>276.47000000000003</v>
      </c>
      <c r="G19" s="16">
        <v>1000</v>
      </c>
      <c r="H19" s="16" t="s">
        <v>160</v>
      </c>
      <c r="I19" s="16" t="e">
        <v>#N/A</v>
      </c>
      <c r="J19" s="38">
        <v>36000</v>
      </c>
      <c r="K19" s="38">
        <v>1</v>
      </c>
      <c r="L19" s="16">
        <v>21</v>
      </c>
      <c r="M19" s="16">
        <v>36000</v>
      </c>
      <c r="N19" s="7">
        <f t="shared" si="0"/>
        <v>2500</v>
      </c>
      <c r="O19">
        <f t="shared" si="1"/>
        <v>130000</v>
      </c>
      <c r="P19" s="8">
        <f t="shared" si="2"/>
        <v>35941.100000000006</v>
      </c>
      <c r="Q19" s="8">
        <f t="shared" si="3"/>
        <v>0</v>
      </c>
      <c r="R19" s="39">
        <f t="shared" si="4"/>
        <v>1.1620944788836105E-2</v>
      </c>
      <c r="S19" s="39">
        <f t="shared" si="5"/>
        <v>0.82574435252378753</v>
      </c>
      <c r="T19" s="11" t="str">
        <f>VLOOKUP(S19,'Summary Sheet'!$B$5:$C$9,2,TRUE)</f>
        <v>C</v>
      </c>
      <c r="U19" s="37" t="s">
        <v>25</v>
      </c>
      <c r="V19" s="1" t="str">
        <f>VLOOKUP(AT19,'Summary Sheet'!$B$5:$C$10,2,TRUE)</f>
        <v>B</v>
      </c>
      <c r="W19" s="1" t="s">
        <v>44</v>
      </c>
      <c r="X19" s="1">
        <f>INDEX('Summary Sheet'!$N$3:$R$7,MATCH('WP ABC (2)'!U19,'Summary Sheet'!$M$3:$M$7,0),MATCH('WP ABC (2)'!W19,'Summary Sheet'!$N$2:$R$2,0))</f>
        <v>4</v>
      </c>
      <c r="Y19" s="1" t="str">
        <f>INDEX('Summary Sheet'!$V$3:$Z$7,MATCH('WP ABC (2)'!U19,'Summary Sheet'!$M$3:$M$7,0),MATCH('WP ABC (2)'!W19,'Summary Sheet'!$N$2:$R$2,0))</f>
        <v>C</v>
      </c>
      <c r="Z19" s="11">
        <f t="shared" si="6"/>
        <v>3.2083171940509004E-3</v>
      </c>
      <c r="AA19" s="36">
        <f t="shared" si="7"/>
        <v>0.45</v>
      </c>
      <c r="AB19" s="11"/>
      <c r="AC19" s="40">
        <f t="shared" si="8"/>
        <v>36000</v>
      </c>
      <c r="AD19" s="40">
        <f t="shared" si="9"/>
        <v>36000</v>
      </c>
      <c r="AE19" s="41">
        <f t="shared" si="10"/>
        <v>36000</v>
      </c>
      <c r="AF19" s="42">
        <f t="shared" si="11"/>
        <v>36000</v>
      </c>
      <c r="AG19" s="40">
        <f>VLOOKUP(U19,'Summary Sheet'!$C$5:$D$9,2,FALSE)</f>
        <v>4</v>
      </c>
      <c r="AH19" s="41">
        <f t="shared" si="12"/>
        <v>5000</v>
      </c>
      <c r="AI19" s="12">
        <f t="shared" si="13"/>
        <v>23000</v>
      </c>
      <c r="AJ19" s="43">
        <f t="shared" si="14"/>
        <v>6358.81</v>
      </c>
      <c r="AK19" s="41">
        <f t="shared" si="15"/>
        <v>23000</v>
      </c>
      <c r="AL19" s="8">
        <f t="shared" si="16"/>
        <v>6358.81</v>
      </c>
      <c r="AM19" s="12">
        <f t="shared" si="17"/>
        <v>4</v>
      </c>
      <c r="AN19">
        <f t="shared" si="18"/>
        <v>4</v>
      </c>
      <c r="AO19" s="1">
        <f t="shared" si="19"/>
        <v>0.63888888888888884</v>
      </c>
      <c r="AP19" s="12">
        <f t="shared" si="20"/>
        <v>0.63888888888888884</v>
      </c>
      <c r="AR19" s="1">
        <f t="shared" si="21"/>
        <v>4</v>
      </c>
      <c r="AS19" s="9">
        <f t="shared" si="22"/>
        <v>1.0253781081773904E-3</v>
      </c>
      <c r="AT19" s="9">
        <f>1-SUM(AS19:$AS$79)</f>
        <v>0.71545757498077389</v>
      </c>
    </row>
    <row r="20" spans="1:46" x14ac:dyDescent="0.2">
      <c r="A20" s="17">
        <v>6000139</v>
      </c>
      <c r="B20" s="17" t="s">
        <v>0</v>
      </c>
      <c r="C20" s="17" t="s">
        <v>166</v>
      </c>
      <c r="D20" s="17">
        <v>15500</v>
      </c>
      <c r="E20" s="16" t="s">
        <v>160</v>
      </c>
      <c r="F20" s="16">
        <v>238.07</v>
      </c>
      <c r="G20" s="16">
        <v>1000</v>
      </c>
      <c r="H20" s="16" t="s">
        <v>160</v>
      </c>
      <c r="I20" s="16">
        <v>50000</v>
      </c>
      <c r="J20" s="38">
        <v>15000</v>
      </c>
      <c r="K20" s="38">
        <v>500</v>
      </c>
      <c r="L20" s="16">
        <v>21</v>
      </c>
      <c r="M20" s="16">
        <v>18800</v>
      </c>
      <c r="N20" s="7">
        <f t="shared" si="0"/>
        <v>2583.3333333333335</v>
      </c>
      <c r="O20">
        <f t="shared" si="1"/>
        <v>134333.33333333334</v>
      </c>
      <c r="P20" s="8">
        <f t="shared" si="2"/>
        <v>31980.736666666668</v>
      </c>
      <c r="Q20" s="8">
        <f t="shared" si="3"/>
        <v>11903.5</v>
      </c>
      <c r="R20" s="39">
        <f t="shared" si="4"/>
        <v>1.0340428509690568E-2</v>
      </c>
      <c r="S20" s="39">
        <f t="shared" si="5"/>
        <v>0.83736529731262366</v>
      </c>
      <c r="T20" s="11" t="str">
        <f>VLOOKUP(S20,'Summary Sheet'!$B$5:$C$9,2,TRUE)</f>
        <v>C</v>
      </c>
      <c r="U20" s="37" t="s">
        <v>25</v>
      </c>
      <c r="V20" s="1" t="str">
        <f>VLOOKUP(AT20,'Summary Sheet'!$B$5:$C$10,2,TRUE)</f>
        <v>B</v>
      </c>
      <c r="W20" s="1" t="s">
        <v>44</v>
      </c>
      <c r="X20" s="1">
        <f>INDEX('Summary Sheet'!$N$3:$R$7,MATCH('WP ABC (2)'!U20,'Summary Sheet'!$M$3:$M$7,0),MATCH('WP ABC (2)'!W20,'Summary Sheet'!$N$2:$R$2,0))</f>
        <v>4</v>
      </c>
      <c r="Y20" s="1" t="str">
        <f>INDEX('Summary Sheet'!$V$3:$Z$7,MATCH('WP ABC (2)'!U20,'Summary Sheet'!$M$3:$M$7,0),MATCH('WP ABC (2)'!W20,'Summary Sheet'!$N$2:$R$2,0))</f>
        <v>C</v>
      </c>
      <c r="Z20" s="11">
        <f t="shared" si="6"/>
        <v>3.3834242379445208E-3</v>
      </c>
      <c r="AA20" s="36">
        <f t="shared" si="7"/>
        <v>0.45</v>
      </c>
      <c r="AB20" s="11"/>
      <c r="AC20" s="40">
        <f t="shared" si="8"/>
        <v>30</v>
      </c>
      <c r="AD20" s="40">
        <f t="shared" si="9"/>
        <v>15000</v>
      </c>
      <c r="AE20" s="41">
        <f t="shared" si="10"/>
        <v>30</v>
      </c>
      <c r="AF20" s="42">
        <f t="shared" si="11"/>
        <v>15000</v>
      </c>
      <c r="AG20" s="40">
        <f>VLOOKUP(U20,'Summary Sheet'!$C$5:$D$9,2,FALSE)</f>
        <v>4</v>
      </c>
      <c r="AH20" s="41">
        <f t="shared" si="12"/>
        <v>5166.666666666667</v>
      </c>
      <c r="AI20" s="12">
        <f t="shared" si="13"/>
        <v>12666.666666666668</v>
      </c>
      <c r="AJ20" s="43">
        <f t="shared" si="14"/>
        <v>3015.5533333333337</v>
      </c>
      <c r="AK20" s="41">
        <f t="shared" si="15"/>
        <v>12666.666666666668</v>
      </c>
      <c r="AL20" s="8">
        <f t="shared" si="16"/>
        <v>3015.5533333333337</v>
      </c>
      <c r="AM20" s="12">
        <f t="shared" si="17"/>
        <v>9</v>
      </c>
      <c r="AN20">
        <f t="shared" si="18"/>
        <v>9</v>
      </c>
      <c r="AO20" s="1">
        <f t="shared" si="19"/>
        <v>0.67375886524822703</v>
      </c>
      <c r="AP20" s="12">
        <f t="shared" si="20"/>
        <v>0.67375886524822703</v>
      </c>
      <c r="AR20" s="1">
        <f t="shared" si="21"/>
        <v>8</v>
      </c>
      <c r="AS20" s="9">
        <f t="shared" si="22"/>
        <v>2.0507562163547808E-3</v>
      </c>
      <c r="AT20" s="9">
        <f>1-SUM(AS20:$AS$79)</f>
        <v>0.71648295308895138</v>
      </c>
    </row>
    <row r="21" spans="1:46" x14ac:dyDescent="0.2">
      <c r="A21" s="17">
        <v>6000095</v>
      </c>
      <c r="B21" s="17" t="s">
        <v>169</v>
      </c>
      <c r="C21" s="17" t="s">
        <v>165</v>
      </c>
      <c r="D21" s="17">
        <v>5480</v>
      </c>
      <c r="E21" s="16" t="s">
        <v>160</v>
      </c>
      <c r="F21" s="16">
        <v>607</v>
      </c>
      <c r="G21" s="16">
        <v>1000</v>
      </c>
      <c r="H21" s="16" t="s">
        <v>160</v>
      </c>
      <c r="I21" s="16">
        <v>7830</v>
      </c>
      <c r="J21" s="38">
        <v>5000</v>
      </c>
      <c r="K21" s="38">
        <v>640</v>
      </c>
      <c r="L21" s="16">
        <v>14</v>
      </c>
      <c r="M21" s="16">
        <v>640</v>
      </c>
      <c r="N21" s="7">
        <f t="shared" si="0"/>
        <v>913.33333333333337</v>
      </c>
      <c r="O21">
        <f t="shared" si="1"/>
        <v>47493.333333333336</v>
      </c>
      <c r="P21" s="8">
        <f t="shared" si="2"/>
        <v>28828.453333333331</v>
      </c>
      <c r="Q21" s="8">
        <f t="shared" si="3"/>
        <v>4752.8100000000004</v>
      </c>
      <c r="R21" s="39">
        <f t="shared" si="4"/>
        <v>9.3211911859738504E-3</v>
      </c>
      <c r="S21" s="39">
        <f t="shared" si="5"/>
        <v>0.84770572582231418</v>
      </c>
      <c r="T21" s="11" t="str">
        <f>VLOOKUP(S21,'Summary Sheet'!$B$5:$C$9,2,TRUE)</f>
        <v>C</v>
      </c>
      <c r="U21" s="37" t="s">
        <v>25</v>
      </c>
      <c r="V21" s="1" t="str">
        <f>VLOOKUP(AT21,'Summary Sheet'!$B$5:$C$10,2,TRUE)</f>
        <v>B</v>
      </c>
      <c r="W21" s="1" t="s">
        <v>35</v>
      </c>
      <c r="X21" s="1">
        <f>INDEX('Summary Sheet'!$N$3:$R$7,MATCH('WP ABC (2)'!U21,'Summary Sheet'!$M$3:$M$7,0),MATCH('WP ABC (2)'!W21,'Summary Sheet'!$N$2:$R$2,0))</f>
        <v>2</v>
      </c>
      <c r="Y21" s="1" t="str">
        <f>INDEX('Summary Sheet'!$V$3:$Z$7,MATCH('WP ABC (2)'!U21,'Summary Sheet'!$M$3:$M$7,0),MATCH('WP ABC (2)'!W21,'Summary Sheet'!$N$2:$R$2,0))</f>
        <v>B</v>
      </c>
      <c r="Z21" s="11">
        <f t="shared" si="6"/>
        <v>3.0836461726516402E-2</v>
      </c>
      <c r="AA21" s="36">
        <f t="shared" si="7"/>
        <v>0.45</v>
      </c>
      <c r="AB21" s="11"/>
      <c r="AC21" s="40">
        <f t="shared" si="8"/>
        <v>8</v>
      </c>
      <c r="AD21" s="40">
        <f t="shared" si="9"/>
        <v>5120</v>
      </c>
      <c r="AE21" s="41">
        <f t="shared" si="10"/>
        <v>8</v>
      </c>
      <c r="AF21" s="42">
        <f t="shared" si="11"/>
        <v>5120</v>
      </c>
      <c r="AG21" s="40">
        <f>VLOOKUP(U21,'Summary Sheet'!$C$5:$D$9,2,FALSE)</f>
        <v>4</v>
      </c>
      <c r="AH21" s="41">
        <f t="shared" si="12"/>
        <v>1370</v>
      </c>
      <c r="AI21" s="12">
        <f t="shared" si="13"/>
        <v>3930</v>
      </c>
      <c r="AJ21" s="43">
        <f t="shared" si="14"/>
        <v>2385.5100000000002</v>
      </c>
      <c r="AK21" s="41">
        <f t="shared" si="15"/>
        <v>3930</v>
      </c>
      <c r="AL21" s="8">
        <f t="shared" si="16"/>
        <v>2385.5100000000002</v>
      </c>
      <c r="AM21" s="12">
        <f t="shared" si="17"/>
        <v>10</v>
      </c>
      <c r="AN21">
        <f t="shared" si="18"/>
        <v>10</v>
      </c>
      <c r="AO21" s="1">
        <f t="shared" si="19"/>
        <v>6.140625</v>
      </c>
      <c r="AP21" s="12">
        <f t="shared" si="20"/>
        <v>6.140625</v>
      </c>
      <c r="AR21" s="1">
        <f t="shared" si="21"/>
        <v>75</v>
      </c>
      <c r="AS21" s="9">
        <f t="shared" si="22"/>
        <v>1.9225839528326072E-2</v>
      </c>
      <c r="AT21" s="9">
        <f>1-SUM(AS21:$AS$79)</f>
        <v>0.71853370930530625</v>
      </c>
    </row>
    <row r="22" spans="1:46" x14ac:dyDescent="0.2">
      <c r="A22" s="17">
        <v>6000089</v>
      </c>
      <c r="B22" s="17" t="s">
        <v>167</v>
      </c>
      <c r="C22" s="17" t="s">
        <v>165</v>
      </c>
      <c r="D22" s="17">
        <v>5500</v>
      </c>
      <c r="E22" s="16" t="s">
        <v>160</v>
      </c>
      <c r="F22" s="16">
        <v>603</v>
      </c>
      <c r="G22" s="16">
        <v>1000</v>
      </c>
      <c r="H22" s="16" t="s">
        <v>160</v>
      </c>
      <c r="I22" s="16">
        <v>2445</v>
      </c>
      <c r="J22" s="38">
        <v>5000</v>
      </c>
      <c r="K22" s="38">
        <v>800</v>
      </c>
      <c r="L22" s="16">
        <v>14</v>
      </c>
      <c r="M22" s="16">
        <v>800</v>
      </c>
      <c r="N22" s="7">
        <f t="shared" si="0"/>
        <v>916.66666666666663</v>
      </c>
      <c r="O22">
        <f t="shared" si="1"/>
        <v>47666.666666666664</v>
      </c>
      <c r="P22" s="8">
        <f t="shared" si="2"/>
        <v>28743</v>
      </c>
      <c r="Q22" s="8">
        <f t="shared" si="3"/>
        <v>1474.3349999999998</v>
      </c>
      <c r="R22" s="39">
        <f t="shared" si="4"/>
        <v>9.2935613007258024E-3</v>
      </c>
      <c r="S22" s="39">
        <f t="shared" si="5"/>
        <v>0.85702691700828804</v>
      </c>
      <c r="T22" s="11" t="str">
        <f>VLOOKUP(S22,'Summary Sheet'!$B$5:$C$9,2,TRUE)</f>
        <v>C</v>
      </c>
      <c r="U22" s="37" t="s">
        <v>25</v>
      </c>
      <c r="V22" s="1" t="str">
        <f>VLOOKUP(AT22,'Summary Sheet'!$B$5:$C$10,2,TRUE)</f>
        <v>B</v>
      </c>
      <c r="W22" s="1" t="s">
        <v>35</v>
      </c>
      <c r="X22" s="1">
        <f>INDEX('Summary Sheet'!$N$3:$R$7,MATCH('WP ABC (2)'!U22,'Summary Sheet'!$M$3:$M$7,0),MATCH('WP ABC (2)'!W22,'Summary Sheet'!$N$2:$R$2,0))</f>
        <v>2</v>
      </c>
      <c r="Y22" s="1" t="str">
        <f>INDEX('Summary Sheet'!$V$3:$Z$7,MATCH('WP ABC (2)'!U22,'Summary Sheet'!$M$3:$M$7,0),MATCH('WP ABC (2)'!W22,'Summary Sheet'!$N$2:$R$2,0))</f>
        <v>B</v>
      </c>
      <c r="Z22" s="11">
        <f t="shared" si="6"/>
        <v>2.6207069253578824E-2</v>
      </c>
      <c r="AA22" s="36">
        <f t="shared" si="7"/>
        <v>0.48</v>
      </c>
      <c r="AB22" s="11"/>
      <c r="AC22" s="40">
        <f t="shared" si="8"/>
        <v>7</v>
      </c>
      <c r="AD22" s="40">
        <f t="shared" si="9"/>
        <v>5600</v>
      </c>
      <c r="AE22" s="41">
        <f t="shared" si="10"/>
        <v>7</v>
      </c>
      <c r="AF22" s="42">
        <f t="shared" si="11"/>
        <v>5600</v>
      </c>
      <c r="AG22" s="40">
        <f>VLOOKUP(U22,'Summary Sheet'!$C$5:$D$9,2,FALSE)</f>
        <v>4</v>
      </c>
      <c r="AH22" s="41">
        <f t="shared" si="12"/>
        <v>1375</v>
      </c>
      <c r="AI22" s="12">
        <f t="shared" si="13"/>
        <v>4175</v>
      </c>
      <c r="AJ22" s="43">
        <f t="shared" si="14"/>
        <v>2517.5250000000001</v>
      </c>
      <c r="AK22" s="41">
        <f t="shared" si="15"/>
        <v>4175</v>
      </c>
      <c r="AL22" s="8">
        <f t="shared" si="16"/>
        <v>2517.5250000000001</v>
      </c>
      <c r="AM22" s="12">
        <f t="shared" si="17"/>
        <v>9</v>
      </c>
      <c r="AN22">
        <f t="shared" si="18"/>
        <v>9</v>
      </c>
      <c r="AO22" s="1">
        <f t="shared" si="19"/>
        <v>5.21875</v>
      </c>
      <c r="AP22" s="12">
        <f t="shared" si="20"/>
        <v>5.21875</v>
      </c>
      <c r="AR22" s="1">
        <f t="shared" si="21"/>
        <v>60</v>
      </c>
      <c r="AS22" s="9">
        <f t="shared" si="22"/>
        <v>1.5380671622660855E-2</v>
      </c>
      <c r="AT22" s="9">
        <f>1-SUM(AS22:$AS$79)</f>
        <v>0.73775954883363237</v>
      </c>
    </row>
    <row r="23" spans="1:46" x14ac:dyDescent="0.2">
      <c r="A23" s="17">
        <v>6000265</v>
      </c>
      <c r="B23" s="17" t="s">
        <v>13</v>
      </c>
      <c r="C23" s="17" t="s">
        <v>165</v>
      </c>
      <c r="D23" s="17">
        <v>6000</v>
      </c>
      <c r="E23" s="16" t="s">
        <v>160</v>
      </c>
      <c r="F23" s="16">
        <v>550</v>
      </c>
      <c r="G23" s="16">
        <v>1000</v>
      </c>
      <c r="H23" s="16" t="s">
        <v>160</v>
      </c>
      <c r="I23" s="16">
        <v>1600</v>
      </c>
      <c r="J23" s="38">
        <v>5000</v>
      </c>
      <c r="K23" s="38">
        <v>400</v>
      </c>
      <c r="L23" s="16">
        <v>14</v>
      </c>
      <c r="M23" s="16">
        <v>400</v>
      </c>
      <c r="N23" s="7">
        <f t="shared" si="0"/>
        <v>1000</v>
      </c>
      <c r="O23">
        <f t="shared" si="1"/>
        <v>52000</v>
      </c>
      <c r="P23" s="8">
        <f t="shared" si="2"/>
        <v>28600</v>
      </c>
      <c r="Q23" s="8">
        <f t="shared" si="3"/>
        <v>880</v>
      </c>
      <c r="R23" s="39">
        <f t="shared" si="4"/>
        <v>9.2473246773391062E-3</v>
      </c>
      <c r="S23" s="39">
        <f t="shared" si="5"/>
        <v>0.86632047830901393</v>
      </c>
      <c r="T23" s="11" t="str">
        <f>VLOOKUP(S23,'Summary Sheet'!$B$5:$C$9,2,TRUE)</f>
        <v>C</v>
      </c>
      <c r="U23" s="37" t="s">
        <v>25</v>
      </c>
      <c r="V23" s="1" t="str">
        <f>VLOOKUP(AT23,'Summary Sheet'!$B$5:$C$10,2,TRUE)</f>
        <v>B</v>
      </c>
      <c r="W23" s="1" t="s">
        <v>35</v>
      </c>
      <c r="X23" s="1">
        <f>INDEX('Summary Sheet'!$N$3:$R$7,MATCH('WP ABC (2)'!U23,'Summary Sheet'!$M$3:$M$7,0),MATCH('WP ABC (2)'!W23,'Summary Sheet'!$N$2:$R$2,0))</f>
        <v>2</v>
      </c>
      <c r="Y23" s="1" t="str">
        <f>INDEX('Summary Sheet'!$V$3:$Z$7,MATCH('WP ABC (2)'!U23,'Summary Sheet'!$M$3:$M$7,0),MATCH('WP ABC (2)'!W23,'Summary Sheet'!$N$2:$R$2,0))</f>
        <v>B</v>
      </c>
      <c r="Z23" s="11">
        <f t="shared" si="6"/>
        <v>5.1472567156729668E-2</v>
      </c>
      <c r="AA23" s="36">
        <f t="shared" si="7"/>
        <v>0.51</v>
      </c>
      <c r="AB23" s="11"/>
      <c r="AC23" s="40">
        <f t="shared" si="8"/>
        <v>13</v>
      </c>
      <c r="AD23" s="40">
        <f t="shared" si="9"/>
        <v>5200</v>
      </c>
      <c r="AE23" s="41">
        <f t="shared" si="10"/>
        <v>13</v>
      </c>
      <c r="AF23" s="42">
        <f t="shared" si="11"/>
        <v>5200</v>
      </c>
      <c r="AG23" s="40">
        <f>VLOOKUP(U23,'Summary Sheet'!$C$5:$D$9,2,FALSE)</f>
        <v>4</v>
      </c>
      <c r="AH23" s="41">
        <f t="shared" si="12"/>
        <v>1500</v>
      </c>
      <c r="AI23" s="12">
        <f t="shared" si="13"/>
        <v>4100</v>
      </c>
      <c r="AJ23" s="43">
        <f t="shared" si="14"/>
        <v>2255</v>
      </c>
      <c r="AK23" s="41">
        <f t="shared" si="15"/>
        <v>4100</v>
      </c>
      <c r="AL23" s="8">
        <f t="shared" si="16"/>
        <v>2255</v>
      </c>
      <c r="AM23" s="12">
        <f t="shared" si="17"/>
        <v>10</v>
      </c>
      <c r="AN23">
        <f t="shared" si="18"/>
        <v>10</v>
      </c>
      <c r="AO23" s="1">
        <f t="shared" si="19"/>
        <v>10.25</v>
      </c>
      <c r="AP23" s="12">
        <f t="shared" si="20"/>
        <v>10.25</v>
      </c>
      <c r="AR23" s="1">
        <f t="shared" si="21"/>
        <v>130</v>
      </c>
      <c r="AS23" s="9">
        <f t="shared" si="22"/>
        <v>3.3324788515765189E-2</v>
      </c>
      <c r="AT23" s="9">
        <f>1-SUM(AS23:$AS$79)</f>
        <v>0.75314022045629347</v>
      </c>
    </row>
    <row r="24" spans="1:46" x14ac:dyDescent="0.2">
      <c r="A24" s="17">
        <v>6001353</v>
      </c>
      <c r="B24" s="17" t="s">
        <v>124</v>
      </c>
      <c r="C24" s="17" t="s">
        <v>162</v>
      </c>
      <c r="D24" s="17">
        <v>177800</v>
      </c>
      <c r="E24" s="16" t="s">
        <v>160</v>
      </c>
      <c r="F24" s="16">
        <v>16.5</v>
      </c>
      <c r="G24" s="16">
        <v>1000</v>
      </c>
      <c r="H24" s="16" t="s">
        <v>160</v>
      </c>
      <c r="I24" s="16">
        <v>386400</v>
      </c>
      <c r="J24" s="38">
        <v>450000</v>
      </c>
      <c r="K24" s="38">
        <v>5600</v>
      </c>
      <c r="L24" s="16">
        <v>21</v>
      </c>
      <c r="M24" s="16">
        <v>240000</v>
      </c>
      <c r="N24" s="7">
        <f t="shared" si="0"/>
        <v>29633.333333333332</v>
      </c>
      <c r="O24">
        <f t="shared" si="1"/>
        <v>1540933.3333333333</v>
      </c>
      <c r="P24" s="8">
        <f t="shared" si="2"/>
        <v>25425.399999999998</v>
      </c>
      <c r="Q24" s="8">
        <f t="shared" si="3"/>
        <v>6375.5999999999995</v>
      </c>
      <c r="R24" s="39">
        <f t="shared" si="4"/>
        <v>8.2208716381544644E-3</v>
      </c>
      <c r="S24" s="39">
        <f t="shared" si="5"/>
        <v>0.87556780298635306</v>
      </c>
      <c r="T24" s="11" t="str">
        <f>VLOOKUP(S24,'Summary Sheet'!$B$5:$C$9,2,TRUE)</f>
        <v>C</v>
      </c>
      <c r="U24" s="37" t="s">
        <v>25</v>
      </c>
      <c r="V24" s="1" t="str">
        <f>VLOOKUP(AT24,'Summary Sheet'!$B$5:$C$10,2,TRUE)</f>
        <v>B</v>
      </c>
      <c r="W24" s="1" t="s">
        <v>44</v>
      </c>
      <c r="X24" s="1">
        <f>INDEX('Summary Sheet'!$N$3:$R$7,MATCH('WP ABC (2)'!U24,'Summary Sheet'!$M$3:$M$7,0),MATCH('WP ABC (2)'!W24,'Summary Sheet'!$N$2:$R$2,0))</f>
        <v>4</v>
      </c>
      <c r="Y24" s="1" t="str">
        <f>INDEX('Summary Sheet'!$V$3:$Z$7,MATCH('WP ABC (2)'!U24,'Summary Sheet'!$M$3:$M$7,0),MATCH('WP ABC (2)'!W24,'Summary Sheet'!$N$2:$R$2,0))</f>
        <v>C</v>
      </c>
      <c r="Z24" s="11">
        <f t="shared" si="6"/>
        <v>5.9856039476836589E-3</v>
      </c>
      <c r="AA24" s="36">
        <f t="shared" si="7"/>
        <v>0.56000000000000005</v>
      </c>
      <c r="AB24" s="11"/>
      <c r="AC24" s="40">
        <f t="shared" si="8"/>
        <v>81</v>
      </c>
      <c r="AD24" s="40">
        <f t="shared" si="9"/>
        <v>453600</v>
      </c>
      <c r="AE24" s="41">
        <f t="shared" si="10"/>
        <v>81</v>
      </c>
      <c r="AF24" s="42">
        <f t="shared" si="11"/>
        <v>453600</v>
      </c>
      <c r="AG24" s="40">
        <f>VLOOKUP(U24,'Summary Sheet'!$C$5:$D$9,2,FALSE)</f>
        <v>4</v>
      </c>
      <c r="AH24" s="41">
        <f t="shared" si="12"/>
        <v>59266.666666666664</v>
      </c>
      <c r="AI24" s="12">
        <f t="shared" si="13"/>
        <v>286066.66666666669</v>
      </c>
      <c r="AJ24" s="43">
        <f t="shared" si="14"/>
        <v>4720.1000000000004</v>
      </c>
      <c r="AK24" s="41">
        <f t="shared" si="15"/>
        <v>286066.66666666669</v>
      </c>
      <c r="AL24" s="8">
        <f t="shared" si="16"/>
        <v>4720.1000000000004</v>
      </c>
      <c r="AM24" s="12">
        <f t="shared" si="17"/>
        <v>4</v>
      </c>
      <c r="AN24">
        <f t="shared" si="18"/>
        <v>4</v>
      </c>
      <c r="AO24" s="1">
        <f t="shared" si="19"/>
        <v>1.1919444444444445</v>
      </c>
      <c r="AP24" s="12">
        <f t="shared" si="20"/>
        <v>1.1919444444444445</v>
      </c>
      <c r="AR24" s="1">
        <f t="shared" si="21"/>
        <v>7</v>
      </c>
      <c r="AS24" s="9">
        <f t="shared" si="22"/>
        <v>1.7944116893104333E-3</v>
      </c>
      <c r="AT24" s="9">
        <f>1-SUM(AS24:$AS$79)</f>
        <v>0.78646500897205862</v>
      </c>
    </row>
    <row r="25" spans="1:46" x14ac:dyDescent="0.2">
      <c r="A25" s="17">
        <v>6000157</v>
      </c>
      <c r="B25" s="17" t="s">
        <v>6</v>
      </c>
      <c r="C25" s="17" t="s">
        <v>165</v>
      </c>
      <c r="D25" s="17">
        <v>834</v>
      </c>
      <c r="E25" s="16" t="s">
        <v>160</v>
      </c>
      <c r="F25" s="16">
        <v>3430</v>
      </c>
      <c r="G25" s="16">
        <v>1000</v>
      </c>
      <c r="H25" s="16" t="s">
        <v>160</v>
      </c>
      <c r="I25" s="16">
        <v>440</v>
      </c>
      <c r="J25" s="38">
        <v>600</v>
      </c>
      <c r="K25" s="38">
        <v>300</v>
      </c>
      <c r="L25" s="16">
        <v>14</v>
      </c>
      <c r="M25" s="16">
        <v>300</v>
      </c>
      <c r="N25" s="7">
        <f t="shared" si="0"/>
        <v>139</v>
      </c>
      <c r="O25">
        <f t="shared" si="1"/>
        <v>7228</v>
      </c>
      <c r="P25" s="8">
        <f t="shared" si="2"/>
        <v>24792.04</v>
      </c>
      <c r="Q25" s="8">
        <f t="shared" si="3"/>
        <v>1509.2</v>
      </c>
      <c r="R25" s="39">
        <f t="shared" si="4"/>
        <v>8.0160854298453928E-3</v>
      </c>
      <c r="S25" s="39">
        <f t="shared" si="5"/>
        <v>0.88378867462450761</v>
      </c>
      <c r="T25" s="11" t="str">
        <f>VLOOKUP(S25,'Summary Sheet'!$B$5:$C$9,2,TRUE)</f>
        <v>C</v>
      </c>
      <c r="U25" s="37" t="s">
        <v>25</v>
      </c>
      <c r="V25" s="1" t="str">
        <f>VLOOKUP(AT25,'Summary Sheet'!$B$5:$C$10,2,TRUE)</f>
        <v>B</v>
      </c>
      <c r="W25" s="1" t="s">
        <v>25</v>
      </c>
      <c r="X25" s="1">
        <f>INDEX('Summary Sheet'!$N$3:$R$7,MATCH('WP ABC (2)'!U25,'Summary Sheet'!$M$3:$M$7,0),MATCH('WP ABC (2)'!W25,'Summary Sheet'!$N$2:$R$2,0))</f>
        <v>4</v>
      </c>
      <c r="Y25" s="1" t="str">
        <f>INDEX('Summary Sheet'!$V$3:$Z$7,MATCH('WP ABC (2)'!U25,'Summary Sheet'!$M$3:$M$7,0),MATCH('WP ABC (2)'!W25,'Summary Sheet'!$N$2:$R$2,0))</f>
        <v>C</v>
      </c>
      <c r="Z25" s="11">
        <f t="shared" si="6"/>
        <v>8.5118050078689545E-3</v>
      </c>
      <c r="AA25" s="36">
        <f t="shared" si="7"/>
        <v>0.57000000000000006</v>
      </c>
      <c r="AB25" s="11"/>
      <c r="AC25" s="40">
        <f t="shared" si="8"/>
        <v>2</v>
      </c>
      <c r="AD25" s="40">
        <f t="shared" si="9"/>
        <v>600</v>
      </c>
      <c r="AE25" s="41">
        <f t="shared" si="10"/>
        <v>2</v>
      </c>
      <c r="AF25" s="42">
        <f t="shared" si="11"/>
        <v>600</v>
      </c>
      <c r="AG25" s="40">
        <f>VLOOKUP(U25,'Summary Sheet'!$C$5:$D$9,2,FALSE)</f>
        <v>4</v>
      </c>
      <c r="AH25" s="41">
        <f t="shared" si="12"/>
        <v>208.5</v>
      </c>
      <c r="AI25" s="12">
        <f t="shared" si="13"/>
        <v>508.5</v>
      </c>
      <c r="AJ25" s="43">
        <f t="shared" si="14"/>
        <v>1744.1549999999997</v>
      </c>
      <c r="AK25" s="41">
        <f t="shared" si="15"/>
        <v>508.5</v>
      </c>
      <c r="AL25" s="8">
        <f t="shared" si="16"/>
        <v>1744.1549999999997</v>
      </c>
      <c r="AM25" s="12">
        <f t="shared" si="17"/>
        <v>13</v>
      </c>
      <c r="AN25">
        <f t="shared" si="18"/>
        <v>13</v>
      </c>
      <c r="AO25" s="1">
        <f t="shared" si="19"/>
        <v>1.6950000000000001</v>
      </c>
      <c r="AP25" s="12">
        <f t="shared" si="20"/>
        <v>1.6950000000000001</v>
      </c>
      <c r="AR25" s="1">
        <f t="shared" si="21"/>
        <v>25</v>
      </c>
      <c r="AS25" s="9">
        <f t="shared" si="22"/>
        <v>6.4086131761086898E-3</v>
      </c>
      <c r="AT25" s="9">
        <f>1-SUM(AS25:$AS$79)</f>
        <v>0.78825942066136911</v>
      </c>
    </row>
    <row r="26" spans="1:46" x14ac:dyDescent="0.2">
      <c r="A26" s="17">
        <v>6000878</v>
      </c>
      <c r="B26" s="17" t="s">
        <v>39</v>
      </c>
      <c r="C26" s="17" t="s">
        <v>36</v>
      </c>
      <c r="D26" s="17">
        <v>720</v>
      </c>
      <c r="E26" s="16" t="s">
        <v>160</v>
      </c>
      <c r="F26" s="16">
        <v>3450</v>
      </c>
      <c r="G26" s="16">
        <v>1000</v>
      </c>
      <c r="H26" s="16" t="s">
        <v>160</v>
      </c>
      <c r="I26" s="16">
        <v>288</v>
      </c>
      <c r="J26" s="38">
        <v>72</v>
      </c>
      <c r="K26" s="38">
        <v>72</v>
      </c>
      <c r="L26" s="16">
        <v>3</v>
      </c>
      <c r="M26" s="16">
        <v>1152</v>
      </c>
      <c r="N26" s="7">
        <f t="shared" si="0"/>
        <v>120</v>
      </c>
      <c r="O26">
        <f t="shared" si="1"/>
        <v>6240</v>
      </c>
      <c r="P26" s="8">
        <f t="shared" si="2"/>
        <v>21528</v>
      </c>
      <c r="Q26" s="8">
        <f t="shared" si="3"/>
        <v>993.59999999999991</v>
      </c>
      <c r="R26" s="39">
        <f t="shared" si="4"/>
        <v>6.9607134843970722E-3</v>
      </c>
      <c r="S26" s="39">
        <f t="shared" si="5"/>
        <v>0.89180476005435294</v>
      </c>
      <c r="T26" s="11" t="str">
        <f>VLOOKUP(S26,'Summary Sheet'!$B$5:$C$9,2,TRUE)</f>
        <v>C</v>
      </c>
      <c r="U26" s="37" t="s">
        <v>25</v>
      </c>
      <c r="V26" s="1" t="str">
        <f>VLOOKUP(AT26,'Summary Sheet'!$B$5:$C$10,2,TRUE)</f>
        <v>B</v>
      </c>
      <c r="W26" s="1" t="s">
        <v>44</v>
      </c>
      <c r="X26" s="1">
        <f>INDEX('Summary Sheet'!$N$3:$R$7,MATCH('WP ABC (2)'!U26,'Summary Sheet'!$M$3:$M$7,0),MATCH('WP ABC (2)'!W26,'Summary Sheet'!$N$2:$R$2,0))</f>
        <v>4</v>
      </c>
      <c r="Y26" s="1" t="str">
        <f>INDEX('Summary Sheet'!$V$3:$Z$7,MATCH('WP ABC (2)'!U26,'Summary Sheet'!$M$3:$M$7,0),MATCH('WP ABC (2)'!W26,'Summary Sheet'!$N$2:$R$2,0))</f>
        <v>C</v>
      </c>
      <c r="Z26" s="11">
        <f t="shared" si="6"/>
        <v>5.3056798317767232E-4</v>
      </c>
      <c r="AA26" s="36">
        <f t="shared" si="7"/>
        <v>0.57999999999999996</v>
      </c>
      <c r="AB26" s="11"/>
      <c r="AC26" s="40">
        <f t="shared" si="8"/>
        <v>1</v>
      </c>
      <c r="AD26" s="40">
        <f t="shared" si="9"/>
        <v>72</v>
      </c>
      <c r="AE26" s="41">
        <f t="shared" si="10"/>
        <v>7</v>
      </c>
      <c r="AF26" s="42">
        <f t="shared" si="11"/>
        <v>504</v>
      </c>
      <c r="AG26" s="40">
        <f>VLOOKUP(U26,'Summary Sheet'!$C$5:$D$9,2,FALSE)</f>
        <v>4</v>
      </c>
      <c r="AH26" s="41">
        <f t="shared" si="12"/>
        <v>85.714285714285722</v>
      </c>
      <c r="AI26" s="12">
        <f t="shared" si="13"/>
        <v>121.71428571428572</v>
      </c>
      <c r="AJ26" s="43">
        <f t="shared" si="14"/>
        <v>419.91428571428571</v>
      </c>
      <c r="AK26" s="41">
        <f t="shared" si="15"/>
        <v>337.71428571428572</v>
      </c>
      <c r="AL26" s="8">
        <f t="shared" si="16"/>
        <v>1165.1142857142859</v>
      </c>
      <c r="AM26" s="12">
        <f t="shared" si="17"/>
        <v>13</v>
      </c>
      <c r="AN26">
        <f t="shared" si="18"/>
        <v>52</v>
      </c>
      <c r="AO26" s="1">
        <f t="shared" si="19"/>
        <v>0.10565476190476192</v>
      </c>
      <c r="AP26" s="12">
        <f t="shared" si="20"/>
        <v>0.29315476190476192</v>
      </c>
      <c r="AR26" s="1">
        <f t="shared" si="21"/>
        <v>6</v>
      </c>
      <c r="AS26" s="9">
        <f t="shared" si="22"/>
        <v>1.5380671622660857E-3</v>
      </c>
      <c r="AT26" s="9">
        <f>1-SUM(AS26:$AS$79)</f>
        <v>0.79466803383747775</v>
      </c>
    </row>
    <row r="27" spans="1:46" x14ac:dyDescent="0.2">
      <c r="A27" s="17">
        <v>6001771</v>
      </c>
      <c r="B27" s="17" t="s">
        <v>140</v>
      </c>
      <c r="C27" s="17" t="s">
        <v>36</v>
      </c>
      <c r="D27" s="17">
        <v>16000</v>
      </c>
      <c r="E27" s="16" t="s">
        <v>160</v>
      </c>
      <c r="F27" s="16">
        <v>153</v>
      </c>
      <c r="G27" s="16">
        <v>1000</v>
      </c>
      <c r="H27" s="16" t="s">
        <v>160</v>
      </c>
      <c r="I27" s="16">
        <v>6500</v>
      </c>
      <c r="J27" s="38">
        <v>1000</v>
      </c>
      <c r="K27" s="38">
        <v>1000</v>
      </c>
      <c r="L27" s="16">
        <v>3</v>
      </c>
      <c r="M27" s="16">
        <v>500</v>
      </c>
      <c r="N27" s="7">
        <f t="shared" si="0"/>
        <v>2666.6666666666665</v>
      </c>
      <c r="O27">
        <f t="shared" si="1"/>
        <v>138666.66666666666</v>
      </c>
      <c r="P27" s="8">
        <f t="shared" si="2"/>
        <v>21216</v>
      </c>
      <c r="Q27" s="8">
        <f t="shared" si="3"/>
        <v>994.5</v>
      </c>
      <c r="R27" s="39">
        <f t="shared" si="4"/>
        <v>6.8598335788261008E-3</v>
      </c>
      <c r="S27" s="39">
        <f t="shared" si="5"/>
        <v>0.89876547353875003</v>
      </c>
      <c r="T27" s="11" t="str">
        <f>VLOOKUP(S27,'Summary Sheet'!$B$5:$C$9,2,TRUE)</f>
        <v>C</v>
      </c>
      <c r="U27" s="37" t="s">
        <v>25</v>
      </c>
      <c r="V27" s="1" t="str">
        <f>VLOOKUP(AT27,'Summary Sheet'!$B$5:$C$10,2,TRUE)</f>
        <v>B</v>
      </c>
      <c r="W27" s="1" t="s">
        <v>35</v>
      </c>
      <c r="X27" s="1">
        <f>INDEX('Summary Sheet'!$N$3:$R$7,MATCH('WP ABC (2)'!U27,'Summary Sheet'!$M$3:$M$7,0),MATCH('WP ABC (2)'!W27,'Summary Sheet'!$N$2:$R$2,0))</f>
        <v>2</v>
      </c>
      <c r="Y27" s="1" t="str">
        <f>INDEX('Summary Sheet'!$V$3:$Z$7,MATCH('WP ABC (2)'!U27,'Summary Sheet'!$M$3:$M$7,0),MATCH('WP ABC (2)'!W27,'Summary Sheet'!$N$2:$R$2,0))</f>
        <v>B</v>
      </c>
      <c r="Z27" s="11">
        <f t="shared" si="6"/>
        <v>2.4152052417327277E-2</v>
      </c>
      <c r="AA27" s="36">
        <f t="shared" si="7"/>
        <v>0.57999999999999996</v>
      </c>
      <c r="AB27" s="11"/>
      <c r="AC27" s="40">
        <f t="shared" si="8"/>
        <v>1</v>
      </c>
      <c r="AD27" s="40">
        <f t="shared" si="9"/>
        <v>1000</v>
      </c>
      <c r="AE27" s="41">
        <f t="shared" si="10"/>
        <v>11</v>
      </c>
      <c r="AF27" s="42">
        <f t="shared" si="11"/>
        <v>11000</v>
      </c>
      <c r="AG27" s="40">
        <f>VLOOKUP(U27,'Summary Sheet'!$C$5:$D$9,2,FALSE)</f>
        <v>4</v>
      </c>
      <c r="AH27" s="41">
        <f t="shared" si="12"/>
        <v>1904.7619047619046</v>
      </c>
      <c r="AI27" s="12">
        <f t="shared" si="13"/>
        <v>2404.7619047619046</v>
      </c>
      <c r="AJ27" s="43">
        <f t="shared" si="14"/>
        <v>367.92857142857139</v>
      </c>
      <c r="AK27" s="41">
        <f t="shared" si="15"/>
        <v>7404.7619047619046</v>
      </c>
      <c r="AL27" s="8">
        <f t="shared" si="16"/>
        <v>1132.9285714285713</v>
      </c>
      <c r="AM27" s="12">
        <f t="shared" si="17"/>
        <v>13</v>
      </c>
      <c r="AN27">
        <f t="shared" si="18"/>
        <v>52</v>
      </c>
      <c r="AO27" s="1">
        <f t="shared" si="19"/>
        <v>4.8095238095238093</v>
      </c>
      <c r="AP27" s="12">
        <f t="shared" si="20"/>
        <v>14.809523809523808</v>
      </c>
      <c r="AR27" s="1">
        <f t="shared" si="21"/>
        <v>278</v>
      </c>
      <c r="AS27" s="9">
        <f t="shared" si="22"/>
        <v>7.126377851832863E-2</v>
      </c>
      <c r="AT27" s="9">
        <f>1-SUM(AS27:$AS$79)</f>
        <v>0.79620610099974387</v>
      </c>
    </row>
    <row r="28" spans="1:46" x14ac:dyDescent="0.2">
      <c r="A28" s="17">
        <v>6001753</v>
      </c>
      <c r="B28" s="17" t="s">
        <v>139</v>
      </c>
      <c r="C28" s="17" t="s">
        <v>165</v>
      </c>
      <c r="D28" s="17">
        <v>2190</v>
      </c>
      <c r="E28" s="16" t="s">
        <v>160</v>
      </c>
      <c r="F28" s="16">
        <v>1047</v>
      </c>
      <c r="G28" s="16">
        <v>1000</v>
      </c>
      <c r="H28" s="16" t="s">
        <v>160</v>
      </c>
      <c r="I28" s="16">
        <v>2701</v>
      </c>
      <c r="J28" s="38">
        <v>5000</v>
      </c>
      <c r="K28" s="38">
        <v>720</v>
      </c>
      <c r="L28" s="16">
        <v>14</v>
      </c>
      <c r="M28" s="16">
        <v>720</v>
      </c>
      <c r="N28" s="7">
        <f t="shared" si="0"/>
        <v>365</v>
      </c>
      <c r="O28">
        <f t="shared" si="1"/>
        <v>18980</v>
      </c>
      <c r="P28" s="8">
        <f t="shared" si="2"/>
        <v>19872.060000000001</v>
      </c>
      <c r="Q28" s="8">
        <f t="shared" si="3"/>
        <v>2827.9470000000001</v>
      </c>
      <c r="R28" s="39">
        <f t="shared" si="4"/>
        <v>6.4252933855791384E-3</v>
      </c>
      <c r="S28" s="39">
        <f t="shared" si="5"/>
        <v>0.90562530711757616</v>
      </c>
      <c r="T28" s="11" t="str">
        <f>VLOOKUP(S28,'Summary Sheet'!$B$5:$C$9,2,TRUE)</f>
        <v>C</v>
      </c>
      <c r="U28" s="37" t="s">
        <v>25</v>
      </c>
      <c r="V28" s="1" t="str">
        <f>VLOOKUP(AT28,'Summary Sheet'!$B$5:$C$10,2,TRUE)</f>
        <v>C</v>
      </c>
      <c r="W28" s="1" t="s">
        <v>25</v>
      </c>
      <c r="X28" s="1">
        <f>INDEX('Summary Sheet'!$N$3:$R$7,MATCH('WP ABC (2)'!U28,'Summary Sheet'!$M$3:$M$7,0),MATCH('WP ABC (2)'!W28,'Summary Sheet'!$N$2:$R$2,0))</f>
        <v>4</v>
      </c>
      <c r="Y28" s="1" t="str">
        <f>INDEX('Summary Sheet'!$V$3:$Z$7,MATCH('WP ABC (2)'!U28,'Summary Sheet'!$M$3:$M$7,0),MATCH('WP ABC (2)'!W28,'Summary Sheet'!$N$2:$R$2,0))</f>
        <v>C</v>
      </c>
      <c r="Z28" s="11">
        <f t="shared" si="6"/>
        <v>2.1394593462502474E-2</v>
      </c>
      <c r="AA28" s="36">
        <f t="shared" si="7"/>
        <v>0.6</v>
      </c>
      <c r="AB28" s="11"/>
      <c r="AC28" s="40">
        <f t="shared" si="8"/>
        <v>7</v>
      </c>
      <c r="AD28" s="40">
        <f t="shared" si="9"/>
        <v>5040</v>
      </c>
      <c r="AE28" s="41">
        <f t="shared" si="10"/>
        <v>7</v>
      </c>
      <c r="AF28" s="42">
        <f t="shared" si="11"/>
        <v>5040</v>
      </c>
      <c r="AG28" s="40">
        <f>VLOOKUP(U28,'Summary Sheet'!$C$5:$D$9,2,FALSE)</f>
        <v>4</v>
      </c>
      <c r="AH28" s="41">
        <f t="shared" si="12"/>
        <v>547.5</v>
      </c>
      <c r="AI28" s="12">
        <f t="shared" si="13"/>
        <v>3067.5</v>
      </c>
      <c r="AJ28" s="43">
        <f t="shared" si="14"/>
        <v>3211.6724999999997</v>
      </c>
      <c r="AK28" s="41">
        <f t="shared" si="15"/>
        <v>3067.5</v>
      </c>
      <c r="AL28" s="8">
        <f t="shared" si="16"/>
        <v>3211.6724999999997</v>
      </c>
      <c r="AM28" s="12">
        <f t="shared" si="17"/>
        <v>4</v>
      </c>
      <c r="AN28">
        <f t="shared" si="18"/>
        <v>4</v>
      </c>
      <c r="AO28" s="1">
        <f t="shared" si="19"/>
        <v>4.260416666666667</v>
      </c>
      <c r="AP28" s="12">
        <f t="shared" si="20"/>
        <v>4.260416666666667</v>
      </c>
      <c r="AR28" s="1">
        <f t="shared" si="21"/>
        <v>27</v>
      </c>
      <c r="AS28" s="9">
        <f t="shared" si="22"/>
        <v>6.9213022301973853E-3</v>
      </c>
      <c r="AT28" s="9">
        <f>1-SUM(AS28:$AS$79)</f>
        <v>0.86746987951807242</v>
      </c>
    </row>
    <row r="29" spans="1:46" x14ac:dyDescent="0.2">
      <c r="A29" s="17">
        <v>6000977</v>
      </c>
      <c r="B29" s="17" t="s">
        <v>45</v>
      </c>
      <c r="C29" s="17" t="s">
        <v>36</v>
      </c>
      <c r="D29" s="17">
        <v>54</v>
      </c>
      <c r="E29" s="16" t="s">
        <v>8</v>
      </c>
      <c r="F29" s="16">
        <v>38690</v>
      </c>
      <c r="G29" s="16">
        <v>1000</v>
      </c>
      <c r="H29" s="16" t="s">
        <v>8</v>
      </c>
      <c r="I29" s="16">
        <v>75</v>
      </c>
      <c r="J29" s="38">
        <v>20</v>
      </c>
      <c r="K29" s="38">
        <v>1</v>
      </c>
      <c r="L29" s="16">
        <v>3</v>
      </c>
      <c r="M29" s="16">
        <v>20</v>
      </c>
      <c r="N29" s="7">
        <f t="shared" si="0"/>
        <v>9</v>
      </c>
      <c r="O29">
        <f t="shared" si="1"/>
        <v>468</v>
      </c>
      <c r="P29" s="8">
        <f t="shared" si="2"/>
        <v>18106.920000000002</v>
      </c>
      <c r="Q29" s="8">
        <f t="shared" si="3"/>
        <v>2901.75</v>
      </c>
      <c r="R29" s="39">
        <f t="shared" si="4"/>
        <v>5.8545653198113648E-3</v>
      </c>
      <c r="S29" s="39">
        <f t="shared" si="5"/>
        <v>0.91205060050315523</v>
      </c>
      <c r="T29" s="11" t="str">
        <f>VLOOKUP(S29,'Summary Sheet'!$B$5:$C$9,2,TRUE)</f>
        <v>C</v>
      </c>
      <c r="U29" s="37" t="s">
        <v>25</v>
      </c>
      <c r="V29" s="1" t="str">
        <f>VLOOKUP(AT29,'Summary Sheet'!$B$5:$C$10,2,TRUE)</f>
        <v>C</v>
      </c>
      <c r="W29" s="1" t="s">
        <v>25</v>
      </c>
      <c r="X29" s="1">
        <f>INDEX('Summary Sheet'!$N$3:$R$7,MATCH('WP ABC (2)'!U29,'Summary Sheet'!$M$3:$M$7,0),MATCH('WP ABC (2)'!W29,'Summary Sheet'!$N$2:$R$2,0))</f>
        <v>4</v>
      </c>
      <c r="Y29" s="1" t="str">
        <f>INDEX('Summary Sheet'!$V$3:$Z$7,MATCH('WP ABC (2)'!U29,'Summary Sheet'!$M$3:$M$7,0),MATCH('WP ABC (2)'!W29,'Summary Sheet'!$N$2:$R$2,0))</f>
        <v>C</v>
      </c>
      <c r="Z29" s="11">
        <f t="shared" si="6"/>
        <v>4.1249792494940157E-3</v>
      </c>
      <c r="AA29" s="36">
        <f t="shared" si="7"/>
        <v>0.62</v>
      </c>
      <c r="AB29" s="11"/>
      <c r="AC29" s="40">
        <f t="shared" si="8"/>
        <v>20</v>
      </c>
      <c r="AD29" s="40">
        <f t="shared" si="9"/>
        <v>20</v>
      </c>
      <c r="AE29" s="41">
        <f t="shared" si="10"/>
        <v>36</v>
      </c>
      <c r="AF29" s="42">
        <f t="shared" si="11"/>
        <v>36</v>
      </c>
      <c r="AG29" s="40">
        <f>VLOOKUP(U29,'Summary Sheet'!$C$5:$D$9,2,FALSE)</f>
        <v>4</v>
      </c>
      <c r="AH29" s="41">
        <f t="shared" si="12"/>
        <v>6.4285714285714288</v>
      </c>
      <c r="AI29" s="12">
        <f t="shared" si="13"/>
        <v>16.428571428571431</v>
      </c>
      <c r="AJ29" s="43">
        <f t="shared" si="14"/>
        <v>635.62142857142862</v>
      </c>
      <c r="AK29" s="41">
        <f t="shared" si="15"/>
        <v>24.428571428571431</v>
      </c>
      <c r="AL29" s="8">
        <f t="shared" si="16"/>
        <v>945.14142857142872</v>
      </c>
      <c r="AM29" s="12">
        <f t="shared" si="17"/>
        <v>13</v>
      </c>
      <c r="AN29">
        <f t="shared" si="18"/>
        <v>24</v>
      </c>
      <c r="AO29" s="1">
        <f t="shared" si="19"/>
        <v>0.82142857142857151</v>
      </c>
      <c r="AP29" s="12">
        <f t="shared" si="20"/>
        <v>1.2214285714285715</v>
      </c>
      <c r="AR29" s="1">
        <f t="shared" si="21"/>
        <v>24</v>
      </c>
      <c r="AS29" s="9">
        <f t="shared" si="22"/>
        <v>6.1522686490643429E-3</v>
      </c>
      <c r="AT29" s="9">
        <f>1-SUM(AS29:$AS$79)</f>
        <v>0.8743911817482698</v>
      </c>
    </row>
    <row r="30" spans="1:46" x14ac:dyDescent="0.2">
      <c r="A30" s="17">
        <v>6001946</v>
      </c>
      <c r="B30" s="17" t="s">
        <v>147</v>
      </c>
      <c r="C30" s="17" t="s">
        <v>166</v>
      </c>
      <c r="D30" s="17">
        <v>7500</v>
      </c>
      <c r="E30" s="16" t="s">
        <v>160</v>
      </c>
      <c r="F30" s="16">
        <v>276.47000000000003</v>
      </c>
      <c r="G30" s="16">
        <v>1000</v>
      </c>
      <c r="H30" s="16" t="s">
        <v>160</v>
      </c>
      <c r="I30" s="16" t="e">
        <v>#N/A</v>
      </c>
      <c r="J30" s="38">
        <v>7500</v>
      </c>
      <c r="K30" s="38">
        <v>360</v>
      </c>
      <c r="L30" s="16">
        <v>21</v>
      </c>
      <c r="M30" s="16">
        <v>7500</v>
      </c>
      <c r="N30" s="7">
        <f t="shared" si="0"/>
        <v>1250</v>
      </c>
      <c r="O30">
        <f t="shared" si="1"/>
        <v>65000</v>
      </c>
      <c r="P30" s="8">
        <f t="shared" si="2"/>
        <v>17970.550000000003</v>
      </c>
      <c r="Q30" s="8">
        <f t="shared" si="3"/>
        <v>0</v>
      </c>
      <c r="R30" s="39">
        <f t="shared" si="4"/>
        <v>5.8104723944180526E-3</v>
      </c>
      <c r="S30" s="39">
        <f t="shared" si="5"/>
        <v>0.91790516582296666</v>
      </c>
      <c r="T30" s="11" t="str">
        <f>VLOOKUP(S30,'Summary Sheet'!$B$5:$C$9,2,TRUE)</f>
        <v>C</v>
      </c>
      <c r="U30" s="37" t="s">
        <v>25</v>
      </c>
      <c r="V30" s="1" t="str">
        <f>VLOOKUP(AT30,'Summary Sheet'!$B$5:$C$10,2,TRUE)</f>
        <v>C</v>
      </c>
      <c r="W30" s="1" t="s">
        <v>44</v>
      </c>
      <c r="X30" s="1">
        <f>INDEX('Summary Sheet'!$N$3:$R$7,MATCH('WP ABC (2)'!U30,'Summary Sheet'!$M$3:$M$7,0),MATCH('WP ABC (2)'!W30,'Summary Sheet'!$N$2:$R$2,0))</f>
        <v>4</v>
      </c>
      <c r="Y30" s="1" t="str">
        <f>INDEX('Summary Sheet'!$V$3:$Z$7,MATCH('WP ABC (2)'!U30,'Summary Sheet'!$M$3:$M$7,0),MATCH('WP ABC (2)'!W30,'Summary Sheet'!$N$2:$R$2,0))</f>
        <v>C</v>
      </c>
      <c r="Z30" s="11">
        <f t="shared" si="6"/>
        <v>4.2048484129334936E-3</v>
      </c>
      <c r="AA30" s="36">
        <f t="shared" si="7"/>
        <v>0.63</v>
      </c>
      <c r="AB30" s="11"/>
      <c r="AC30" s="40">
        <f t="shared" si="8"/>
        <v>21</v>
      </c>
      <c r="AD30" s="40">
        <f t="shared" si="9"/>
        <v>7560</v>
      </c>
      <c r="AE30" s="41">
        <f t="shared" si="10"/>
        <v>21</v>
      </c>
      <c r="AF30" s="42">
        <f t="shared" si="11"/>
        <v>7560</v>
      </c>
      <c r="AG30" s="40">
        <f>VLOOKUP(U30,'Summary Sheet'!$C$5:$D$9,2,FALSE)</f>
        <v>4</v>
      </c>
      <c r="AH30" s="41">
        <f t="shared" si="12"/>
        <v>2500</v>
      </c>
      <c r="AI30" s="12">
        <f t="shared" si="13"/>
        <v>6280</v>
      </c>
      <c r="AJ30" s="43">
        <f t="shared" si="14"/>
        <v>1736.2316000000003</v>
      </c>
      <c r="AK30" s="41">
        <f t="shared" si="15"/>
        <v>6280</v>
      </c>
      <c r="AL30" s="8">
        <f t="shared" si="16"/>
        <v>1736.2316000000003</v>
      </c>
      <c r="AM30" s="12">
        <f t="shared" si="17"/>
        <v>9</v>
      </c>
      <c r="AN30">
        <f t="shared" si="18"/>
        <v>9</v>
      </c>
      <c r="AO30" s="1">
        <f t="shared" si="19"/>
        <v>0.83733333333333337</v>
      </c>
      <c r="AP30" s="12">
        <f t="shared" si="20"/>
        <v>0.83733333333333337</v>
      </c>
      <c r="AR30" s="1">
        <f t="shared" si="21"/>
        <v>9</v>
      </c>
      <c r="AS30" s="9">
        <f t="shared" si="22"/>
        <v>2.3071007433991286E-3</v>
      </c>
      <c r="AT30" s="9">
        <f>1-SUM(AS30:$AS$79)</f>
        <v>0.88054345039733417</v>
      </c>
    </row>
    <row r="31" spans="1:46" x14ac:dyDescent="0.2">
      <c r="A31" s="17">
        <v>6000992</v>
      </c>
      <c r="B31" s="17" t="s">
        <v>48</v>
      </c>
      <c r="C31" s="17" t="s">
        <v>166</v>
      </c>
      <c r="D31" s="17">
        <v>3600</v>
      </c>
      <c r="E31" s="16" t="s">
        <v>160</v>
      </c>
      <c r="F31" s="16">
        <v>559.74</v>
      </c>
      <c r="G31" s="16">
        <v>1000</v>
      </c>
      <c r="H31" s="16" t="s">
        <v>160</v>
      </c>
      <c r="I31" s="16">
        <v>10400</v>
      </c>
      <c r="J31" s="38">
        <v>7500</v>
      </c>
      <c r="K31" s="38">
        <v>400</v>
      </c>
      <c r="L31" s="16">
        <v>21</v>
      </c>
      <c r="M31" s="16">
        <v>9600</v>
      </c>
      <c r="N31" s="7">
        <f t="shared" si="0"/>
        <v>600</v>
      </c>
      <c r="O31">
        <f t="shared" si="1"/>
        <v>31200</v>
      </c>
      <c r="P31" s="8">
        <f t="shared" si="2"/>
        <v>17463.887999999999</v>
      </c>
      <c r="Q31" s="8">
        <f t="shared" si="3"/>
        <v>5821.2960000000003</v>
      </c>
      <c r="R31" s="39">
        <f t="shared" si="4"/>
        <v>5.6466518344295905E-3</v>
      </c>
      <c r="S31" s="39">
        <f t="shared" si="5"/>
        <v>0.92371563821738467</v>
      </c>
      <c r="T31" s="11" t="str">
        <f>VLOOKUP(S31,'Summary Sheet'!$B$5:$C$9,2,TRUE)</f>
        <v>C</v>
      </c>
      <c r="U31" s="37" t="s">
        <v>25</v>
      </c>
      <c r="V31" s="1" t="str">
        <f>VLOOKUP(AT31,'Summary Sheet'!$B$5:$C$10,2,TRUE)</f>
        <v>C</v>
      </c>
      <c r="W31" s="1" t="s">
        <v>44</v>
      </c>
      <c r="X31" s="1">
        <f>INDEX('Summary Sheet'!$N$3:$R$7,MATCH('WP ABC (2)'!U31,'Summary Sheet'!$M$3:$M$7,0),MATCH('WP ABC (2)'!W31,'Summary Sheet'!$N$2:$R$2,0))</f>
        <v>4</v>
      </c>
      <c r="Y31" s="1" t="str">
        <f>INDEX('Summary Sheet'!$V$3:$Z$7,MATCH('WP ABC (2)'!U31,'Summary Sheet'!$M$3:$M$7,0),MATCH('WP ABC (2)'!W31,'Summary Sheet'!$N$2:$R$2,0))</f>
        <v>C</v>
      </c>
      <c r="Z31" s="11">
        <f t="shared" si="6"/>
        <v>2.6154759734110604E-3</v>
      </c>
      <c r="AA31" s="36">
        <f t="shared" si="7"/>
        <v>0.63</v>
      </c>
      <c r="AB31" s="11"/>
      <c r="AC31" s="40">
        <f t="shared" si="8"/>
        <v>19</v>
      </c>
      <c r="AD31" s="40">
        <f t="shared" si="9"/>
        <v>7600</v>
      </c>
      <c r="AE31" s="41">
        <f t="shared" si="10"/>
        <v>19</v>
      </c>
      <c r="AF31" s="42">
        <f t="shared" si="11"/>
        <v>7600</v>
      </c>
      <c r="AG31" s="40">
        <f>VLOOKUP(U31,'Summary Sheet'!$C$5:$D$9,2,FALSE)</f>
        <v>4</v>
      </c>
      <c r="AH31" s="41">
        <f t="shared" si="12"/>
        <v>1200</v>
      </c>
      <c r="AI31" s="12">
        <f t="shared" si="13"/>
        <v>5000</v>
      </c>
      <c r="AJ31" s="43">
        <f t="shared" si="14"/>
        <v>2798.7</v>
      </c>
      <c r="AK31" s="41">
        <f t="shared" si="15"/>
        <v>5000</v>
      </c>
      <c r="AL31" s="8">
        <f t="shared" si="16"/>
        <v>2798.7</v>
      </c>
      <c r="AM31" s="12">
        <f t="shared" si="17"/>
        <v>5</v>
      </c>
      <c r="AN31">
        <f t="shared" si="18"/>
        <v>5</v>
      </c>
      <c r="AO31" s="1">
        <f t="shared" si="19"/>
        <v>0.52083333333333337</v>
      </c>
      <c r="AP31" s="12">
        <f t="shared" si="20"/>
        <v>0.52083333333333337</v>
      </c>
      <c r="AR31" s="1">
        <f t="shared" si="21"/>
        <v>4</v>
      </c>
      <c r="AS31" s="9">
        <f t="shared" si="22"/>
        <v>1.0253781081773904E-3</v>
      </c>
      <c r="AT31" s="9">
        <f>1-SUM(AS31:$AS$79)</f>
        <v>0.8828505511407333</v>
      </c>
    </row>
    <row r="32" spans="1:46" x14ac:dyDescent="0.2">
      <c r="A32" s="17">
        <v>6001956</v>
      </c>
      <c r="B32" s="17" t="s">
        <v>152</v>
      </c>
      <c r="C32" s="17" t="s">
        <v>166</v>
      </c>
      <c r="D32" s="17">
        <v>3150</v>
      </c>
      <c r="E32" s="16" t="s">
        <v>160</v>
      </c>
      <c r="F32" s="16">
        <v>580.91</v>
      </c>
      <c r="G32" s="16">
        <v>1000</v>
      </c>
      <c r="H32" s="16" t="s">
        <v>160</v>
      </c>
      <c r="I32" s="16">
        <v>3970</v>
      </c>
      <c r="J32" s="38">
        <v>10000</v>
      </c>
      <c r="K32" s="38">
        <v>1000</v>
      </c>
      <c r="L32" s="16">
        <v>21</v>
      </c>
      <c r="M32" s="16">
        <v>2220</v>
      </c>
      <c r="N32" s="7">
        <f t="shared" si="0"/>
        <v>525</v>
      </c>
      <c r="O32">
        <f t="shared" si="1"/>
        <v>27300</v>
      </c>
      <c r="P32" s="8">
        <f t="shared" si="2"/>
        <v>15858.842999999999</v>
      </c>
      <c r="Q32" s="8">
        <f t="shared" si="3"/>
        <v>2306.2127</v>
      </c>
      <c r="R32" s="39">
        <f t="shared" si="4"/>
        <v>5.1276877702079206E-3</v>
      </c>
      <c r="S32" s="39">
        <f t="shared" si="5"/>
        <v>0.92936229005181425</v>
      </c>
      <c r="T32" s="11" t="str">
        <f>VLOOKUP(S32,'Summary Sheet'!$B$5:$C$9,2,TRUE)</f>
        <v>C</v>
      </c>
      <c r="U32" s="37" t="s">
        <v>25</v>
      </c>
      <c r="V32" s="1" t="str">
        <f>VLOOKUP(AT32,'Summary Sheet'!$B$5:$C$10,2,TRUE)</f>
        <v>C</v>
      </c>
      <c r="W32" s="1" t="s">
        <v>44</v>
      </c>
      <c r="X32" s="1">
        <f>INDEX('Summary Sheet'!$N$3:$R$7,MATCH('WP ABC (2)'!U32,'Summary Sheet'!$M$3:$M$7,0),MATCH('WP ABC (2)'!W32,'Summary Sheet'!$N$2:$R$2,0))</f>
        <v>4</v>
      </c>
      <c r="Y32" s="1" t="str">
        <f>INDEX('Summary Sheet'!$V$3:$Z$7,MATCH('WP ABC (2)'!U32,'Summary Sheet'!$M$3:$M$7,0),MATCH('WP ABC (2)'!W32,'Summary Sheet'!$N$2:$R$2,0))</f>
        <v>C</v>
      </c>
      <c r="Z32" s="11">
        <f t="shared" si="6"/>
        <v>1.3685301309523818E-2</v>
      </c>
      <c r="AA32" s="36">
        <f t="shared" si="7"/>
        <v>0.63</v>
      </c>
      <c r="AB32" s="11"/>
      <c r="AC32" s="40">
        <f t="shared" si="8"/>
        <v>10</v>
      </c>
      <c r="AD32" s="40">
        <f t="shared" si="9"/>
        <v>10000</v>
      </c>
      <c r="AE32" s="41">
        <f t="shared" si="10"/>
        <v>10</v>
      </c>
      <c r="AF32" s="42">
        <f t="shared" si="11"/>
        <v>10000</v>
      </c>
      <c r="AG32" s="40">
        <f>VLOOKUP(U32,'Summary Sheet'!$C$5:$D$9,2,FALSE)</f>
        <v>4</v>
      </c>
      <c r="AH32" s="41">
        <f t="shared" si="12"/>
        <v>1050</v>
      </c>
      <c r="AI32" s="12">
        <f t="shared" si="13"/>
        <v>6050</v>
      </c>
      <c r="AJ32" s="43">
        <f t="shared" si="14"/>
        <v>3514.5054999999998</v>
      </c>
      <c r="AK32" s="41">
        <f t="shared" si="15"/>
        <v>6050</v>
      </c>
      <c r="AL32" s="8">
        <f t="shared" si="16"/>
        <v>3514.5054999999998</v>
      </c>
      <c r="AM32" s="12">
        <f t="shared" si="17"/>
        <v>3</v>
      </c>
      <c r="AN32">
        <f t="shared" si="18"/>
        <v>3</v>
      </c>
      <c r="AO32" s="1">
        <f t="shared" si="19"/>
        <v>2.7252252252252251</v>
      </c>
      <c r="AP32" s="12">
        <f t="shared" si="20"/>
        <v>2.7252252252252251</v>
      </c>
      <c r="AR32" s="1">
        <f t="shared" si="21"/>
        <v>13</v>
      </c>
      <c r="AS32" s="9">
        <f t="shared" si="22"/>
        <v>3.3324788515765188E-3</v>
      </c>
      <c r="AT32" s="9">
        <f>1-SUM(AS32:$AS$79)</f>
        <v>0.88387592924891067</v>
      </c>
    </row>
    <row r="33" spans="1:46" x14ac:dyDescent="0.2">
      <c r="A33" s="17">
        <v>6000152</v>
      </c>
      <c r="B33" s="17" t="s">
        <v>4</v>
      </c>
      <c r="C33" s="17" t="s">
        <v>171</v>
      </c>
      <c r="D33" s="17">
        <v>22000</v>
      </c>
      <c r="E33" s="16" t="s">
        <v>160</v>
      </c>
      <c r="F33" s="16">
        <v>80</v>
      </c>
      <c r="G33" s="16">
        <v>1000</v>
      </c>
      <c r="H33" s="16" t="s">
        <v>160</v>
      </c>
      <c r="I33" s="16">
        <v>14000</v>
      </c>
      <c r="J33" s="38">
        <v>10000</v>
      </c>
      <c r="K33" s="38">
        <v>1000</v>
      </c>
      <c r="L33" s="16">
        <v>14</v>
      </c>
      <c r="M33" s="16">
        <v>42000</v>
      </c>
      <c r="N33" s="7">
        <f t="shared" si="0"/>
        <v>3666.6666666666665</v>
      </c>
      <c r="O33">
        <f t="shared" si="1"/>
        <v>190666.66666666666</v>
      </c>
      <c r="P33" s="8">
        <f t="shared" si="2"/>
        <v>15253.333333333332</v>
      </c>
      <c r="Q33" s="8">
        <f t="shared" si="3"/>
        <v>1120</v>
      </c>
      <c r="R33" s="39">
        <f t="shared" si="4"/>
        <v>4.9319064945808561E-3</v>
      </c>
      <c r="S33" s="39">
        <f t="shared" si="5"/>
        <v>0.93448997782202214</v>
      </c>
      <c r="T33" s="11" t="str">
        <f>VLOOKUP(S33,'Summary Sheet'!$B$5:$C$9,2,TRUE)</f>
        <v>C</v>
      </c>
      <c r="U33" s="37" t="s">
        <v>25</v>
      </c>
      <c r="V33" s="1" t="str">
        <f>VLOOKUP(AT33,'Summary Sheet'!$B$5:$C$10,2,TRUE)</f>
        <v>C</v>
      </c>
      <c r="W33" s="1" t="s">
        <v>44</v>
      </c>
      <c r="X33" s="1">
        <f>INDEX('Summary Sheet'!$N$3:$R$7,MATCH('WP ABC (2)'!U33,'Summary Sheet'!$M$3:$M$7,0),MATCH('WP ABC (2)'!W33,'Summary Sheet'!$N$2:$R$2,0))</f>
        <v>4</v>
      </c>
      <c r="Y33" s="1" t="str">
        <f>INDEX('Summary Sheet'!$V$3:$Z$7,MATCH('WP ABC (2)'!U33,'Summary Sheet'!$M$3:$M$7,0),MATCH('WP ABC (2)'!W33,'Summary Sheet'!$N$2:$R$2,0))</f>
        <v>C</v>
      </c>
      <c r="Z33" s="11">
        <f t="shared" si="6"/>
        <v>1.255428467237309E-3</v>
      </c>
      <c r="AA33" s="36">
        <f t="shared" si="7"/>
        <v>0.65</v>
      </c>
      <c r="AB33" s="11"/>
      <c r="AC33" s="40">
        <f t="shared" si="8"/>
        <v>10</v>
      </c>
      <c r="AD33" s="40">
        <f t="shared" si="9"/>
        <v>10000</v>
      </c>
      <c r="AE33" s="41">
        <f t="shared" si="10"/>
        <v>15</v>
      </c>
      <c r="AF33" s="42">
        <f t="shared" si="11"/>
        <v>15000</v>
      </c>
      <c r="AG33" s="40">
        <f>VLOOKUP(U33,'Summary Sheet'!$C$5:$D$9,2,FALSE)</f>
        <v>4</v>
      </c>
      <c r="AH33" s="41">
        <f t="shared" si="12"/>
        <v>5500</v>
      </c>
      <c r="AI33" s="12">
        <f t="shared" si="13"/>
        <v>10500</v>
      </c>
      <c r="AJ33" s="43">
        <f t="shared" si="14"/>
        <v>840</v>
      </c>
      <c r="AK33" s="41">
        <f t="shared" si="15"/>
        <v>13000</v>
      </c>
      <c r="AL33" s="8">
        <f t="shared" si="16"/>
        <v>1040</v>
      </c>
      <c r="AM33" s="12">
        <f t="shared" si="17"/>
        <v>13</v>
      </c>
      <c r="AN33">
        <f t="shared" si="18"/>
        <v>20</v>
      </c>
      <c r="AO33" s="1">
        <f t="shared" si="19"/>
        <v>0.25</v>
      </c>
      <c r="AP33" s="12">
        <f t="shared" si="20"/>
        <v>0.30952380952380953</v>
      </c>
      <c r="AR33" s="1">
        <f t="shared" si="21"/>
        <v>5</v>
      </c>
      <c r="AS33" s="9">
        <f t="shared" si="22"/>
        <v>1.281722635221738E-3</v>
      </c>
      <c r="AT33" s="9">
        <f>1-SUM(AS33:$AS$79)</f>
        <v>0.88720840810048718</v>
      </c>
    </row>
    <row r="34" spans="1:46" x14ac:dyDescent="0.2">
      <c r="A34" s="17">
        <v>6001376</v>
      </c>
      <c r="B34" s="17" t="s">
        <v>126</v>
      </c>
      <c r="C34" s="17" t="s">
        <v>165</v>
      </c>
      <c r="D34" s="17">
        <v>142</v>
      </c>
      <c r="E34" s="16" t="s">
        <v>160</v>
      </c>
      <c r="F34" s="16">
        <v>12290</v>
      </c>
      <c r="G34" s="16">
        <v>1000</v>
      </c>
      <c r="H34" s="16" t="s">
        <v>160</v>
      </c>
      <c r="I34" s="16">
        <v>190</v>
      </c>
      <c r="J34" s="38">
        <v>240</v>
      </c>
      <c r="K34" s="38">
        <v>60</v>
      </c>
      <c r="L34" s="16">
        <v>14</v>
      </c>
      <c r="M34" s="16">
        <v>60</v>
      </c>
      <c r="N34" s="7">
        <f t="shared" ref="N34:N65" si="23">D34/6</f>
        <v>23.666666666666668</v>
      </c>
      <c r="O34">
        <f t="shared" ref="O34:O65" si="24">N34*52</f>
        <v>1230.6666666666667</v>
      </c>
      <c r="P34" s="8">
        <f t="shared" ref="P34:P65" si="25">O34/G34*F34</f>
        <v>15124.893333333335</v>
      </c>
      <c r="Q34" s="8">
        <f t="shared" ref="Q34:Q65" si="26">IF(ISERROR(I34/G34*F34),0,I34/G34*F34)</f>
        <v>2335.1</v>
      </c>
      <c r="R34" s="39">
        <f t="shared" ref="R34:R65" si="27">(P34/$P$81)</f>
        <v>4.8903776001208068E-3</v>
      </c>
      <c r="S34" s="39">
        <f t="shared" ref="S34:S65" si="28">1-SUM(R34:R111)</f>
        <v>0.93942188431660301</v>
      </c>
      <c r="T34" s="11" t="str">
        <f>VLOOKUP(S34,'Summary Sheet'!$B$5:$C$9,2,TRUE)</f>
        <v>C</v>
      </c>
      <c r="U34" s="37" t="s">
        <v>25</v>
      </c>
      <c r="V34" s="1" t="str">
        <f>VLOOKUP(AT34,'Summary Sheet'!$B$5:$C$10,2,TRUE)</f>
        <v>C</v>
      </c>
      <c r="W34" s="1" t="s">
        <v>25</v>
      </c>
      <c r="X34" s="1">
        <f>INDEX('Summary Sheet'!$N$3:$R$7,MATCH('WP ABC (2)'!U34,'Summary Sheet'!$M$3:$M$7,0),MATCH('WP ABC (2)'!W34,'Summary Sheet'!$N$2:$R$2,0))</f>
        <v>4</v>
      </c>
      <c r="Y34" s="1" t="str">
        <f>INDEX('Summary Sheet'!$V$3:$Z$7,MATCH('WP ABC (2)'!U34,'Summary Sheet'!$M$3:$M$7,0),MATCH('WP ABC (2)'!W34,'Summary Sheet'!$N$2:$R$2,0))</f>
        <v>C</v>
      </c>
      <c r="Z34" s="11">
        <f t="shared" ref="Z34:Z65" si="29">(AO34/$AO$81)</f>
        <v>1.3014608443693437E-2</v>
      </c>
      <c r="AA34" s="36">
        <f t="shared" ref="AA34:AA65" si="30">ROUNDUP(1-SUM(Z34:Z111),2)</f>
        <v>0.65</v>
      </c>
      <c r="AB34" s="11"/>
      <c r="AC34" s="40">
        <f t="shared" ref="AC34:AC65" si="31">ROUNDUP(J34/K34,0)</f>
        <v>4</v>
      </c>
      <c r="AD34" s="40">
        <f t="shared" ref="AD34:AD65" si="32">AC34*K34</f>
        <v>240</v>
      </c>
      <c r="AE34" s="41">
        <f t="shared" ref="AE34:AE65" si="33">ROUNDUP(IF((AG34*N34)&gt;J34,AG34*N34,AD34)/K34,0)</f>
        <v>4</v>
      </c>
      <c r="AF34" s="42">
        <f t="shared" ref="AF34:AF65" si="34">AE34*K34</f>
        <v>240</v>
      </c>
      <c r="AG34" s="40">
        <f>VLOOKUP(U34,'Summary Sheet'!$C$5:$D$9,2,FALSE)</f>
        <v>4</v>
      </c>
      <c r="AH34" s="41">
        <f t="shared" ref="AH34:AH65" si="35">(0.5*N34*(L34/7+1))</f>
        <v>35.5</v>
      </c>
      <c r="AI34" s="12">
        <f t="shared" ref="AI34:AI65" si="36">(0.5*AD34)+AH34</f>
        <v>155.5</v>
      </c>
      <c r="AJ34" s="43">
        <f t="shared" ref="AJ34:AJ65" si="37">AI34/G34*F34</f>
        <v>1911.095</v>
      </c>
      <c r="AK34" s="41">
        <f t="shared" ref="AK34:AK65" si="38">(0.5*AF34)+AH34</f>
        <v>155.5</v>
      </c>
      <c r="AL34" s="8">
        <f t="shared" ref="AL34:AL65" si="39">AK34/G34*F34</f>
        <v>1911.095</v>
      </c>
      <c r="AM34" s="12">
        <f t="shared" ref="AM34:AM65" si="40">ROUNDUP(O34/AF34,0)</f>
        <v>6</v>
      </c>
      <c r="AN34">
        <f t="shared" ref="AN34:AN65" si="41">MIN(52,ROUNDUP(O34/AD34,0))</f>
        <v>6</v>
      </c>
      <c r="AO34" s="1">
        <f t="shared" ref="AO34:AO65" si="42">AI34/M34</f>
        <v>2.5916666666666668</v>
      </c>
      <c r="AP34" s="12">
        <f t="shared" ref="AP34:AP65" si="43">AK34/M34</f>
        <v>2.5916666666666668</v>
      </c>
      <c r="AR34" s="1">
        <f t="shared" ref="AR34:AR65" si="44">ROUNDUP((O34/M34),0)</f>
        <v>21</v>
      </c>
      <c r="AS34" s="9">
        <f t="shared" ref="AS34:AS65" si="45">AR34/$AR$81</f>
        <v>5.3832350679312996E-3</v>
      </c>
      <c r="AT34" s="9">
        <f>1-SUM(AS34:$AS$79)</f>
        <v>0.88849013073570893</v>
      </c>
    </row>
    <row r="35" spans="1:46" x14ac:dyDescent="0.2">
      <c r="A35" s="17">
        <v>6000142</v>
      </c>
      <c r="B35" s="17" t="s">
        <v>1</v>
      </c>
      <c r="C35" s="17" t="s">
        <v>176</v>
      </c>
      <c r="D35" s="17">
        <v>18000</v>
      </c>
      <c r="E35" s="16" t="s">
        <v>160</v>
      </c>
      <c r="F35" s="16">
        <v>79.06</v>
      </c>
      <c r="G35" s="16">
        <v>1000</v>
      </c>
      <c r="H35" s="16" t="s">
        <v>160</v>
      </c>
      <c r="I35" s="16">
        <v>1800</v>
      </c>
      <c r="J35" s="38">
        <v>7200</v>
      </c>
      <c r="K35" s="38">
        <v>1800</v>
      </c>
      <c r="L35" s="16">
        <v>7</v>
      </c>
      <c r="M35" s="16">
        <v>75000</v>
      </c>
      <c r="N35" s="7">
        <f t="shared" si="23"/>
        <v>3000</v>
      </c>
      <c r="O35">
        <f t="shared" si="24"/>
        <v>156000</v>
      </c>
      <c r="P35" s="8">
        <f t="shared" si="25"/>
        <v>12333.36</v>
      </c>
      <c r="Q35" s="8">
        <f t="shared" si="26"/>
        <v>142.30800000000002</v>
      </c>
      <c r="R35" s="39">
        <f t="shared" si="27"/>
        <v>3.9877826672205258E-3</v>
      </c>
      <c r="S35" s="39">
        <f t="shared" si="28"/>
        <v>0.94431226191672379</v>
      </c>
      <c r="T35" s="11" t="str">
        <f>VLOOKUP(S35,'Summary Sheet'!$B$5:$C$9,2,TRUE)</f>
        <v>C</v>
      </c>
      <c r="U35" s="37" t="s">
        <v>25</v>
      </c>
      <c r="V35" s="1" t="str">
        <f>VLOOKUP(AT35,'Summary Sheet'!$B$5:$C$10,2,TRUE)</f>
        <v>C</v>
      </c>
      <c r="W35" s="1" t="s">
        <v>44</v>
      </c>
      <c r="X35" s="1">
        <f>INDEX('Summary Sheet'!$N$3:$R$7,MATCH('WP ABC (2)'!U35,'Summary Sheet'!$M$3:$M$7,0),MATCH('WP ABC (2)'!W35,'Summary Sheet'!$N$2:$R$2,0))</f>
        <v>4</v>
      </c>
      <c r="Y35" s="1" t="str">
        <f>INDEX('Summary Sheet'!$V$3:$Z$7,MATCH('WP ABC (2)'!U35,'Summary Sheet'!$M$3:$M$7,0),MATCH('WP ABC (2)'!W35,'Summary Sheet'!$N$2:$R$2,0))</f>
        <v>C</v>
      </c>
      <c r="Z35" s="11">
        <f t="shared" si="29"/>
        <v>4.4191082046753273E-4</v>
      </c>
      <c r="AA35" s="36">
        <f t="shared" si="30"/>
        <v>0.66</v>
      </c>
      <c r="AB35" s="11"/>
      <c r="AC35" s="40">
        <f t="shared" si="31"/>
        <v>4</v>
      </c>
      <c r="AD35" s="40">
        <f t="shared" si="32"/>
        <v>7200</v>
      </c>
      <c r="AE35" s="41">
        <f t="shared" si="33"/>
        <v>7</v>
      </c>
      <c r="AF35" s="42">
        <f t="shared" si="34"/>
        <v>12600</v>
      </c>
      <c r="AG35" s="40">
        <f>VLOOKUP(U35,'Summary Sheet'!$C$5:$D$9,2,FALSE)</f>
        <v>4</v>
      </c>
      <c r="AH35" s="41">
        <f t="shared" si="35"/>
        <v>3000</v>
      </c>
      <c r="AI35" s="12">
        <f t="shared" si="36"/>
        <v>6600</v>
      </c>
      <c r="AJ35" s="43">
        <f t="shared" si="37"/>
        <v>521.79599999999994</v>
      </c>
      <c r="AK35" s="41">
        <f t="shared" si="38"/>
        <v>9300</v>
      </c>
      <c r="AL35" s="8">
        <f t="shared" si="39"/>
        <v>735.25800000000004</v>
      </c>
      <c r="AM35" s="12">
        <f t="shared" si="40"/>
        <v>13</v>
      </c>
      <c r="AN35">
        <f t="shared" si="41"/>
        <v>22</v>
      </c>
      <c r="AO35" s="1">
        <f t="shared" si="42"/>
        <v>8.7999999999999995E-2</v>
      </c>
      <c r="AP35" s="12">
        <f t="shared" si="43"/>
        <v>0.124</v>
      </c>
      <c r="AR35" s="1">
        <f t="shared" si="44"/>
        <v>3</v>
      </c>
      <c r="AS35" s="9">
        <f t="shared" si="45"/>
        <v>7.6903358113304286E-4</v>
      </c>
      <c r="AT35" s="9">
        <f>1-SUM(AS35:$AS$79)</f>
        <v>0.89387336580364019</v>
      </c>
    </row>
    <row r="36" spans="1:46" x14ac:dyDescent="0.2">
      <c r="A36" s="17">
        <v>6001249</v>
      </c>
      <c r="B36" s="17" t="s">
        <v>121</v>
      </c>
      <c r="C36" s="17" t="s">
        <v>166</v>
      </c>
      <c r="D36" s="17">
        <v>8100</v>
      </c>
      <c r="E36" s="16" t="s">
        <v>160</v>
      </c>
      <c r="F36" s="16">
        <v>171.2</v>
      </c>
      <c r="G36" s="16">
        <v>1000</v>
      </c>
      <c r="H36" s="16" t="s">
        <v>160</v>
      </c>
      <c r="I36" s="16" t="e">
        <v>#N/A</v>
      </c>
      <c r="J36" s="38">
        <v>2700</v>
      </c>
      <c r="K36" s="38">
        <v>1000</v>
      </c>
      <c r="L36" s="16">
        <v>21</v>
      </c>
      <c r="M36" s="16">
        <v>9000</v>
      </c>
      <c r="N36" s="7">
        <f t="shared" si="23"/>
        <v>1350</v>
      </c>
      <c r="O36">
        <f t="shared" si="24"/>
        <v>70200</v>
      </c>
      <c r="P36" s="8">
        <f t="shared" si="25"/>
        <v>12018.24</v>
      </c>
      <c r="Q36" s="8">
        <f t="shared" si="26"/>
        <v>0</v>
      </c>
      <c r="R36" s="39">
        <f t="shared" si="27"/>
        <v>3.8858939625938441E-3</v>
      </c>
      <c r="S36" s="39">
        <f t="shared" si="28"/>
        <v>0.94830004458394435</v>
      </c>
      <c r="T36" s="11" t="str">
        <f>VLOOKUP(S36,'Summary Sheet'!$B$5:$C$9,2,TRUE)</f>
        <v>C</v>
      </c>
      <c r="U36" s="37" t="s">
        <v>25</v>
      </c>
      <c r="V36" s="1" t="str">
        <f>VLOOKUP(AT36,'Summary Sheet'!$B$5:$C$10,2,TRUE)</f>
        <v>C</v>
      </c>
      <c r="W36" s="1" t="s">
        <v>44</v>
      </c>
      <c r="X36" s="1">
        <f>INDEX('Summary Sheet'!$N$3:$R$7,MATCH('WP ABC (2)'!U36,'Summary Sheet'!$M$3:$M$7,0),MATCH('WP ABC (2)'!W36,'Summary Sheet'!$N$2:$R$2,0))</f>
        <v>4</v>
      </c>
      <c r="Y36" s="1" t="str">
        <f>INDEX('Summary Sheet'!$V$3:$Z$7,MATCH('WP ABC (2)'!U36,'Summary Sheet'!$M$3:$M$7,0),MATCH('WP ABC (2)'!W36,'Summary Sheet'!$N$2:$R$2,0))</f>
        <v>C</v>
      </c>
      <c r="Z36" s="11">
        <f t="shared" si="29"/>
        <v>2.34346647217631E-3</v>
      </c>
      <c r="AA36" s="36">
        <f t="shared" si="30"/>
        <v>0.66</v>
      </c>
      <c r="AB36" s="11"/>
      <c r="AC36" s="40">
        <f t="shared" si="31"/>
        <v>3</v>
      </c>
      <c r="AD36" s="40">
        <f t="shared" si="32"/>
        <v>3000</v>
      </c>
      <c r="AE36" s="41">
        <f t="shared" si="33"/>
        <v>6</v>
      </c>
      <c r="AF36" s="42">
        <f t="shared" si="34"/>
        <v>6000</v>
      </c>
      <c r="AG36" s="40">
        <f>VLOOKUP(U36,'Summary Sheet'!$C$5:$D$9,2,FALSE)</f>
        <v>4</v>
      </c>
      <c r="AH36" s="41">
        <f t="shared" si="35"/>
        <v>2700</v>
      </c>
      <c r="AI36" s="12">
        <f t="shared" si="36"/>
        <v>4200</v>
      </c>
      <c r="AJ36" s="43">
        <f t="shared" si="37"/>
        <v>719.04</v>
      </c>
      <c r="AK36" s="41">
        <f t="shared" si="38"/>
        <v>5700</v>
      </c>
      <c r="AL36" s="8">
        <f t="shared" si="39"/>
        <v>975.83999999999992</v>
      </c>
      <c r="AM36" s="12">
        <f t="shared" si="40"/>
        <v>12</v>
      </c>
      <c r="AN36">
        <f t="shared" si="41"/>
        <v>24</v>
      </c>
      <c r="AO36" s="1">
        <f t="shared" si="42"/>
        <v>0.46666666666666667</v>
      </c>
      <c r="AP36" s="12">
        <f t="shared" si="43"/>
        <v>0.6333333333333333</v>
      </c>
      <c r="AR36" s="1">
        <f t="shared" si="44"/>
        <v>8</v>
      </c>
      <c r="AS36" s="9">
        <f t="shared" si="45"/>
        <v>2.0507562163547808E-3</v>
      </c>
      <c r="AT36" s="9">
        <f>1-SUM(AS36:$AS$79)</f>
        <v>0.8946423993847733</v>
      </c>
    </row>
    <row r="37" spans="1:46" x14ac:dyDescent="0.2">
      <c r="A37" s="17">
        <v>6000090</v>
      </c>
      <c r="B37" s="17" t="s">
        <v>168</v>
      </c>
      <c r="C37" s="17" t="s">
        <v>165</v>
      </c>
      <c r="D37" s="17">
        <v>2500</v>
      </c>
      <c r="E37" s="16" t="s">
        <v>160</v>
      </c>
      <c r="F37" s="16">
        <v>540</v>
      </c>
      <c r="G37" s="16">
        <v>1000</v>
      </c>
      <c r="H37" s="16" t="s">
        <v>160</v>
      </c>
      <c r="I37" s="16">
        <v>4620</v>
      </c>
      <c r="J37" s="38">
        <v>5000</v>
      </c>
      <c r="K37" s="38">
        <v>1200</v>
      </c>
      <c r="L37" s="16">
        <v>14</v>
      </c>
      <c r="M37" s="16">
        <v>540</v>
      </c>
      <c r="N37" s="7">
        <f t="shared" si="23"/>
        <v>416.66666666666669</v>
      </c>
      <c r="O37">
        <f t="shared" si="24"/>
        <v>21666.666666666668</v>
      </c>
      <c r="P37" s="8">
        <f t="shared" si="25"/>
        <v>11700</v>
      </c>
      <c r="Q37" s="8">
        <f t="shared" si="26"/>
        <v>2494.8000000000002</v>
      </c>
      <c r="R37" s="39">
        <f t="shared" si="27"/>
        <v>3.7829964589114525E-3</v>
      </c>
      <c r="S37" s="39">
        <f t="shared" si="28"/>
        <v>0.95218593854653821</v>
      </c>
      <c r="T37" s="11" t="str">
        <f>VLOOKUP(S37,'Summary Sheet'!$B$5:$C$9,2,TRUE)</f>
        <v>D</v>
      </c>
      <c r="U37" s="37" t="s">
        <v>44</v>
      </c>
      <c r="V37" s="1" t="str">
        <f>VLOOKUP(AT37,'Summary Sheet'!$B$5:$C$10,2,TRUE)</f>
        <v>C</v>
      </c>
      <c r="W37" s="1" t="s">
        <v>25</v>
      </c>
      <c r="X37" s="1">
        <f>INDEX('Summary Sheet'!$N$3:$R$7,MATCH('WP ABC (2)'!U37,'Summary Sheet'!$M$3:$M$7,0),MATCH('WP ABC (2)'!W37,'Summary Sheet'!$N$2:$R$2,0))</f>
        <v>4</v>
      </c>
      <c r="Y37" s="1" t="str">
        <f>INDEX('Summary Sheet'!$V$3:$Z$7,MATCH('WP ABC (2)'!U37,'Summary Sheet'!$M$3:$M$7,0),MATCH('WP ABC (2)'!W37,'Summary Sheet'!$N$2:$R$2,0))</f>
        <v>C</v>
      </c>
      <c r="Z37" s="11">
        <f t="shared" si="29"/>
        <v>3.3710579212853663E-2</v>
      </c>
      <c r="AA37" s="36">
        <f t="shared" si="30"/>
        <v>0.66</v>
      </c>
      <c r="AB37" s="11"/>
      <c r="AC37" s="40">
        <f t="shared" si="31"/>
        <v>5</v>
      </c>
      <c r="AD37" s="40">
        <f t="shared" si="32"/>
        <v>6000</v>
      </c>
      <c r="AE37" s="41">
        <f t="shared" si="33"/>
        <v>5</v>
      </c>
      <c r="AF37" s="42">
        <f t="shared" si="34"/>
        <v>6000</v>
      </c>
      <c r="AG37" s="40">
        <f>VLOOKUP(U37,'Summary Sheet'!$C$5:$D$9,2,FALSE)</f>
        <v>12</v>
      </c>
      <c r="AH37" s="41">
        <f t="shared" si="35"/>
        <v>625</v>
      </c>
      <c r="AI37" s="12">
        <f t="shared" si="36"/>
        <v>3625</v>
      </c>
      <c r="AJ37" s="43">
        <f t="shared" si="37"/>
        <v>1957.5</v>
      </c>
      <c r="AK37" s="41">
        <f t="shared" si="38"/>
        <v>3625</v>
      </c>
      <c r="AL37" s="8">
        <f t="shared" si="39"/>
        <v>1957.5</v>
      </c>
      <c r="AM37" s="12">
        <f t="shared" si="40"/>
        <v>4</v>
      </c>
      <c r="AN37">
        <f t="shared" si="41"/>
        <v>4</v>
      </c>
      <c r="AO37" s="1">
        <f t="shared" si="42"/>
        <v>6.7129629629629628</v>
      </c>
      <c r="AP37" s="12">
        <f t="shared" si="43"/>
        <v>6.7129629629629628</v>
      </c>
      <c r="AR37" s="1">
        <f t="shared" si="44"/>
        <v>41</v>
      </c>
      <c r="AS37" s="9">
        <f t="shared" si="45"/>
        <v>1.0510125608818251E-2</v>
      </c>
      <c r="AT37" s="9">
        <f>1-SUM(AS37:$AS$79)</f>
        <v>0.89669315560112806</v>
      </c>
    </row>
    <row r="38" spans="1:46" x14ac:dyDescent="0.2">
      <c r="A38" s="17">
        <v>6001603</v>
      </c>
      <c r="B38" s="17" t="s">
        <v>134</v>
      </c>
      <c r="C38" s="17" t="s">
        <v>36</v>
      </c>
      <c r="D38" s="17">
        <v>23</v>
      </c>
      <c r="E38" s="16" t="s">
        <v>8</v>
      </c>
      <c r="F38" s="16">
        <v>52</v>
      </c>
      <c r="G38" s="16">
        <v>1</v>
      </c>
      <c r="H38" s="16" t="s">
        <v>8</v>
      </c>
      <c r="I38" s="16">
        <v>27</v>
      </c>
      <c r="J38" s="38">
        <v>10</v>
      </c>
      <c r="K38" s="38">
        <v>1</v>
      </c>
      <c r="L38" s="16">
        <v>7</v>
      </c>
      <c r="M38" s="16">
        <v>20</v>
      </c>
      <c r="N38" s="7">
        <f t="shared" si="23"/>
        <v>3.8333333333333335</v>
      </c>
      <c r="O38">
        <f t="shared" si="24"/>
        <v>199.33333333333334</v>
      </c>
      <c r="P38" s="8">
        <f t="shared" si="25"/>
        <v>10365.333333333334</v>
      </c>
      <c r="Q38" s="8">
        <f t="shared" si="26"/>
        <v>1404</v>
      </c>
      <c r="R38" s="39">
        <f t="shared" si="27"/>
        <v>3.3514546406356277E-3</v>
      </c>
      <c r="S38" s="39">
        <f t="shared" si="28"/>
        <v>0.95596893500544966</v>
      </c>
      <c r="T38" s="11" t="str">
        <f>VLOOKUP(S38,'Summary Sheet'!$B$5:$C$9,2,TRUE)</f>
        <v>D</v>
      </c>
      <c r="U38" s="37" t="s">
        <v>44</v>
      </c>
      <c r="V38" s="1" t="str">
        <f>VLOOKUP(AT38,'Summary Sheet'!$B$5:$C$10,2,TRUE)</f>
        <v>C</v>
      </c>
      <c r="W38" s="1" t="s">
        <v>44</v>
      </c>
      <c r="X38" s="1">
        <f>INDEX('Summary Sheet'!$N$3:$R$7,MATCH('WP ABC (2)'!U38,'Summary Sheet'!$M$3:$M$7,0),MATCH('WP ABC (2)'!W38,'Summary Sheet'!$N$2:$R$2,0))</f>
        <v>12</v>
      </c>
      <c r="Y38" s="1" t="str">
        <f>INDEX('Summary Sheet'!$V$3:$Z$7,MATCH('WP ABC (2)'!U38,'Summary Sheet'!$M$3:$M$7,0),MATCH('WP ABC (2)'!W38,'Summary Sheet'!$N$2:$R$2,0))</f>
        <v>D</v>
      </c>
      <c r="Z38" s="11">
        <f t="shared" si="29"/>
        <v>2.2179236254525792E-3</v>
      </c>
      <c r="AA38" s="36">
        <f t="shared" si="30"/>
        <v>0.7</v>
      </c>
      <c r="AB38" s="11"/>
      <c r="AC38" s="40">
        <f t="shared" si="31"/>
        <v>10</v>
      </c>
      <c r="AD38" s="40">
        <f t="shared" si="32"/>
        <v>10</v>
      </c>
      <c r="AE38" s="41">
        <f t="shared" si="33"/>
        <v>46</v>
      </c>
      <c r="AF38" s="42">
        <f t="shared" si="34"/>
        <v>46</v>
      </c>
      <c r="AG38" s="40">
        <f>VLOOKUP(U38,'Summary Sheet'!$C$5:$D$9,2,FALSE)</f>
        <v>12</v>
      </c>
      <c r="AH38" s="41">
        <f t="shared" si="35"/>
        <v>3.8333333333333335</v>
      </c>
      <c r="AI38" s="12">
        <f t="shared" si="36"/>
        <v>8.8333333333333339</v>
      </c>
      <c r="AJ38" s="43">
        <f t="shared" si="37"/>
        <v>459.33333333333337</v>
      </c>
      <c r="AK38" s="41">
        <f t="shared" si="38"/>
        <v>26.833333333333332</v>
      </c>
      <c r="AL38" s="8">
        <f t="shared" si="39"/>
        <v>1395.3333333333333</v>
      </c>
      <c r="AM38" s="12">
        <f t="shared" si="40"/>
        <v>5</v>
      </c>
      <c r="AN38">
        <f t="shared" si="41"/>
        <v>20</v>
      </c>
      <c r="AO38" s="1">
        <f t="shared" si="42"/>
        <v>0.44166666666666671</v>
      </c>
      <c r="AP38" s="12">
        <f t="shared" si="43"/>
        <v>1.3416666666666666</v>
      </c>
      <c r="AR38" s="1">
        <f t="shared" si="44"/>
        <v>10</v>
      </c>
      <c r="AS38" s="9">
        <f t="shared" si="45"/>
        <v>2.5634452704434759E-3</v>
      </c>
      <c r="AT38" s="9">
        <f>1-SUM(AS38:$AS$79)</f>
        <v>0.9072032812099462</v>
      </c>
    </row>
    <row r="39" spans="1:46" x14ac:dyDescent="0.2">
      <c r="A39" s="17">
        <v>6001791</v>
      </c>
      <c r="B39" s="17" t="s">
        <v>142</v>
      </c>
      <c r="C39" s="17" t="s">
        <v>165</v>
      </c>
      <c r="D39" s="17">
        <v>780</v>
      </c>
      <c r="E39" s="16" t="s">
        <v>160</v>
      </c>
      <c r="F39" s="16">
        <v>1357.55</v>
      </c>
      <c r="G39" s="16">
        <v>1000</v>
      </c>
      <c r="H39" s="16" t="s">
        <v>160</v>
      </c>
      <c r="I39" s="16">
        <v>3470</v>
      </c>
      <c r="J39" s="38">
        <v>5000</v>
      </c>
      <c r="K39" s="38">
        <v>250</v>
      </c>
      <c r="L39" s="16">
        <v>21</v>
      </c>
      <c r="M39" s="16">
        <v>250</v>
      </c>
      <c r="N39" s="7">
        <f t="shared" si="23"/>
        <v>130</v>
      </c>
      <c r="O39">
        <f t="shared" si="24"/>
        <v>6760</v>
      </c>
      <c r="P39" s="8">
        <f t="shared" si="25"/>
        <v>9177.0379999999986</v>
      </c>
      <c r="Q39" s="8">
        <f t="shared" si="26"/>
        <v>4710.6985000000004</v>
      </c>
      <c r="R39" s="39">
        <f t="shared" si="27"/>
        <v>2.9672395091705842E-3</v>
      </c>
      <c r="S39" s="39">
        <f t="shared" si="28"/>
        <v>0.95932038964608524</v>
      </c>
      <c r="T39" s="11" t="str">
        <f>VLOOKUP(S39,'Summary Sheet'!$B$5:$C$9,2,TRUE)</f>
        <v>D</v>
      </c>
      <c r="U39" s="37" t="s">
        <v>44</v>
      </c>
      <c r="V39" s="1" t="str">
        <f>VLOOKUP(AT39,'Summary Sheet'!$B$5:$C$10,2,TRUE)</f>
        <v>C</v>
      </c>
      <c r="W39" s="1" t="s">
        <v>25</v>
      </c>
      <c r="X39" s="1">
        <f>INDEX('Summary Sheet'!$N$3:$R$7,MATCH('WP ABC (2)'!U39,'Summary Sheet'!$M$3:$M$7,0),MATCH('WP ABC (2)'!W39,'Summary Sheet'!$N$2:$R$2,0))</f>
        <v>4</v>
      </c>
      <c r="Y39" s="1" t="str">
        <f>INDEX('Summary Sheet'!$V$3:$Z$7,MATCH('WP ABC (2)'!U39,'Summary Sheet'!$M$3:$M$7,0),MATCH('WP ABC (2)'!W39,'Summary Sheet'!$N$2:$R$2,0))</f>
        <v>C</v>
      </c>
      <c r="Z39" s="11">
        <f t="shared" si="29"/>
        <v>5.5439721113199558E-2</v>
      </c>
      <c r="AA39" s="36">
        <f t="shared" si="30"/>
        <v>0.7</v>
      </c>
      <c r="AB39" s="11"/>
      <c r="AC39" s="40">
        <f t="shared" si="31"/>
        <v>20</v>
      </c>
      <c r="AD39" s="40">
        <f t="shared" si="32"/>
        <v>5000</v>
      </c>
      <c r="AE39" s="41">
        <f t="shared" si="33"/>
        <v>20</v>
      </c>
      <c r="AF39" s="42">
        <f t="shared" si="34"/>
        <v>5000</v>
      </c>
      <c r="AG39" s="40">
        <f>VLOOKUP(U39,'Summary Sheet'!$C$5:$D$9,2,FALSE)</f>
        <v>12</v>
      </c>
      <c r="AH39" s="41">
        <f t="shared" si="35"/>
        <v>260</v>
      </c>
      <c r="AI39" s="12">
        <f t="shared" si="36"/>
        <v>2760</v>
      </c>
      <c r="AJ39" s="43">
        <f t="shared" si="37"/>
        <v>3746.8379999999997</v>
      </c>
      <c r="AK39" s="41">
        <f t="shared" si="38"/>
        <v>2760</v>
      </c>
      <c r="AL39" s="8">
        <f t="shared" si="39"/>
        <v>3746.8379999999997</v>
      </c>
      <c r="AM39" s="12">
        <f t="shared" si="40"/>
        <v>2</v>
      </c>
      <c r="AN39">
        <f t="shared" si="41"/>
        <v>2</v>
      </c>
      <c r="AO39" s="1">
        <f t="shared" si="42"/>
        <v>11.04</v>
      </c>
      <c r="AP39" s="12">
        <f t="shared" si="43"/>
        <v>11.04</v>
      </c>
      <c r="AR39" s="1">
        <f t="shared" si="44"/>
        <v>28</v>
      </c>
      <c r="AS39" s="9">
        <f t="shared" si="45"/>
        <v>7.1776467572417331E-3</v>
      </c>
      <c r="AT39" s="9">
        <f>1-SUM(AS39:$AS$79)</f>
        <v>0.9097667264803897</v>
      </c>
    </row>
    <row r="40" spans="1:46" x14ac:dyDescent="0.2">
      <c r="A40" s="17">
        <v>6001336</v>
      </c>
      <c r="B40" s="17" t="s">
        <v>123</v>
      </c>
      <c r="C40" s="17" t="s">
        <v>36</v>
      </c>
      <c r="D40" s="17">
        <v>16</v>
      </c>
      <c r="E40" s="16" t="s">
        <v>8</v>
      </c>
      <c r="F40" s="16">
        <v>65.849999999999994</v>
      </c>
      <c r="G40" s="16">
        <v>1</v>
      </c>
      <c r="H40" s="16" t="s">
        <v>8</v>
      </c>
      <c r="I40" s="16">
        <v>18</v>
      </c>
      <c r="J40" s="38">
        <v>10</v>
      </c>
      <c r="K40" s="38">
        <v>1</v>
      </c>
      <c r="L40" s="16">
        <v>3</v>
      </c>
      <c r="M40" s="16">
        <v>10</v>
      </c>
      <c r="N40" s="7">
        <f t="shared" si="23"/>
        <v>2.6666666666666665</v>
      </c>
      <c r="O40">
        <f t="shared" si="24"/>
        <v>138.66666666666666</v>
      </c>
      <c r="P40" s="8">
        <f t="shared" si="25"/>
        <v>9131.1999999999989</v>
      </c>
      <c r="Q40" s="8">
        <f t="shared" si="26"/>
        <v>1185.3</v>
      </c>
      <c r="R40" s="39">
        <f t="shared" si="27"/>
        <v>2.9524185697104486E-3</v>
      </c>
      <c r="S40" s="39">
        <f t="shared" si="28"/>
        <v>0.96228762915525579</v>
      </c>
      <c r="T40" s="11" t="str">
        <f>VLOOKUP(S40,'Summary Sheet'!$B$5:$C$9,2,TRUE)</f>
        <v>D</v>
      </c>
      <c r="U40" s="37" t="s">
        <v>44</v>
      </c>
      <c r="V40" s="1" t="str">
        <f>VLOOKUP(AT40,'Summary Sheet'!$B$5:$C$10,2,TRUE)</f>
        <v>C</v>
      </c>
      <c r="W40" s="1" t="s">
        <v>44</v>
      </c>
      <c r="X40" s="1">
        <f>INDEX('Summary Sheet'!$N$3:$R$7,MATCH('WP ABC (2)'!U40,'Summary Sheet'!$M$3:$M$7,0),MATCH('WP ABC (2)'!W40,'Summary Sheet'!$N$2:$R$2,0))</f>
        <v>12</v>
      </c>
      <c r="Y40" s="1" t="str">
        <f>INDEX('Summary Sheet'!$V$3:$Z$7,MATCH('WP ABC (2)'!U40,'Summary Sheet'!$M$3:$M$7,0),MATCH('WP ABC (2)'!W40,'Summary Sheet'!$N$2:$R$2,0))</f>
        <v>D</v>
      </c>
      <c r="Z40" s="11">
        <f t="shared" si="29"/>
        <v>3.4673738618935198E-3</v>
      </c>
      <c r="AA40" s="36">
        <f t="shared" si="30"/>
        <v>0.76</v>
      </c>
      <c r="AB40" s="11"/>
      <c r="AC40" s="40">
        <f t="shared" si="31"/>
        <v>10</v>
      </c>
      <c r="AD40" s="40">
        <f t="shared" si="32"/>
        <v>10</v>
      </c>
      <c r="AE40" s="41">
        <f t="shared" si="33"/>
        <v>32</v>
      </c>
      <c r="AF40" s="42">
        <f t="shared" si="34"/>
        <v>32</v>
      </c>
      <c r="AG40" s="40">
        <f>VLOOKUP(U40,'Summary Sheet'!$C$5:$D$9,2,FALSE)</f>
        <v>12</v>
      </c>
      <c r="AH40" s="41">
        <f t="shared" si="35"/>
        <v>1.9047619047619047</v>
      </c>
      <c r="AI40" s="12">
        <f t="shared" si="36"/>
        <v>6.9047619047619051</v>
      </c>
      <c r="AJ40" s="43">
        <f t="shared" si="37"/>
        <v>454.67857142857139</v>
      </c>
      <c r="AK40" s="41">
        <f t="shared" si="38"/>
        <v>17.904761904761905</v>
      </c>
      <c r="AL40" s="8">
        <f t="shared" si="39"/>
        <v>1179.0285714285712</v>
      </c>
      <c r="AM40" s="12">
        <f t="shared" si="40"/>
        <v>5</v>
      </c>
      <c r="AN40">
        <f t="shared" si="41"/>
        <v>14</v>
      </c>
      <c r="AO40" s="1">
        <f t="shared" si="42"/>
        <v>0.69047619047619047</v>
      </c>
      <c r="AP40" s="12">
        <f t="shared" si="43"/>
        <v>1.7904761904761906</v>
      </c>
      <c r="AR40" s="1">
        <f t="shared" si="44"/>
        <v>14</v>
      </c>
      <c r="AS40" s="9">
        <f t="shared" si="45"/>
        <v>3.5888233786208665E-3</v>
      </c>
      <c r="AT40" s="9">
        <f>1-SUM(AS40:$AS$79)</f>
        <v>0.91694437323763145</v>
      </c>
    </row>
    <row r="41" spans="1:46" x14ac:dyDescent="0.2">
      <c r="A41" s="17">
        <v>6001926</v>
      </c>
      <c r="B41" s="17" t="s">
        <v>146</v>
      </c>
      <c r="C41" s="17" t="s">
        <v>36</v>
      </c>
      <c r="D41" s="17">
        <v>8016</v>
      </c>
      <c r="E41" s="16" t="s">
        <v>160</v>
      </c>
      <c r="F41" s="16">
        <v>6</v>
      </c>
      <c r="G41" s="16">
        <v>48</v>
      </c>
      <c r="H41" s="16" t="s">
        <v>160</v>
      </c>
      <c r="I41" s="16">
        <v>12480</v>
      </c>
      <c r="J41" s="38">
        <v>960</v>
      </c>
      <c r="K41" s="38">
        <v>480</v>
      </c>
      <c r="L41" s="16">
        <v>7</v>
      </c>
      <c r="M41" s="16">
        <v>10080</v>
      </c>
      <c r="N41" s="7">
        <f t="shared" si="23"/>
        <v>1336</v>
      </c>
      <c r="O41">
        <f t="shared" si="24"/>
        <v>69472</v>
      </c>
      <c r="P41" s="8">
        <f t="shared" si="25"/>
        <v>8684</v>
      </c>
      <c r="Q41" s="8">
        <f t="shared" si="26"/>
        <v>1560</v>
      </c>
      <c r="R41" s="39">
        <f t="shared" si="27"/>
        <v>2.807824038392056E-3</v>
      </c>
      <c r="S41" s="39">
        <f t="shared" si="28"/>
        <v>0.9652400477249663</v>
      </c>
      <c r="T41" s="11" t="str">
        <f>VLOOKUP(S41,'Summary Sheet'!$B$5:$C$9,2,TRUE)</f>
        <v>D</v>
      </c>
      <c r="U41" s="37" t="s">
        <v>44</v>
      </c>
      <c r="V41" s="1" t="str">
        <f>VLOOKUP(AT41,'Summary Sheet'!$B$5:$C$10,2,TRUE)</f>
        <v>C</v>
      </c>
      <c r="W41" s="1" t="s">
        <v>44</v>
      </c>
      <c r="X41" s="1">
        <f>INDEX('Summary Sheet'!$N$3:$R$7,MATCH('WP ABC (2)'!U41,'Summary Sheet'!$M$3:$M$7,0),MATCH('WP ABC (2)'!W41,'Summary Sheet'!$N$2:$R$2,0))</f>
        <v>12</v>
      </c>
      <c r="Y41" s="1" t="str">
        <f>INDEX('Summary Sheet'!$V$3:$Z$7,MATCH('WP ABC (2)'!U41,'Summary Sheet'!$M$3:$M$7,0),MATCH('WP ABC (2)'!W41,'Summary Sheet'!$N$2:$R$2,0))</f>
        <v>D</v>
      </c>
      <c r="Z41" s="11">
        <f t="shared" si="29"/>
        <v>9.0470559385037817E-4</v>
      </c>
      <c r="AA41" s="36">
        <f t="shared" si="30"/>
        <v>0.76</v>
      </c>
      <c r="AB41" s="11"/>
      <c r="AC41" s="40">
        <f t="shared" si="31"/>
        <v>2</v>
      </c>
      <c r="AD41" s="40">
        <f t="shared" si="32"/>
        <v>960</v>
      </c>
      <c r="AE41" s="41">
        <f t="shared" si="33"/>
        <v>34</v>
      </c>
      <c r="AF41" s="42">
        <f t="shared" si="34"/>
        <v>16320</v>
      </c>
      <c r="AG41" s="40">
        <f>VLOOKUP(U41,'Summary Sheet'!$C$5:$D$9,2,FALSE)</f>
        <v>12</v>
      </c>
      <c r="AH41" s="41">
        <f t="shared" si="35"/>
        <v>1336</v>
      </c>
      <c r="AI41" s="12">
        <f t="shared" si="36"/>
        <v>1816</v>
      </c>
      <c r="AJ41" s="43">
        <f t="shared" si="37"/>
        <v>227</v>
      </c>
      <c r="AK41" s="41">
        <f t="shared" si="38"/>
        <v>9496</v>
      </c>
      <c r="AL41" s="8">
        <f t="shared" si="39"/>
        <v>1187</v>
      </c>
      <c r="AM41" s="12">
        <f t="shared" si="40"/>
        <v>5</v>
      </c>
      <c r="AN41">
        <f t="shared" si="41"/>
        <v>52</v>
      </c>
      <c r="AO41" s="1">
        <f t="shared" si="42"/>
        <v>0.18015873015873016</v>
      </c>
      <c r="AP41" s="12">
        <f t="shared" si="43"/>
        <v>0.94206349206349205</v>
      </c>
      <c r="AR41" s="1">
        <f t="shared" si="44"/>
        <v>7</v>
      </c>
      <c r="AS41" s="9">
        <f t="shared" si="45"/>
        <v>1.7944116893104333E-3</v>
      </c>
      <c r="AT41" s="9">
        <f>1-SUM(AS41:$AS$79)</f>
        <v>0.92053319661625232</v>
      </c>
    </row>
    <row r="42" spans="1:46" s="4" customFormat="1" ht="13.5" thickBot="1" x14ac:dyDescent="0.25">
      <c r="A42" s="18">
        <v>6000109</v>
      </c>
      <c r="B42" s="18" t="s">
        <v>172</v>
      </c>
      <c r="C42" s="18" t="s">
        <v>173</v>
      </c>
      <c r="D42" s="18">
        <v>14000</v>
      </c>
      <c r="E42" s="2" t="s">
        <v>160</v>
      </c>
      <c r="F42" s="2">
        <v>68.5</v>
      </c>
      <c r="G42" s="2">
        <v>1000</v>
      </c>
      <c r="H42" s="2" t="s">
        <v>160</v>
      </c>
      <c r="I42" s="2">
        <v>10000</v>
      </c>
      <c r="J42" s="44">
        <v>6000</v>
      </c>
      <c r="K42" s="44">
        <v>2000</v>
      </c>
      <c r="L42" s="2">
        <v>7</v>
      </c>
      <c r="M42" s="2">
        <v>2000</v>
      </c>
      <c r="N42" s="7">
        <f t="shared" si="23"/>
        <v>2333.3333333333335</v>
      </c>
      <c r="O42">
        <f t="shared" si="24"/>
        <v>121333.33333333334</v>
      </c>
      <c r="P42" s="8">
        <f t="shared" si="25"/>
        <v>8311.3333333333339</v>
      </c>
      <c r="Q42" s="8">
        <f t="shared" si="26"/>
        <v>685</v>
      </c>
      <c r="R42" s="39">
        <f t="shared" si="27"/>
        <v>2.6873285956267282E-3</v>
      </c>
      <c r="S42" s="39">
        <f t="shared" si="28"/>
        <v>0.96804787176335838</v>
      </c>
      <c r="T42" s="10" t="str">
        <f>VLOOKUP(S42,'Summary Sheet'!$B$5:$C$9,2,TRUE)</f>
        <v>D</v>
      </c>
      <c r="U42" s="37" t="s">
        <v>44</v>
      </c>
      <c r="V42" s="1" t="str">
        <f>VLOOKUP(AT42,'Summary Sheet'!$B$5:$C$10,2,TRUE)</f>
        <v>C</v>
      </c>
      <c r="W42" s="1" t="s">
        <v>35</v>
      </c>
      <c r="X42" s="1">
        <f>INDEX('Summary Sheet'!$N$3:$R$7,MATCH('WP ABC (2)'!U42,'Summary Sheet'!$M$3:$M$7,0),MATCH('WP ABC (2)'!W42,'Summary Sheet'!$N$2:$R$2,0))</f>
        <v>2</v>
      </c>
      <c r="Y42" s="1" t="str">
        <f>INDEX('Summary Sheet'!$V$3:$Z$7,MATCH('WP ABC (2)'!U42,'Summary Sheet'!$M$3:$M$7,0),MATCH('WP ABC (2)'!W42,'Summary Sheet'!$N$2:$R$2,0))</f>
        <v>B</v>
      </c>
      <c r="Z42" s="11">
        <f t="shared" si="29"/>
        <v>1.3391236983864629E-2</v>
      </c>
      <c r="AA42" s="36">
        <f t="shared" si="30"/>
        <v>0.76</v>
      </c>
      <c r="AB42" s="11"/>
      <c r="AC42" s="40">
        <f t="shared" si="31"/>
        <v>3</v>
      </c>
      <c r="AD42" s="40">
        <f t="shared" si="32"/>
        <v>6000</v>
      </c>
      <c r="AE42" s="41">
        <f t="shared" si="33"/>
        <v>14</v>
      </c>
      <c r="AF42" s="42">
        <f t="shared" si="34"/>
        <v>28000</v>
      </c>
      <c r="AG42" s="40">
        <f>VLOOKUP(U42,'Summary Sheet'!$C$5:$D$9,2,FALSE)</f>
        <v>12</v>
      </c>
      <c r="AH42" s="41">
        <f t="shared" si="35"/>
        <v>2333.3333333333335</v>
      </c>
      <c r="AI42" s="12">
        <f t="shared" si="36"/>
        <v>5333.3333333333339</v>
      </c>
      <c r="AJ42" s="43">
        <f t="shared" si="37"/>
        <v>365.33333333333337</v>
      </c>
      <c r="AK42" s="41">
        <f t="shared" si="38"/>
        <v>16333.333333333334</v>
      </c>
      <c r="AL42" s="8">
        <f t="shared" si="39"/>
        <v>1118.8333333333335</v>
      </c>
      <c r="AM42" s="12">
        <f t="shared" si="40"/>
        <v>5</v>
      </c>
      <c r="AN42">
        <f t="shared" si="41"/>
        <v>21</v>
      </c>
      <c r="AO42" s="1">
        <f t="shared" si="42"/>
        <v>2.666666666666667</v>
      </c>
      <c r="AP42" s="12">
        <f t="shared" si="43"/>
        <v>8.1666666666666679</v>
      </c>
      <c r="AQ42"/>
      <c r="AR42" s="1">
        <f t="shared" si="44"/>
        <v>61</v>
      </c>
      <c r="AS42" s="9">
        <f t="shared" si="45"/>
        <v>1.5637016149705203E-2</v>
      </c>
      <c r="AT42" s="9">
        <f>1-SUM(AS42:$AS$79)</f>
        <v>0.92232760830556271</v>
      </c>
    </row>
    <row r="43" spans="1:46" x14ac:dyDescent="0.2">
      <c r="A43" s="17">
        <v>6001850</v>
      </c>
      <c r="B43" s="17" t="s">
        <v>144</v>
      </c>
      <c r="C43" s="17" t="s">
        <v>162</v>
      </c>
      <c r="D43" s="17">
        <v>9000</v>
      </c>
      <c r="E43" s="16" t="s">
        <v>160</v>
      </c>
      <c r="F43" s="16">
        <v>100.54</v>
      </c>
      <c r="G43" s="16">
        <v>1000</v>
      </c>
      <c r="H43" s="16" t="s">
        <v>160</v>
      </c>
      <c r="I43" s="16">
        <v>10500</v>
      </c>
      <c r="J43" s="38">
        <v>9000</v>
      </c>
      <c r="K43" s="38">
        <v>9000</v>
      </c>
      <c r="L43" s="16">
        <v>3</v>
      </c>
      <c r="M43" s="16">
        <v>240000</v>
      </c>
      <c r="N43" s="7">
        <f t="shared" si="23"/>
        <v>1500</v>
      </c>
      <c r="O43">
        <f t="shared" si="24"/>
        <v>78000</v>
      </c>
      <c r="P43" s="8">
        <f t="shared" si="25"/>
        <v>7842.1200000000008</v>
      </c>
      <c r="Q43" s="8">
        <f t="shared" si="26"/>
        <v>1055.67</v>
      </c>
      <c r="R43" s="39">
        <f t="shared" si="27"/>
        <v>2.5356164265263833E-3</v>
      </c>
      <c r="S43" s="39">
        <f t="shared" si="28"/>
        <v>0.97073520035898508</v>
      </c>
      <c r="T43" s="11" t="str">
        <f>VLOOKUP(S43,'Summary Sheet'!$B$5:$C$9,2,TRUE)</f>
        <v>D</v>
      </c>
      <c r="U43" s="37" t="s">
        <v>44</v>
      </c>
      <c r="V43" s="1" t="str">
        <f>VLOOKUP(AT43,'Summary Sheet'!$B$5:$C$10,2,TRUE)</f>
        <v>C</v>
      </c>
      <c r="W43" s="1" t="s">
        <v>44</v>
      </c>
      <c r="X43" s="1">
        <f>INDEX('Summary Sheet'!$N$3:$R$7,MATCH('WP ABC (2)'!U43,'Summary Sheet'!$M$3:$M$7,0),MATCH('WP ABC (2)'!W43,'Summary Sheet'!$N$2:$R$2,0))</f>
        <v>12</v>
      </c>
      <c r="Y43" s="1" t="str">
        <f>INDEX('Summary Sheet'!$V$3:$Z$7,MATCH('WP ABC (2)'!U43,'Summary Sheet'!$M$3:$M$7,0),MATCH('WP ABC (2)'!W43,'Summary Sheet'!$N$2:$R$2,0))</f>
        <v>D</v>
      </c>
      <c r="Z43" s="11">
        <f t="shared" si="29"/>
        <v>1.1657550052917869E-4</v>
      </c>
      <c r="AA43" s="36">
        <f t="shared" si="30"/>
        <v>0.77</v>
      </c>
      <c r="AB43" s="11"/>
      <c r="AC43" s="40">
        <f t="shared" si="31"/>
        <v>1</v>
      </c>
      <c r="AD43" s="40">
        <f t="shared" si="32"/>
        <v>9000</v>
      </c>
      <c r="AE43" s="41">
        <f t="shared" si="33"/>
        <v>2</v>
      </c>
      <c r="AF43" s="42">
        <f t="shared" si="34"/>
        <v>18000</v>
      </c>
      <c r="AG43" s="40">
        <f>VLOOKUP(U43,'Summary Sheet'!$C$5:$D$9,2,FALSE)</f>
        <v>12</v>
      </c>
      <c r="AH43" s="41">
        <f t="shared" si="35"/>
        <v>1071.4285714285716</v>
      </c>
      <c r="AI43" s="12">
        <f t="shared" si="36"/>
        <v>5571.4285714285716</v>
      </c>
      <c r="AJ43" s="43">
        <f t="shared" si="37"/>
        <v>560.1514285714286</v>
      </c>
      <c r="AK43" s="41">
        <f t="shared" si="38"/>
        <v>10071.428571428572</v>
      </c>
      <c r="AL43" s="8">
        <f t="shared" si="39"/>
        <v>1012.5814285714288</v>
      </c>
      <c r="AM43" s="12">
        <f t="shared" si="40"/>
        <v>5</v>
      </c>
      <c r="AN43">
        <f t="shared" si="41"/>
        <v>9</v>
      </c>
      <c r="AO43" s="1">
        <f t="shared" si="42"/>
        <v>2.3214285714285715E-2</v>
      </c>
      <c r="AP43" s="12">
        <f t="shared" si="43"/>
        <v>4.1964285714285718E-2</v>
      </c>
      <c r="AR43" s="1">
        <f t="shared" si="44"/>
        <v>1</v>
      </c>
      <c r="AS43" s="9">
        <f t="shared" si="45"/>
        <v>2.563445270443476E-4</v>
      </c>
      <c r="AT43" s="9">
        <f>1-SUM(AS43:$AS$79)</f>
        <v>0.93796462445526796</v>
      </c>
    </row>
    <row r="44" spans="1:46" x14ac:dyDescent="0.2">
      <c r="A44" s="17">
        <v>6001475</v>
      </c>
      <c r="B44" s="17" t="s">
        <v>129</v>
      </c>
      <c r="C44" s="17" t="s">
        <v>171</v>
      </c>
      <c r="D44" s="17">
        <v>272</v>
      </c>
      <c r="E44" s="16" t="s">
        <v>17</v>
      </c>
      <c r="F44" s="16">
        <v>3.13</v>
      </c>
      <c r="G44" s="16">
        <v>1</v>
      </c>
      <c r="H44" s="16" t="s">
        <v>17</v>
      </c>
      <c r="I44" s="16">
        <v>1462</v>
      </c>
      <c r="J44" s="38">
        <v>850</v>
      </c>
      <c r="K44" s="38">
        <v>17</v>
      </c>
      <c r="L44" s="16">
        <v>5</v>
      </c>
      <c r="M44" s="16">
        <v>850</v>
      </c>
      <c r="N44" s="7">
        <f t="shared" si="23"/>
        <v>45.333333333333336</v>
      </c>
      <c r="O44">
        <f t="shared" si="24"/>
        <v>2357.3333333333335</v>
      </c>
      <c r="P44" s="8">
        <f t="shared" si="25"/>
        <v>7378.4533333333338</v>
      </c>
      <c r="Q44" s="8">
        <f t="shared" si="26"/>
        <v>4576.0599999999995</v>
      </c>
      <c r="R44" s="39">
        <f t="shared" si="27"/>
        <v>2.3856976779695217E-3</v>
      </c>
      <c r="S44" s="39">
        <f t="shared" si="28"/>
        <v>0.97327081678551142</v>
      </c>
      <c r="T44" s="11" t="str">
        <f>VLOOKUP(S44,'Summary Sheet'!$B$5:$C$9,2,TRUE)</f>
        <v>D</v>
      </c>
      <c r="U44" s="37" t="s">
        <v>44</v>
      </c>
      <c r="V44" s="1" t="str">
        <f>VLOOKUP(AT44,'Summary Sheet'!$B$5:$C$10,2,TRUE)</f>
        <v>C</v>
      </c>
      <c r="W44" s="1" t="s">
        <v>44</v>
      </c>
      <c r="X44" s="1">
        <f>INDEX('Summary Sheet'!$N$3:$R$7,MATCH('WP ABC (2)'!U44,'Summary Sheet'!$M$3:$M$7,0),MATCH('WP ABC (2)'!W44,'Summary Sheet'!$N$2:$R$2,0))</f>
        <v>12</v>
      </c>
      <c r="Y44" s="1" t="str">
        <f>INDEX('Summary Sheet'!$V$3:$Z$7,MATCH('WP ABC (2)'!U44,'Summary Sheet'!$M$3:$M$7,0),MATCH('WP ABC (2)'!W44,'Summary Sheet'!$N$2:$R$2,0))</f>
        <v>D</v>
      </c>
      <c r="Z44" s="11">
        <f t="shared" si="29"/>
        <v>2.7404209970551545E-3</v>
      </c>
      <c r="AA44" s="36">
        <f t="shared" si="30"/>
        <v>0.77</v>
      </c>
      <c r="AB44" s="11"/>
      <c r="AC44" s="40">
        <f t="shared" si="31"/>
        <v>50</v>
      </c>
      <c r="AD44" s="40">
        <f t="shared" si="32"/>
        <v>850</v>
      </c>
      <c r="AE44" s="41">
        <f t="shared" si="33"/>
        <v>50</v>
      </c>
      <c r="AF44" s="42">
        <f t="shared" si="34"/>
        <v>850</v>
      </c>
      <c r="AG44" s="40">
        <f>VLOOKUP(U44,'Summary Sheet'!$C$5:$D$9,2,FALSE)</f>
        <v>12</v>
      </c>
      <c r="AH44" s="41">
        <f t="shared" si="35"/>
        <v>38.857142857142861</v>
      </c>
      <c r="AI44" s="12">
        <f t="shared" si="36"/>
        <v>463.85714285714289</v>
      </c>
      <c r="AJ44" s="43">
        <f t="shared" si="37"/>
        <v>1451.8728571428571</v>
      </c>
      <c r="AK44" s="41">
        <f t="shared" si="38"/>
        <v>463.85714285714289</v>
      </c>
      <c r="AL44" s="8">
        <f t="shared" si="39"/>
        <v>1451.8728571428571</v>
      </c>
      <c r="AM44" s="12">
        <f t="shared" si="40"/>
        <v>3</v>
      </c>
      <c r="AN44">
        <f t="shared" si="41"/>
        <v>3</v>
      </c>
      <c r="AO44" s="1">
        <f t="shared" si="42"/>
        <v>0.54571428571428571</v>
      </c>
      <c r="AP44" s="12">
        <f t="shared" si="43"/>
        <v>0.54571428571428571</v>
      </c>
      <c r="AR44" s="1">
        <f t="shared" si="44"/>
        <v>3</v>
      </c>
      <c r="AS44" s="9">
        <f t="shared" si="45"/>
        <v>7.6903358113304286E-4</v>
      </c>
      <c r="AT44" s="9">
        <f>1-SUM(AS44:$AS$79)</f>
        <v>0.93822096898231222</v>
      </c>
    </row>
    <row r="45" spans="1:46" x14ac:dyDescent="0.2">
      <c r="A45" s="17">
        <v>6000266</v>
      </c>
      <c r="B45" s="17" t="s">
        <v>14</v>
      </c>
      <c r="C45" s="17" t="s">
        <v>171</v>
      </c>
      <c r="D45" s="17">
        <v>3500</v>
      </c>
      <c r="E45" s="16" t="s">
        <v>160</v>
      </c>
      <c r="F45" s="16">
        <v>210</v>
      </c>
      <c r="G45" s="16">
        <v>1000</v>
      </c>
      <c r="H45" s="16" t="s">
        <v>160</v>
      </c>
      <c r="I45" s="16">
        <v>10000</v>
      </c>
      <c r="J45" s="38">
        <v>10000</v>
      </c>
      <c r="K45" s="38">
        <v>250</v>
      </c>
      <c r="L45" s="16">
        <v>14</v>
      </c>
      <c r="M45" s="16">
        <v>8750</v>
      </c>
      <c r="N45" s="7">
        <f t="shared" si="23"/>
        <v>583.33333333333337</v>
      </c>
      <c r="O45">
        <f t="shared" si="24"/>
        <v>30333.333333333336</v>
      </c>
      <c r="P45" s="8">
        <f t="shared" si="25"/>
        <v>6370.0000000000009</v>
      </c>
      <c r="Q45" s="8">
        <f t="shared" si="26"/>
        <v>2100</v>
      </c>
      <c r="R45" s="39">
        <f t="shared" si="27"/>
        <v>2.0596314054073467E-3</v>
      </c>
      <c r="S45" s="39">
        <f t="shared" si="28"/>
        <v>0.97565651446348101</v>
      </c>
      <c r="T45" s="11" t="str">
        <f>VLOOKUP(S45,'Summary Sheet'!$B$5:$C$9,2,TRUE)</f>
        <v>D</v>
      </c>
      <c r="U45" s="37" t="s">
        <v>44</v>
      </c>
      <c r="V45" s="1" t="str">
        <f>VLOOKUP(AT45,'Summary Sheet'!$B$5:$C$10,2,TRUE)</f>
        <v>C</v>
      </c>
      <c r="W45" s="1" t="s">
        <v>44</v>
      </c>
      <c r="X45" s="1">
        <f>INDEX('Summary Sheet'!$N$3:$R$7,MATCH('WP ABC (2)'!U45,'Summary Sheet'!$M$3:$M$7,0),MATCH('WP ABC (2)'!W45,'Summary Sheet'!$N$2:$R$2,0))</f>
        <v>12</v>
      </c>
      <c r="Y45" s="1" t="str">
        <f>INDEX('Summary Sheet'!$V$3:$Z$7,MATCH('WP ABC (2)'!U45,'Summary Sheet'!$M$3:$M$7,0),MATCH('WP ABC (2)'!W45,'Summary Sheet'!$N$2:$R$2,0))</f>
        <v>D</v>
      </c>
      <c r="Z45" s="11">
        <f t="shared" si="29"/>
        <v>3.3717221691516295E-3</v>
      </c>
      <c r="AA45" s="36">
        <f t="shared" si="30"/>
        <v>0.78</v>
      </c>
      <c r="AB45" s="11"/>
      <c r="AC45" s="40">
        <f t="shared" si="31"/>
        <v>40</v>
      </c>
      <c r="AD45" s="40">
        <f t="shared" si="32"/>
        <v>10000</v>
      </c>
      <c r="AE45" s="41">
        <f t="shared" si="33"/>
        <v>40</v>
      </c>
      <c r="AF45" s="42">
        <f t="shared" si="34"/>
        <v>10000</v>
      </c>
      <c r="AG45" s="40">
        <f>VLOOKUP(U45,'Summary Sheet'!$C$5:$D$9,2,FALSE)</f>
        <v>12</v>
      </c>
      <c r="AH45" s="41">
        <f t="shared" si="35"/>
        <v>875</v>
      </c>
      <c r="AI45" s="12">
        <f t="shared" si="36"/>
        <v>5875</v>
      </c>
      <c r="AJ45" s="43">
        <f t="shared" si="37"/>
        <v>1233.75</v>
      </c>
      <c r="AK45" s="41">
        <f t="shared" si="38"/>
        <v>5875</v>
      </c>
      <c r="AL45" s="8">
        <f t="shared" si="39"/>
        <v>1233.75</v>
      </c>
      <c r="AM45" s="12">
        <f t="shared" si="40"/>
        <v>4</v>
      </c>
      <c r="AN45">
        <f t="shared" si="41"/>
        <v>4</v>
      </c>
      <c r="AO45" s="1">
        <f t="shared" si="42"/>
        <v>0.67142857142857137</v>
      </c>
      <c r="AP45" s="12">
        <f t="shared" si="43"/>
        <v>0.67142857142857137</v>
      </c>
      <c r="AR45" s="1">
        <f t="shared" si="44"/>
        <v>4</v>
      </c>
      <c r="AS45" s="9">
        <f t="shared" si="45"/>
        <v>1.0253781081773904E-3</v>
      </c>
      <c r="AT45" s="9">
        <f>1-SUM(AS45:$AS$79)</f>
        <v>0.93899000256344534</v>
      </c>
    </row>
    <row r="46" spans="1:46" x14ac:dyDescent="0.2">
      <c r="A46" s="17">
        <v>6001375</v>
      </c>
      <c r="B46" s="17" t="s">
        <v>125</v>
      </c>
      <c r="C46" s="17" t="s">
        <v>176</v>
      </c>
      <c r="D46" s="17">
        <v>9600</v>
      </c>
      <c r="E46" s="16" t="s">
        <v>160</v>
      </c>
      <c r="F46" s="16">
        <v>74</v>
      </c>
      <c r="G46" s="16">
        <v>1000</v>
      </c>
      <c r="H46" s="16" t="s">
        <v>160</v>
      </c>
      <c r="I46" s="16">
        <v>12200</v>
      </c>
      <c r="J46" s="38">
        <v>1600</v>
      </c>
      <c r="K46" s="38">
        <v>1600</v>
      </c>
      <c r="L46" s="16">
        <v>7</v>
      </c>
      <c r="M46" s="16">
        <v>1600</v>
      </c>
      <c r="N46" s="7">
        <f t="shared" si="23"/>
        <v>1600</v>
      </c>
      <c r="O46">
        <f t="shared" si="24"/>
        <v>83200</v>
      </c>
      <c r="P46" s="8">
        <f t="shared" si="25"/>
        <v>6156.8</v>
      </c>
      <c r="Q46" s="8">
        <f t="shared" si="26"/>
        <v>902.8</v>
      </c>
      <c r="R46" s="39">
        <f t="shared" si="27"/>
        <v>1.9906968032671821E-3</v>
      </c>
      <c r="S46" s="39">
        <f t="shared" si="28"/>
        <v>0.97771614586888833</v>
      </c>
      <c r="T46" s="11" t="str">
        <f>VLOOKUP(S46,'Summary Sheet'!$B$5:$C$9,2,TRUE)</f>
        <v>D</v>
      </c>
      <c r="U46" s="37" t="s">
        <v>44</v>
      </c>
      <c r="V46" s="1" t="str">
        <f>VLOOKUP(AT46,'Summary Sheet'!$B$5:$C$10,2,TRUE)</f>
        <v>C</v>
      </c>
      <c r="W46" s="1" t="s">
        <v>25</v>
      </c>
      <c r="X46" s="1">
        <f>INDEX('Summary Sheet'!$N$3:$R$7,MATCH('WP ABC (2)'!U46,'Summary Sheet'!$M$3:$M$7,0),MATCH('WP ABC (2)'!W46,'Summary Sheet'!$N$2:$R$2,0))</f>
        <v>4</v>
      </c>
      <c r="Y46" s="1" t="str">
        <f>INDEX('Summary Sheet'!$V$3:$Z$7,MATCH('WP ABC (2)'!U46,'Summary Sheet'!$M$3:$M$7,0),MATCH('WP ABC (2)'!W46,'Summary Sheet'!$N$2:$R$2,0))</f>
        <v>C</v>
      </c>
      <c r="Z46" s="11">
        <f t="shared" si="29"/>
        <v>7.5325708034238532E-3</v>
      </c>
      <c r="AA46" s="36">
        <f t="shared" si="30"/>
        <v>0.78</v>
      </c>
      <c r="AB46" s="11"/>
      <c r="AC46" s="40">
        <f t="shared" si="31"/>
        <v>1</v>
      </c>
      <c r="AD46" s="40">
        <f t="shared" si="32"/>
        <v>1600</v>
      </c>
      <c r="AE46" s="41">
        <f t="shared" si="33"/>
        <v>12</v>
      </c>
      <c r="AF46" s="42">
        <f t="shared" si="34"/>
        <v>19200</v>
      </c>
      <c r="AG46" s="40">
        <f>VLOOKUP(U46,'Summary Sheet'!$C$5:$D$9,2,FALSE)</f>
        <v>12</v>
      </c>
      <c r="AH46" s="41">
        <f t="shared" si="35"/>
        <v>1600</v>
      </c>
      <c r="AI46" s="12">
        <f t="shared" si="36"/>
        <v>2400</v>
      </c>
      <c r="AJ46" s="43">
        <f t="shared" si="37"/>
        <v>177.6</v>
      </c>
      <c r="AK46" s="41">
        <f t="shared" si="38"/>
        <v>11200</v>
      </c>
      <c r="AL46" s="8">
        <f t="shared" si="39"/>
        <v>828.8</v>
      </c>
      <c r="AM46" s="12">
        <f t="shared" si="40"/>
        <v>5</v>
      </c>
      <c r="AN46">
        <f t="shared" si="41"/>
        <v>52</v>
      </c>
      <c r="AO46" s="1">
        <f t="shared" si="42"/>
        <v>1.5</v>
      </c>
      <c r="AP46" s="12">
        <f t="shared" si="43"/>
        <v>7</v>
      </c>
      <c r="AR46" s="1">
        <f t="shared" si="44"/>
        <v>52</v>
      </c>
      <c r="AS46" s="9">
        <f t="shared" si="45"/>
        <v>1.3329915406306075E-2</v>
      </c>
      <c r="AT46" s="9">
        <f>1-SUM(AS46:$AS$79)</f>
        <v>0.94001538067162271</v>
      </c>
    </row>
    <row r="47" spans="1:46" x14ac:dyDescent="0.2">
      <c r="A47" s="17">
        <v>6000053</v>
      </c>
      <c r="B47" s="17" t="s">
        <v>163</v>
      </c>
      <c r="C47" s="17" t="s">
        <v>162</v>
      </c>
      <c r="D47" s="17">
        <v>4000</v>
      </c>
      <c r="E47" s="16" t="s">
        <v>160</v>
      </c>
      <c r="F47" s="16">
        <v>134.82</v>
      </c>
      <c r="G47" s="16">
        <v>1000</v>
      </c>
      <c r="H47" s="16" t="s">
        <v>160</v>
      </c>
      <c r="I47" s="16">
        <v>1000</v>
      </c>
      <c r="J47" s="38">
        <v>20000</v>
      </c>
      <c r="K47" s="38">
        <v>1000</v>
      </c>
      <c r="L47" s="16">
        <v>21</v>
      </c>
      <c r="M47" s="16">
        <v>240000</v>
      </c>
      <c r="N47" s="7">
        <f t="shared" si="23"/>
        <v>666.66666666666663</v>
      </c>
      <c r="O47">
        <f t="shared" si="24"/>
        <v>34666.666666666664</v>
      </c>
      <c r="P47" s="8">
        <f t="shared" si="25"/>
        <v>4673.7599999999993</v>
      </c>
      <c r="Q47" s="8">
        <f t="shared" si="26"/>
        <v>134.82</v>
      </c>
      <c r="R47" s="39">
        <f t="shared" si="27"/>
        <v>1.5111809854531613E-3</v>
      </c>
      <c r="S47" s="39">
        <f t="shared" si="28"/>
        <v>0.97970684267215546</v>
      </c>
      <c r="T47" s="11" t="str">
        <f>VLOOKUP(S47,'Summary Sheet'!$B$5:$C$9,2,TRUE)</f>
        <v>D</v>
      </c>
      <c r="U47" s="37" t="s">
        <v>44</v>
      </c>
      <c r="V47" s="1" t="str">
        <f>VLOOKUP(AT47,'Summary Sheet'!$B$5:$C$10,2,TRUE)</f>
        <v>D</v>
      </c>
      <c r="W47" s="1" t="s">
        <v>44</v>
      </c>
      <c r="X47" s="1">
        <f>INDEX('Summary Sheet'!$N$3:$R$7,MATCH('WP ABC (2)'!U47,'Summary Sheet'!$M$3:$M$7,0),MATCH('WP ABC (2)'!W47,'Summary Sheet'!$N$2:$R$2,0))</f>
        <v>12</v>
      </c>
      <c r="Y47" s="1" t="str">
        <f>INDEX('Summary Sheet'!$V$3:$Z$7,MATCH('WP ABC (2)'!U47,'Summary Sheet'!$M$3:$M$7,0),MATCH('WP ABC (2)'!W47,'Summary Sheet'!$N$2:$R$2,0))</f>
        <v>D</v>
      </c>
      <c r="Z47" s="11">
        <f t="shared" si="29"/>
        <v>2.3713648825593616E-4</v>
      </c>
      <c r="AA47" s="36">
        <f t="shared" si="30"/>
        <v>0.79</v>
      </c>
      <c r="AB47" s="11"/>
      <c r="AC47" s="40">
        <f t="shared" si="31"/>
        <v>20</v>
      </c>
      <c r="AD47" s="40">
        <f t="shared" si="32"/>
        <v>20000</v>
      </c>
      <c r="AE47" s="41">
        <f t="shared" si="33"/>
        <v>20</v>
      </c>
      <c r="AF47" s="42">
        <f t="shared" si="34"/>
        <v>20000</v>
      </c>
      <c r="AG47" s="40">
        <f>VLOOKUP(U47,'Summary Sheet'!$C$5:$D$9,2,FALSE)</f>
        <v>12</v>
      </c>
      <c r="AH47" s="41">
        <f t="shared" si="35"/>
        <v>1333.3333333333333</v>
      </c>
      <c r="AI47" s="12">
        <f t="shared" si="36"/>
        <v>11333.333333333334</v>
      </c>
      <c r="AJ47" s="43">
        <f t="shared" si="37"/>
        <v>1527.96</v>
      </c>
      <c r="AK47" s="41">
        <f t="shared" si="38"/>
        <v>11333.333333333334</v>
      </c>
      <c r="AL47" s="8">
        <f t="shared" si="39"/>
        <v>1527.96</v>
      </c>
      <c r="AM47" s="12">
        <f t="shared" si="40"/>
        <v>2</v>
      </c>
      <c r="AN47">
        <f t="shared" si="41"/>
        <v>2</v>
      </c>
      <c r="AO47" s="1">
        <f t="shared" si="42"/>
        <v>4.7222222222222228E-2</v>
      </c>
      <c r="AP47" s="12">
        <f t="shared" si="43"/>
        <v>4.7222222222222228E-2</v>
      </c>
      <c r="AR47" s="1">
        <f t="shared" si="44"/>
        <v>1</v>
      </c>
      <c r="AS47" s="9">
        <f t="shared" si="45"/>
        <v>2.563445270443476E-4</v>
      </c>
      <c r="AT47" s="9">
        <f>1-SUM(AS47:$AS$79)</f>
        <v>0.95334529607792873</v>
      </c>
    </row>
    <row r="48" spans="1:46" x14ac:dyDescent="0.2">
      <c r="A48" s="17">
        <v>6000982</v>
      </c>
      <c r="B48" s="17" t="s">
        <v>46</v>
      </c>
      <c r="C48" s="17" t="s">
        <v>171</v>
      </c>
      <c r="D48" s="17">
        <v>1750</v>
      </c>
      <c r="E48" s="16" t="s">
        <v>160</v>
      </c>
      <c r="F48" s="16">
        <v>290</v>
      </c>
      <c r="G48" s="16">
        <v>1000</v>
      </c>
      <c r="H48" s="16" t="s">
        <v>160</v>
      </c>
      <c r="I48" s="16">
        <v>600</v>
      </c>
      <c r="J48" s="38">
        <v>1000</v>
      </c>
      <c r="K48" s="38">
        <v>250</v>
      </c>
      <c r="L48" s="16">
        <v>14</v>
      </c>
      <c r="M48" s="16">
        <v>2500</v>
      </c>
      <c r="N48" s="7">
        <f t="shared" si="23"/>
        <v>291.66666666666669</v>
      </c>
      <c r="O48">
        <f t="shared" si="24"/>
        <v>15166.666666666668</v>
      </c>
      <c r="P48" s="8">
        <f t="shared" si="25"/>
        <v>4398.3333333333339</v>
      </c>
      <c r="Q48" s="8">
        <f t="shared" si="26"/>
        <v>174</v>
      </c>
      <c r="R48" s="39">
        <f t="shared" si="27"/>
        <v>1.422126446590787E-3</v>
      </c>
      <c r="S48" s="39">
        <f t="shared" si="28"/>
        <v>0.98121802365760868</v>
      </c>
      <c r="T48" s="11" t="str">
        <f>VLOOKUP(S48,'Summary Sheet'!$B$5:$C$9,2,TRUE)</f>
        <v>D</v>
      </c>
      <c r="U48" s="37" t="s">
        <v>44</v>
      </c>
      <c r="V48" s="1" t="str">
        <f>VLOOKUP(AT48,'Summary Sheet'!$B$5:$C$10,2,TRUE)</f>
        <v>D</v>
      </c>
      <c r="W48" s="1" t="s">
        <v>44</v>
      </c>
      <c r="X48" s="1">
        <f>INDEX('Summary Sheet'!$N$3:$R$7,MATCH('WP ABC (2)'!U48,'Summary Sheet'!$M$3:$M$7,0),MATCH('WP ABC (2)'!W48,'Summary Sheet'!$N$2:$R$2,0))</f>
        <v>12</v>
      </c>
      <c r="Y48" s="1" t="str">
        <f>INDEX('Summary Sheet'!$V$3:$Z$7,MATCH('WP ABC (2)'!U48,'Summary Sheet'!$M$3:$M$7,0),MATCH('WP ABC (2)'!W48,'Summary Sheet'!$N$2:$R$2,0))</f>
        <v>D</v>
      </c>
      <c r="Z48" s="11">
        <f t="shared" si="29"/>
        <v>1.8831427008559633E-3</v>
      </c>
      <c r="AA48" s="36">
        <f t="shared" si="30"/>
        <v>0.79</v>
      </c>
      <c r="AB48" s="11"/>
      <c r="AC48" s="40">
        <f t="shared" si="31"/>
        <v>4</v>
      </c>
      <c r="AD48" s="40">
        <f t="shared" si="32"/>
        <v>1000</v>
      </c>
      <c r="AE48" s="41">
        <f t="shared" si="33"/>
        <v>14</v>
      </c>
      <c r="AF48" s="42">
        <f t="shared" si="34"/>
        <v>3500</v>
      </c>
      <c r="AG48" s="40">
        <f>VLOOKUP(U48,'Summary Sheet'!$C$5:$D$9,2,FALSE)</f>
        <v>12</v>
      </c>
      <c r="AH48" s="41">
        <f t="shared" si="35"/>
        <v>437.5</v>
      </c>
      <c r="AI48" s="12">
        <f t="shared" si="36"/>
        <v>937.5</v>
      </c>
      <c r="AJ48" s="43">
        <f t="shared" si="37"/>
        <v>271.875</v>
      </c>
      <c r="AK48" s="41">
        <f t="shared" si="38"/>
        <v>2187.5</v>
      </c>
      <c r="AL48" s="8">
        <f t="shared" si="39"/>
        <v>634.375</v>
      </c>
      <c r="AM48" s="12">
        <f t="shared" si="40"/>
        <v>5</v>
      </c>
      <c r="AN48">
        <f t="shared" si="41"/>
        <v>16</v>
      </c>
      <c r="AO48" s="1">
        <f t="shared" si="42"/>
        <v>0.375</v>
      </c>
      <c r="AP48" s="12">
        <f t="shared" si="43"/>
        <v>0.875</v>
      </c>
      <c r="AR48" s="1">
        <f t="shared" si="44"/>
        <v>7</v>
      </c>
      <c r="AS48" s="9">
        <f t="shared" si="45"/>
        <v>1.7944116893104333E-3</v>
      </c>
      <c r="AT48" s="9">
        <f>1-SUM(AS48:$AS$79)</f>
        <v>0.9536016406049731</v>
      </c>
    </row>
    <row r="49" spans="1:46" x14ac:dyDescent="0.2">
      <c r="A49" s="17">
        <v>6000289</v>
      </c>
      <c r="B49" s="17" t="s">
        <v>15</v>
      </c>
      <c r="C49" s="17" t="s">
        <v>165</v>
      </c>
      <c r="D49" s="17">
        <v>90</v>
      </c>
      <c r="E49" s="16" t="s">
        <v>161</v>
      </c>
      <c r="F49" s="16">
        <v>5560</v>
      </c>
      <c r="G49" s="16">
        <v>1000</v>
      </c>
      <c r="H49" s="16" t="s">
        <v>161</v>
      </c>
      <c r="I49" s="16">
        <v>206</v>
      </c>
      <c r="J49" s="38">
        <v>180</v>
      </c>
      <c r="K49" s="38">
        <v>36</v>
      </c>
      <c r="L49" s="16">
        <v>21</v>
      </c>
      <c r="M49" s="16">
        <v>1296</v>
      </c>
      <c r="N49" s="7">
        <f t="shared" si="23"/>
        <v>15</v>
      </c>
      <c r="O49">
        <f t="shared" si="24"/>
        <v>780</v>
      </c>
      <c r="P49" s="8">
        <f t="shared" si="25"/>
        <v>4336.8</v>
      </c>
      <c r="Q49" s="8">
        <f t="shared" si="26"/>
        <v>1145.3599999999999</v>
      </c>
      <c r="R49" s="39">
        <f t="shared" si="27"/>
        <v>1.4022306874365118E-3</v>
      </c>
      <c r="S49" s="39">
        <f t="shared" si="28"/>
        <v>0.98264015010419947</v>
      </c>
      <c r="T49" s="11" t="str">
        <f>VLOOKUP(S49,'Summary Sheet'!$B$5:$C$9,2,TRUE)</f>
        <v>D</v>
      </c>
      <c r="U49" s="37" t="s">
        <v>44</v>
      </c>
      <c r="V49" s="1" t="str">
        <f>VLOOKUP(AT49,'Summary Sheet'!$B$5:$C$10,2,TRUE)</f>
        <v>D</v>
      </c>
      <c r="W49" s="1" t="s">
        <v>44</v>
      </c>
      <c r="X49" s="1">
        <f>INDEX('Summary Sheet'!$N$3:$R$7,MATCH('WP ABC (2)'!U49,'Summary Sheet'!$M$3:$M$7,0),MATCH('WP ABC (2)'!W49,'Summary Sheet'!$N$2:$R$2,0))</f>
        <v>12</v>
      </c>
      <c r="Y49" s="1" t="str">
        <f>INDEX('Summary Sheet'!$V$3:$Z$7,MATCH('WP ABC (2)'!U49,'Summary Sheet'!$M$3:$M$7,0),MATCH('WP ABC (2)'!W49,'Summary Sheet'!$N$2:$R$2,0))</f>
        <v>D</v>
      </c>
      <c r="Z49" s="11">
        <f t="shared" si="29"/>
        <v>4.6497350638418847E-4</v>
      </c>
      <c r="AA49" s="36">
        <f t="shared" si="30"/>
        <v>0.79</v>
      </c>
      <c r="AB49" s="11"/>
      <c r="AC49" s="40">
        <f t="shared" si="31"/>
        <v>5</v>
      </c>
      <c r="AD49" s="40">
        <f t="shared" si="32"/>
        <v>180</v>
      </c>
      <c r="AE49" s="41">
        <f t="shared" si="33"/>
        <v>5</v>
      </c>
      <c r="AF49" s="42">
        <f t="shared" si="34"/>
        <v>180</v>
      </c>
      <c r="AG49" s="40">
        <f>VLOOKUP(U49,'Summary Sheet'!$C$5:$D$9,2,FALSE)</f>
        <v>12</v>
      </c>
      <c r="AH49" s="41">
        <f t="shared" si="35"/>
        <v>30</v>
      </c>
      <c r="AI49" s="12">
        <f t="shared" si="36"/>
        <v>120</v>
      </c>
      <c r="AJ49" s="43">
        <f t="shared" si="37"/>
        <v>667.19999999999993</v>
      </c>
      <c r="AK49" s="41">
        <f t="shared" si="38"/>
        <v>120</v>
      </c>
      <c r="AL49" s="8">
        <f t="shared" si="39"/>
        <v>667.19999999999993</v>
      </c>
      <c r="AM49" s="12">
        <f t="shared" si="40"/>
        <v>5</v>
      </c>
      <c r="AN49">
        <f t="shared" si="41"/>
        <v>5</v>
      </c>
      <c r="AO49" s="1">
        <f t="shared" si="42"/>
        <v>9.2592592592592587E-2</v>
      </c>
      <c r="AP49" s="12">
        <f t="shared" si="43"/>
        <v>9.2592592592592587E-2</v>
      </c>
      <c r="AR49" s="1">
        <f t="shared" si="44"/>
        <v>1</v>
      </c>
      <c r="AS49" s="9">
        <f t="shared" si="45"/>
        <v>2.563445270443476E-4</v>
      </c>
      <c r="AT49" s="9">
        <f>1-SUM(AS49:$AS$79)</f>
        <v>0.95539605229428348</v>
      </c>
    </row>
    <row r="50" spans="1:46" x14ac:dyDescent="0.2">
      <c r="A50" s="17">
        <v>6001091</v>
      </c>
      <c r="B50" s="17" t="s">
        <v>51</v>
      </c>
      <c r="C50" s="17" t="s">
        <v>162</v>
      </c>
      <c r="D50" s="17">
        <v>26000</v>
      </c>
      <c r="E50" s="16" t="s">
        <v>160</v>
      </c>
      <c r="F50" s="16">
        <v>18.7</v>
      </c>
      <c r="G50" s="16">
        <v>1000</v>
      </c>
      <c r="H50" s="16" t="s">
        <v>160</v>
      </c>
      <c r="I50" s="16">
        <v>6000</v>
      </c>
      <c r="J50" s="38">
        <v>20000</v>
      </c>
      <c r="K50" s="38">
        <v>20000</v>
      </c>
      <c r="L50" s="16">
        <v>3</v>
      </c>
      <c r="M50" s="16">
        <v>240000</v>
      </c>
      <c r="N50" s="7">
        <f t="shared" si="23"/>
        <v>4333.333333333333</v>
      </c>
      <c r="O50">
        <f t="shared" si="24"/>
        <v>225333.33333333331</v>
      </c>
      <c r="P50" s="8">
        <f t="shared" si="25"/>
        <v>4213.7333333333327</v>
      </c>
      <c r="Q50" s="8">
        <f t="shared" si="26"/>
        <v>112.19999999999999</v>
      </c>
      <c r="R50" s="39">
        <f t="shared" si="27"/>
        <v>1.3624391691279614E-3</v>
      </c>
      <c r="S50" s="39">
        <f t="shared" si="28"/>
        <v>0.98404238079163597</v>
      </c>
      <c r="T50" s="11" t="str">
        <f>VLOOKUP(S50,'Summary Sheet'!$B$5:$C$9,2,TRUE)</f>
        <v>D</v>
      </c>
      <c r="U50" s="37" t="s">
        <v>44</v>
      </c>
      <c r="V50" s="1" t="str">
        <f>VLOOKUP(AT50,'Summary Sheet'!$B$5:$C$10,2,TRUE)</f>
        <v>D</v>
      </c>
      <c r="W50" s="1" t="s">
        <v>44</v>
      </c>
      <c r="X50" s="1">
        <f>INDEX('Summary Sheet'!$N$3:$R$7,MATCH('WP ABC (2)'!U50,'Summary Sheet'!$M$3:$M$7,0),MATCH('WP ABC (2)'!W50,'Summary Sheet'!$N$2:$R$2,0))</f>
        <v>12</v>
      </c>
      <c r="Y50" s="1" t="str">
        <f>INDEX('Summary Sheet'!$V$3:$Z$7,MATCH('WP ABC (2)'!U50,'Summary Sheet'!$M$3:$M$7,0),MATCH('WP ABC (2)'!W50,'Summary Sheet'!$N$2:$R$2,0))</f>
        <v>D</v>
      </c>
      <c r="Z50" s="11">
        <f t="shared" si="29"/>
        <v>2.7400224483353964E-4</v>
      </c>
      <c r="AA50" s="36">
        <f t="shared" si="30"/>
        <v>0.79</v>
      </c>
      <c r="AB50" s="11"/>
      <c r="AC50" s="40">
        <f t="shared" si="31"/>
        <v>1</v>
      </c>
      <c r="AD50" s="40">
        <f t="shared" si="32"/>
        <v>20000</v>
      </c>
      <c r="AE50" s="41">
        <f t="shared" si="33"/>
        <v>3</v>
      </c>
      <c r="AF50" s="42">
        <f t="shared" si="34"/>
        <v>60000</v>
      </c>
      <c r="AG50" s="40">
        <f>VLOOKUP(U50,'Summary Sheet'!$C$5:$D$9,2,FALSE)</f>
        <v>12</v>
      </c>
      <c r="AH50" s="41">
        <f t="shared" si="35"/>
        <v>3095.238095238095</v>
      </c>
      <c r="AI50" s="12">
        <f t="shared" si="36"/>
        <v>13095.238095238095</v>
      </c>
      <c r="AJ50" s="43">
        <f t="shared" si="37"/>
        <v>244.88095238095235</v>
      </c>
      <c r="AK50" s="41">
        <f t="shared" si="38"/>
        <v>33095.238095238092</v>
      </c>
      <c r="AL50" s="8">
        <f t="shared" si="39"/>
        <v>618.88095238095229</v>
      </c>
      <c r="AM50" s="12">
        <f t="shared" si="40"/>
        <v>4</v>
      </c>
      <c r="AN50">
        <f t="shared" si="41"/>
        <v>12</v>
      </c>
      <c r="AO50" s="1">
        <f t="shared" si="42"/>
        <v>5.4563492063492064E-2</v>
      </c>
      <c r="AP50" s="12">
        <f t="shared" si="43"/>
        <v>0.13789682539682538</v>
      </c>
      <c r="AR50" s="1">
        <f t="shared" si="44"/>
        <v>1</v>
      </c>
      <c r="AS50" s="9">
        <f t="shared" si="45"/>
        <v>2.563445270443476E-4</v>
      </c>
      <c r="AT50" s="9">
        <f>1-SUM(AS50:$AS$79)</f>
        <v>0.95565239682132785</v>
      </c>
    </row>
    <row r="51" spans="1:46" x14ac:dyDescent="0.2">
      <c r="A51" s="17">
        <v>6000123</v>
      </c>
      <c r="B51" s="17" t="s">
        <v>175</v>
      </c>
      <c r="C51" s="17" t="s">
        <v>166</v>
      </c>
      <c r="D51" s="17">
        <v>750</v>
      </c>
      <c r="E51" s="16" t="s">
        <v>160</v>
      </c>
      <c r="F51" s="16">
        <v>562.46</v>
      </c>
      <c r="G51" s="16">
        <v>1000</v>
      </c>
      <c r="H51" s="16" t="s">
        <v>160</v>
      </c>
      <c r="I51" s="16">
        <v>8450</v>
      </c>
      <c r="J51" s="38">
        <v>5000</v>
      </c>
      <c r="K51" s="38">
        <v>5000</v>
      </c>
      <c r="L51" s="16">
        <v>21</v>
      </c>
      <c r="M51" s="16">
        <v>7500</v>
      </c>
      <c r="N51" s="7">
        <f t="shared" si="23"/>
        <v>125</v>
      </c>
      <c r="O51">
        <f t="shared" si="24"/>
        <v>6500</v>
      </c>
      <c r="P51" s="8">
        <f t="shared" si="25"/>
        <v>3655.9900000000002</v>
      </c>
      <c r="Q51" s="8">
        <f t="shared" si="26"/>
        <v>4752.7870000000003</v>
      </c>
      <c r="R51" s="39">
        <f t="shared" si="27"/>
        <v>1.1821023268218532E-3</v>
      </c>
      <c r="S51" s="39">
        <f t="shared" si="28"/>
        <v>0.9854048199607639</v>
      </c>
      <c r="T51" s="11" t="str">
        <f>VLOOKUP(S51,'Summary Sheet'!$B$5:$C$9,2,TRUE)</f>
        <v>D</v>
      </c>
      <c r="U51" s="37" t="s">
        <v>44</v>
      </c>
      <c r="V51" s="1" t="str">
        <f>VLOOKUP(AT51,'Summary Sheet'!$B$5:$C$10,2,TRUE)</f>
        <v>D</v>
      </c>
      <c r="W51" s="1" t="s">
        <v>44</v>
      </c>
      <c r="X51" s="1">
        <f>INDEX('Summary Sheet'!$N$3:$R$7,MATCH('WP ABC (2)'!U51,'Summary Sheet'!$M$3:$M$7,0),MATCH('WP ABC (2)'!W51,'Summary Sheet'!$N$2:$R$2,0))</f>
        <v>12</v>
      </c>
      <c r="Y51" s="1" t="str">
        <f>INDEX('Summary Sheet'!$V$3:$Z$7,MATCH('WP ABC (2)'!U51,'Summary Sheet'!$M$3:$M$7,0),MATCH('WP ABC (2)'!W51,'Summary Sheet'!$N$2:$R$2,0))</f>
        <v>D</v>
      </c>
      <c r="Z51" s="11">
        <f t="shared" si="29"/>
        <v>1.8412950852813863E-3</v>
      </c>
      <c r="AA51" s="36">
        <f t="shared" si="30"/>
        <v>0.79</v>
      </c>
      <c r="AB51" s="11"/>
      <c r="AC51" s="40">
        <f t="shared" si="31"/>
        <v>1</v>
      </c>
      <c r="AD51" s="40">
        <f t="shared" si="32"/>
        <v>5000</v>
      </c>
      <c r="AE51" s="41">
        <f t="shared" si="33"/>
        <v>1</v>
      </c>
      <c r="AF51" s="42">
        <f t="shared" si="34"/>
        <v>5000</v>
      </c>
      <c r="AG51" s="40">
        <f>VLOOKUP(U51,'Summary Sheet'!$C$5:$D$9,2,FALSE)</f>
        <v>12</v>
      </c>
      <c r="AH51" s="41">
        <f t="shared" si="35"/>
        <v>250</v>
      </c>
      <c r="AI51" s="12">
        <f t="shared" si="36"/>
        <v>2750</v>
      </c>
      <c r="AJ51" s="43">
        <f t="shared" si="37"/>
        <v>1546.7650000000001</v>
      </c>
      <c r="AK51" s="41">
        <f t="shared" si="38"/>
        <v>2750</v>
      </c>
      <c r="AL51" s="8">
        <f t="shared" si="39"/>
        <v>1546.7650000000001</v>
      </c>
      <c r="AM51" s="12">
        <f t="shared" si="40"/>
        <v>2</v>
      </c>
      <c r="AN51">
        <f t="shared" si="41"/>
        <v>2</v>
      </c>
      <c r="AO51" s="1">
        <f t="shared" si="42"/>
        <v>0.36666666666666664</v>
      </c>
      <c r="AP51" s="12">
        <f t="shared" si="43"/>
        <v>0.36666666666666664</v>
      </c>
      <c r="AR51" s="1">
        <f t="shared" si="44"/>
        <v>1</v>
      </c>
      <c r="AS51" s="9">
        <f t="shared" si="45"/>
        <v>2.563445270443476E-4</v>
      </c>
      <c r="AT51" s="9">
        <f>1-SUM(AS51:$AS$79)</f>
        <v>0.95590874134837223</v>
      </c>
    </row>
    <row r="52" spans="1:46" x14ac:dyDescent="0.2">
      <c r="A52" s="17">
        <v>6000923</v>
      </c>
      <c r="B52" s="17" t="s">
        <v>42</v>
      </c>
      <c r="C52" s="17" t="s">
        <v>162</v>
      </c>
      <c r="D52" s="17">
        <v>80000</v>
      </c>
      <c r="E52" s="16" t="s">
        <v>160</v>
      </c>
      <c r="F52" s="16">
        <v>4.7</v>
      </c>
      <c r="G52" s="16">
        <v>1000</v>
      </c>
      <c r="H52" s="16" t="s">
        <v>160</v>
      </c>
      <c r="I52" s="16">
        <v>32000</v>
      </c>
      <c r="J52" s="38">
        <v>24000</v>
      </c>
      <c r="K52" s="38">
        <v>24000</v>
      </c>
      <c r="L52" s="16">
        <v>3</v>
      </c>
      <c r="M52" s="16">
        <v>240000</v>
      </c>
      <c r="N52" s="7">
        <f t="shared" si="23"/>
        <v>13333.333333333334</v>
      </c>
      <c r="O52">
        <f t="shared" si="24"/>
        <v>693333.33333333337</v>
      </c>
      <c r="P52" s="8">
        <f t="shared" si="25"/>
        <v>3258.666666666667</v>
      </c>
      <c r="Q52" s="8">
        <f t="shared" si="26"/>
        <v>150.4</v>
      </c>
      <c r="R52" s="39">
        <f t="shared" si="27"/>
        <v>1.0536345692968194E-3</v>
      </c>
      <c r="S52" s="39">
        <f t="shared" si="28"/>
        <v>0.98658692228758582</v>
      </c>
      <c r="T52" s="11" t="str">
        <f>VLOOKUP(S52,'Summary Sheet'!$B$5:$C$9,2,TRUE)</f>
        <v>D</v>
      </c>
      <c r="U52" s="37" t="s">
        <v>44</v>
      </c>
      <c r="V52" s="1" t="str">
        <f>VLOOKUP(AT52,'Summary Sheet'!$B$5:$C$10,2,TRUE)</f>
        <v>D</v>
      </c>
      <c r="W52" s="1" t="s">
        <v>44</v>
      </c>
      <c r="X52" s="1">
        <f>INDEX('Summary Sheet'!$N$3:$R$7,MATCH('WP ABC (2)'!U52,'Summary Sheet'!$M$3:$M$7,0),MATCH('WP ABC (2)'!W52,'Summary Sheet'!$N$2:$R$2,0))</f>
        <v>12</v>
      </c>
      <c r="Y52" s="1" t="str">
        <f>INDEX('Summary Sheet'!$V$3:$Z$7,MATCH('WP ABC (2)'!U52,'Summary Sheet'!$M$3:$M$7,0),MATCH('WP ABC (2)'!W52,'Summary Sheet'!$N$2:$R$2,0))</f>
        <v>D</v>
      </c>
      <c r="Z52" s="11">
        <f t="shared" si="29"/>
        <v>4.5036005332639979E-4</v>
      </c>
      <c r="AA52" s="36">
        <f t="shared" si="30"/>
        <v>0.79</v>
      </c>
      <c r="AB52" s="11"/>
      <c r="AC52" s="40">
        <f t="shared" si="31"/>
        <v>1</v>
      </c>
      <c r="AD52" s="40">
        <f t="shared" si="32"/>
        <v>24000</v>
      </c>
      <c r="AE52" s="41">
        <f t="shared" si="33"/>
        <v>7</v>
      </c>
      <c r="AF52" s="42">
        <f t="shared" si="34"/>
        <v>168000</v>
      </c>
      <c r="AG52" s="40">
        <f>VLOOKUP(U52,'Summary Sheet'!$C$5:$D$9,2,FALSE)</f>
        <v>12</v>
      </c>
      <c r="AH52" s="41">
        <f t="shared" si="35"/>
        <v>9523.8095238095248</v>
      </c>
      <c r="AI52" s="12">
        <f t="shared" si="36"/>
        <v>21523.809523809527</v>
      </c>
      <c r="AJ52" s="43">
        <f t="shared" si="37"/>
        <v>101.16190476190478</v>
      </c>
      <c r="AK52" s="41">
        <f t="shared" si="38"/>
        <v>93523.809523809527</v>
      </c>
      <c r="AL52" s="8">
        <f t="shared" si="39"/>
        <v>439.56190476190483</v>
      </c>
      <c r="AM52" s="12">
        <f t="shared" si="40"/>
        <v>5</v>
      </c>
      <c r="AN52">
        <f t="shared" si="41"/>
        <v>29</v>
      </c>
      <c r="AO52" s="1">
        <f t="shared" si="42"/>
        <v>8.9682539682539697E-2</v>
      </c>
      <c r="AP52" s="12">
        <f t="shared" si="43"/>
        <v>0.38968253968253969</v>
      </c>
      <c r="AR52" s="1">
        <f t="shared" si="44"/>
        <v>3</v>
      </c>
      <c r="AS52" s="9">
        <f t="shared" si="45"/>
        <v>7.6903358113304286E-4</v>
      </c>
      <c r="AT52" s="9">
        <f>1-SUM(AS52:$AS$79)</f>
        <v>0.9561650858754166</v>
      </c>
    </row>
    <row r="53" spans="1:46" x14ac:dyDescent="0.2">
      <c r="A53" s="17">
        <v>6001741</v>
      </c>
      <c r="B53" s="17" t="s">
        <v>138</v>
      </c>
      <c r="C53" s="17" t="s">
        <v>162</v>
      </c>
      <c r="D53" s="17">
        <v>18000</v>
      </c>
      <c r="E53" s="16" t="s">
        <v>160</v>
      </c>
      <c r="F53" s="16">
        <v>18.82</v>
      </c>
      <c r="G53" s="16">
        <v>1000</v>
      </c>
      <c r="H53" s="16" t="s">
        <v>160</v>
      </c>
      <c r="I53" s="16">
        <v>21000</v>
      </c>
      <c r="J53" s="38">
        <v>12000</v>
      </c>
      <c r="K53" s="38">
        <v>12000</v>
      </c>
      <c r="L53" s="16">
        <v>3</v>
      </c>
      <c r="M53" s="16">
        <v>240000</v>
      </c>
      <c r="N53" s="7">
        <f t="shared" si="23"/>
        <v>3000</v>
      </c>
      <c r="O53">
        <f t="shared" si="24"/>
        <v>156000</v>
      </c>
      <c r="P53" s="8">
        <f t="shared" si="25"/>
        <v>2935.92</v>
      </c>
      <c r="Q53" s="8">
        <f t="shared" si="26"/>
        <v>395.22</v>
      </c>
      <c r="R53" s="39">
        <f t="shared" si="27"/>
        <v>9.4927991142284716E-4</v>
      </c>
      <c r="S53" s="39">
        <f t="shared" si="28"/>
        <v>0.98764055685688257</v>
      </c>
      <c r="T53" s="11" t="str">
        <f>VLOOKUP(S53,'Summary Sheet'!$B$5:$C$9,2,TRUE)</f>
        <v>D</v>
      </c>
      <c r="U53" s="37" t="s">
        <v>44</v>
      </c>
      <c r="V53" s="1" t="str">
        <f>VLOOKUP(AT53,'Summary Sheet'!$B$5:$C$10,2,TRUE)</f>
        <v>D</v>
      </c>
      <c r="W53" s="1" t="s">
        <v>44</v>
      </c>
      <c r="X53" s="1">
        <f>INDEX('Summary Sheet'!$N$3:$R$7,MATCH('WP ABC (2)'!U53,'Summary Sheet'!$M$3:$M$7,0),MATCH('WP ABC (2)'!W53,'Summary Sheet'!$N$2:$R$2,0))</f>
        <v>12</v>
      </c>
      <c r="Y53" s="1" t="str">
        <f>INDEX('Summary Sheet'!$V$3:$Z$7,MATCH('WP ABC (2)'!U53,'Summary Sheet'!$M$3:$M$7,0),MATCH('WP ABC (2)'!W53,'Summary Sheet'!$N$2:$R$2,0))</f>
        <v>D</v>
      </c>
      <c r="Z53" s="11">
        <f t="shared" si="29"/>
        <v>1.7037957769649195E-4</v>
      </c>
      <c r="AA53" s="36">
        <f t="shared" si="30"/>
        <v>0.79</v>
      </c>
      <c r="AB53" s="11"/>
      <c r="AC53" s="40">
        <f t="shared" si="31"/>
        <v>1</v>
      </c>
      <c r="AD53" s="40">
        <f t="shared" si="32"/>
        <v>12000</v>
      </c>
      <c r="AE53" s="41">
        <f t="shared" si="33"/>
        <v>3</v>
      </c>
      <c r="AF53" s="42">
        <f t="shared" si="34"/>
        <v>36000</v>
      </c>
      <c r="AG53" s="40">
        <f>VLOOKUP(U53,'Summary Sheet'!$C$5:$D$9,2,FALSE)</f>
        <v>12</v>
      </c>
      <c r="AH53" s="41">
        <f t="shared" si="35"/>
        <v>2142.8571428571431</v>
      </c>
      <c r="AI53" s="12">
        <f t="shared" si="36"/>
        <v>8142.8571428571431</v>
      </c>
      <c r="AJ53" s="43">
        <f t="shared" si="37"/>
        <v>153.24857142857141</v>
      </c>
      <c r="AK53" s="41">
        <f t="shared" si="38"/>
        <v>20142.857142857145</v>
      </c>
      <c r="AL53" s="8">
        <f t="shared" si="39"/>
        <v>379.08857142857147</v>
      </c>
      <c r="AM53" s="12">
        <f t="shared" si="40"/>
        <v>5</v>
      </c>
      <c r="AN53">
        <f t="shared" si="41"/>
        <v>13</v>
      </c>
      <c r="AO53" s="1">
        <f t="shared" si="42"/>
        <v>3.3928571428571433E-2</v>
      </c>
      <c r="AP53" s="12">
        <f t="shared" si="43"/>
        <v>8.3928571428571436E-2</v>
      </c>
      <c r="AR53" s="1">
        <f t="shared" si="44"/>
        <v>1</v>
      </c>
      <c r="AS53" s="9">
        <f t="shared" si="45"/>
        <v>2.563445270443476E-4</v>
      </c>
      <c r="AT53" s="9">
        <f>1-SUM(AS53:$AS$79)</f>
        <v>0.9569341194565496</v>
      </c>
    </row>
    <row r="54" spans="1:46" x14ac:dyDescent="0.2">
      <c r="A54" s="17">
        <v>6001852</v>
      </c>
      <c r="B54" s="17" t="s">
        <v>145</v>
      </c>
      <c r="C54" s="17" t="s">
        <v>36</v>
      </c>
      <c r="D54" s="17">
        <v>1500</v>
      </c>
      <c r="E54" s="16" t="s">
        <v>160</v>
      </c>
      <c r="F54" s="16">
        <v>183</v>
      </c>
      <c r="G54" s="16">
        <v>1000</v>
      </c>
      <c r="H54" s="16" t="s">
        <v>160</v>
      </c>
      <c r="I54" s="16">
        <v>4000</v>
      </c>
      <c r="J54" s="38">
        <v>1000</v>
      </c>
      <c r="K54" s="38">
        <v>450</v>
      </c>
      <c r="L54" s="16">
        <v>3</v>
      </c>
      <c r="M54" s="16">
        <v>10000</v>
      </c>
      <c r="N54" s="7">
        <f t="shared" si="23"/>
        <v>250</v>
      </c>
      <c r="O54">
        <f t="shared" si="24"/>
        <v>13000</v>
      </c>
      <c r="P54" s="8">
        <f t="shared" si="25"/>
        <v>2379</v>
      </c>
      <c r="Q54" s="8">
        <f t="shared" si="26"/>
        <v>732</v>
      </c>
      <c r="R54" s="39">
        <f t="shared" si="27"/>
        <v>7.6920927997866197E-4</v>
      </c>
      <c r="S54" s="39">
        <f t="shared" si="28"/>
        <v>0.98858983676830547</v>
      </c>
      <c r="T54" s="11" t="str">
        <f>VLOOKUP(S54,'Summary Sheet'!$B$5:$C$9,2,TRUE)</f>
        <v>D</v>
      </c>
      <c r="U54" s="37" t="s">
        <v>44</v>
      </c>
      <c r="V54" s="1" t="str">
        <f>VLOOKUP(AT54,'Summary Sheet'!$B$5:$C$10,2,TRUE)</f>
        <v>D</v>
      </c>
      <c r="W54" s="1" t="s">
        <v>44</v>
      </c>
      <c r="X54" s="1">
        <f>INDEX('Summary Sheet'!$N$3:$R$7,MATCH('WP ABC (2)'!U54,'Summary Sheet'!$M$3:$M$7,0),MATCH('WP ABC (2)'!W54,'Summary Sheet'!$N$2:$R$2,0))</f>
        <v>12</v>
      </c>
      <c r="Y54" s="1" t="str">
        <f>INDEX('Summary Sheet'!$V$3:$Z$7,MATCH('WP ABC (2)'!U54,'Summary Sheet'!$M$3:$M$7,0),MATCH('WP ABC (2)'!W54,'Summary Sheet'!$N$2:$R$2,0))</f>
        <v>D</v>
      </c>
      <c r="Z54" s="11">
        <f t="shared" si="29"/>
        <v>4.2863914809959544E-4</v>
      </c>
      <c r="AA54" s="36">
        <f t="shared" si="30"/>
        <v>0.79</v>
      </c>
      <c r="AB54" s="11"/>
      <c r="AC54" s="40">
        <f t="shared" si="31"/>
        <v>3</v>
      </c>
      <c r="AD54" s="40">
        <f t="shared" si="32"/>
        <v>1350</v>
      </c>
      <c r="AE54" s="41">
        <f t="shared" si="33"/>
        <v>7</v>
      </c>
      <c r="AF54" s="42">
        <f t="shared" si="34"/>
        <v>3150</v>
      </c>
      <c r="AG54" s="40">
        <f>VLOOKUP(U54,'Summary Sheet'!$C$5:$D$9,2,FALSE)</f>
        <v>12</v>
      </c>
      <c r="AH54" s="41">
        <f t="shared" si="35"/>
        <v>178.57142857142858</v>
      </c>
      <c r="AI54" s="12">
        <f t="shared" si="36"/>
        <v>853.57142857142856</v>
      </c>
      <c r="AJ54" s="43">
        <f t="shared" si="37"/>
        <v>156.20357142857142</v>
      </c>
      <c r="AK54" s="41">
        <f t="shared" si="38"/>
        <v>1753.5714285714287</v>
      </c>
      <c r="AL54" s="8">
        <f t="shared" si="39"/>
        <v>320.90357142857141</v>
      </c>
      <c r="AM54" s="12">
        <f t="shared" si="40"/>
        <v>5</v>
      </c>
      <c r="AN54">
        <f t="shared" si="41"/>
        <v>10</v>
      </c>
      <c r="AO54" s="1">
        <f t="shared" si="42"/>
        <v>8.5357142857142854E-2</v>
      </c>
      <c r="AP54" s="12">
        <f t="shared" si="43"/>
        <v>0.17535714285714288</v>
      </c>
      <c r="AR54" s="1">
        <f t="shared" si="44"/>
        <v>2</v>
      </c>
      <c r="AS54" s="9">
        <f t="shared" si="45"/>
        <v>5.126890540886952E-4</v>
      </c>
      <c r="AT54" s="9">
        <f>1-SUM(AS54:$AS$79)</f>
        <v>0.95719046398359398</v>
      </c>
    </row>
    <row r="55" spans="1:46" x14ac:dyDescent="0.2">
      <c r="A55" s="17">
        <v>6000121</v>
      </c>
      <c r="B55" s="17" t="s">
        <v>174</v>
      </c>
      <c r="C55" s="17" t="s">
        <v>166</v>
      </c>
      <c r="D55" s="17">
        <v>1200</v>
      </c>
      <c r="E55" s="16" t="s">
        <v>160</v>
      </c>
      <c r="F55" s="16">
        <v>224.95</v>
      </c>
      <c r="G55" s="16">
        <v>1000</v>
      </c>
      <c r="H55" s="16" t="s">
        <v>160</v>
      </c>
      <c r="I55" s="16">
        <v>34800</v>
      </c>
      <c r="J55" s="38">
        <v>60000</v>
      </c>
      <c r="K55" s="38">
        <v>600</v>
      </c>
      <c r="L55" s="16">
        <v>21</v>
      </c>
      <c r="M55" s="16">
        <v>14400</v>
      </c>
      <c r="N55" s="7">
        <f t="shared" si="23"/>
        <v>200</v>
      </c>
      <c r="O55">
        <f t="shared" si="24"/>
        <v>10400</v>
      </c>
      <c r="P55" s="8">
        <f t="shared" si="25"/>
        <v>2339.48</v>
      </c>
      <c r="Q55" s="8">
        <f t="shared" si="26"/>
        <v>7828.2599999999993</v>
      </c>
      <c r="R55" s="39">
        <f t="shared" si="27"/>
        <v>7.564311586063389E-4</v>
      </c>
      <c r="S55" s="39">
        <f t="shared" si="28"/>
        <v>0.98935904604828406</v>
      </c>
      <c r="T55" s="11" t="str">
        <f>VLOOKUP(S55,'Summary Sheet'!$B$5:$C$9,2,TRUE)</f>
        <v>D</v>
      </c>
      <c r="U55" s="37" t="s">
        <v>44</v>
      </c>
      <c r="V55" s="1" t="str">
        <f>VLOOKUP(AT55,'Summary Sheet'!$B$5:$C$10,2,TRUE)</f>
        <v>D</v>
      </c>
      <c r="W55" s="1" t="s">
        <v>44</v>
      </c>
      <c r="X55" s="1">
        <f>INDEX('Summary Sheet'!$N$3:$R$7,MATCH('WP ABC (2)'!U55,'Summary Sheet'!$M$3:$M$7,0),MATCH('WP ABC (2)'!W55,'Summary Sheet'!$N$2:$R$2,0))</f>
        <v>12</v>
      </c>
      <c r="Y55" s="1" t="str">
        <f>INDEX('Summary Sheet'!$V$3:$Z$7,MATCH('WP ABC (2)'!U55,'Summary Sheet'!$M$3:$M$7,0),MATCH('WP ABC (2)'!W55,'Summary Sheet'!$N$2:$R$2,0))</f>
        <v>D</v>
      </c>
      <c r="Z55" s="11">
        <f t="shared" si="29"/>
        <v>1.0601395945559498E-2</v>
      </c>
      <c r="AA55" s="36">
        <f t="shared" si="30"/>
        <v>0.79</v>
      </c>
      <c r="AB55" s="11"/>
      <c r="AC55" s="40">
        <f t="shared" si="31"/>
        <v>100</v>
      </c>
      <c r="AD55" s="40">
        <f t="shared" si="32"/>
        <v>60000</v>
      </c>
      <c r="AE55" s="41">
        <f t="shared" si="33"/>
        <v>100</v>
      </c>
      <c r="AF55" s="42">
        <f t="shared" si="34"/>
        <v>60000</v>
      </c>
      <c r="AG55" s="40">
        <f>VLOOKUP(U55,'Summary Sheet'!$C$5:$D$9,2,FALSE)</f>
        <v>12</v>
      </c>
      <c r="AH55" s="41">
        <f t="shared" si="35"/>
        <v>400</v>
      </c>
      <c r="AI55" s="12">
        <f t="shared" si="36"/>
        <v>30400</v>
      </c>
      <c r="AJ55" s="43">
        <f t="shared" si="37"/>
        <v>6838.48</v>
      </c>
      <c r="AK55" s="41">
        <f t="shared" si="38"/>
        <v>30400</v>
      </c>
      <c r="AL55" s="8">
        <f t="shared" si="39"/>
        <v>6838.48</v>
      </c>
      <c r="AM55" s="12">
        <f t="shared" si="40"/>
        <v>1</v>
      </c>
      <c r="AN55">
        <f t="shared" si="41"/>
        <v>1</v>
      </c>
      <c r="AO55" s="1">
        <f t="shared" si="42"/>
        <v>2.1111111111111112</v>
      </c>
      <c r="AP55" s="12">
        <f t="shared" si="43"/>
        <v>2.1111111111111112</v>
      </c>
      <c r="AR55" s="1">
        <f t="shared" si="44"/>
        <v>1</v>
      </c>
      <c r="AS55" s="9">
        <f t="shared" si="45"/>
        <v>2.563445270443476E-4</v>
      </c>
      <c r="AT55" s="9">
        <f>1-SUM(AS55:$AS$79)</f>
        <v>0.95770315303768261</v>
      </c>
    </row>
    <row r="56" spans="1:46" x14ac:dyDescent="0.2">
      <c r="A56" s="17">
        <v>6001248</v>
      </c>
      <c r="B56" s="17" t="s">
        <v>120</v>
      </c>
      <c r="C56" s="17" t="s">
        <v>166</v>
      </c>
      <c r="D56" s="17">
        <v>450</v>
      </c>
      <c r="E56" s="16" t="s">
        <v>160</v>
      </c>
      <c r="F56" s="16">
        <v>550</v>
      </c>
      <c r="G56" s="16">
        <v>1000</v>
      </c>
      <c r="H56" s="16" t="s">
        <v>160</v>
      </c>
      <c r="I56" s="16" t="e">
        <v>#N/A</v>
      </c>
      <c r="J56" s="38">
        <v>13050</v>
      </c>
      <c r="K56" s="38">
        <v>900</v>
      </c>
      <c r="L56" s="16">
        <v>21</v>
      </c>
      <c r="M56" s="16">
        <v>13050</v>
      </c>
      <c r="N56" s="7">
        <f t="shared" si="23"/>
        <v>75</v>
      </c>
      <c r="O56">
        <f t="shared" si="24"/>
        <v>3900</v>
      </c>
      <c r="P56" s="8">
        <f t="shared" si="25"/>
        <v>2145</v>
      </c>
      <c r="Q56" s="8">
        <f t="shared" si="26"/>
        <v>0</v>
      </c>
      <c r="R56" s="39">
        <f t="shared" si="27"/>
        <v>6.9354935080043298E-4</v>
      </c>
      <c r="S56" s="39">
        <f t="shared" si="28"/>
        <v>0.99011547720689042</v>
      </c>
      <c r="T56" s="11" t="str">
        <f>VLOOKUP(S56,'Summary Sheet'!$B$5:$C$9,2,TRUE)</f>
        <v>D</v>
      </c>
      <c r="U56" s="37" t="s">
        <v>44</v>
      </c>
      <c r="V56" s="1" t="str">
        <f>VLOOKUP(AT56,'Summary Sheet'!$B$5:$C$10,2,TRUE)</f>
        <v>D</v>
      </c>
      <c r="W56" s="1" t="s">
        <v>44</v>
      </c>
      <c r="X56" s="1">
        <f>INDEX('Summary Sheet'!$N$3:$R$7,MATCH('WP ABC (2)'!U56,'Summary Sheet'!$M$3:$M$7,0),MATCH('WP ABC (2)'!W56,'Summary Sheet'!$N$2:$R$2,0))</f>
        <v>12</v>
      </c>
      <c r="Y56" s="1" t="str">
        <f>INDEX('Summary Sheet'!$V$3:$Z$7,MATCH('WP ABC (2)'!U56,'Summary Sheet'!$M$3:$M$7,0),MATCH('WP ABC (2)'!W56,'Summary Sheet'!$N$2:$R$2,0))</f>
        <v>D</v>
      </c>
      <c r="Z56" s="11">
        <f t="shared" si="29"/>
        <v>2.6551590571455728E-3</v>
      </c>
      <c r="AA56" s="36">
        <f t="shared" si="30"/>
        <v>0.8</v>
      </c>
      <c r="AB56" s="11"/>
      <c r="AC56" s="40">
        <f t="shared" si="31"/>
        <v>15</v>
      </c>
      <c r="AD56" s="40">
        <f t="shared" si="32"/>
        <v>13500</v>
      </c>
      <c r="AE56" s="41">
        <f t="shared" si="33"/>
        <v>15</v>
      </c>
      <c r="AF56" s="42">
        <f t="shared" si="34"/>
        <v>13500</v>
      </c>
      <c r="AG56" s="40">
        <f>VLOOKUP(U56,'Summary Sheet'!$C$5:$D$9,2,FALSE)</f>
        <v>12</v>
      </c>
      <c r="AH56" s="41">
        <f t="shared" si="35"/>
        <v>150</v>
      </c>
      <c r="AI56" s="12">
        <f t="shared" si="36"/>
        <v>6900</v>
      </c>
      <c r="AJ56" s="43">
        <f t="shared" si="37"/>
        <v>3795</v>
      </c>
      <c r="AK56" s="41">
        <f t="shared" si="38"/>
        <v>6900</v>
      </c>
      <c r="AL56" s="8">
        <f t="shared" si="39"/>
        <v>3795</v>
      </c>
      <c r="AM56" s="12">
        <f t="shared" si="40"/>
        <v>1</v>
      </c>
      <c r="AN56">
        <f t="shared" si="41"/>
        <v>1</v>
      </c>
      <c r="AO56" s="1">
        <f t="shared" si="42"/>
        <v>0.52873563218390807</v>
      </c>
      <c r="AP56" s="12">
        <f t="shared" si="43"/>
        <v>0.52873563218390807</v>
      </c>
      <c r="AR56" s="1">
        <f t="shared" si="44"/>
        <v>1</v>
      </c>
      <c r="AS56" s="9">
        <f t="shared" si="45"/>
        <v>2.563445270443476E-4</v>
      </c>
      <c r="AT56" s="9">
        <f>1-SUM(AS56:$AS$79)</f>
        <v>0.95795949756472698</v>
      </c>
    </row>
    <row r="57" spans="1:46" x14ac:dyDescent="0.2">
      <c r="A57" s="17">
        <v>6000082</v>
      </c>
      <c r="B57" s="17" t="s">
        <v>164</v>
      </c>
      <c r="C57" s="17" t="s">
        <v>165</v>
      </c>
      <c r="D57" s="17">
        <v>7</v>
      </c>
      <c r="E57" s="16" t="s">
        <v>161</v>
      </c>
      <c r="F57" s="16">
        <v>33350</v>
      </c>
      <c r="G57" s="16">
        <v>1000</v>
      </c>
      <c r="H57" s="16" t="s">
        <v>161</v>
      </c>
      <c r="I57" s="16">
        <v>120</v>
      </c>
      <c r="J57" s="38">
        <v>48</v>
      </c>
      <c r="K57" s="38">
        <v>48</v>
      </c>
      <c r="L57" s="16">
        <v>7</v>
      </c>
      <c r="M57" s="16">
        <v>48</v>
      </c>
      <c r="N57" s="7">
        <f t="shared" si="23"/>
        <v>1.1666666666666667</v>
      </c>
      <c r="O57">
        <f t="shared" si="24"/>
        <v>60.666666666666671</v>
      </c>
      <c r="P57" s="8">
        <f t="shared" si="25"/>
        <v>2023.2333333333336</v>
      </c>
      <c r="Q57" s="8">
        <f t="shared" si="26"/>
        <v>4002</v>
      </c>
      <c r="R57" s="39">
        <f t="shared" si="27"/>
        <v>6.5417816543176198E-4</v>
      </c>
      <c r="S57" s="39">
        <f t="shared" si="28"/>
        <v>0.99080902655769088</v>
      </c>
      <c r="T57" s="11" t="str">
        <f>VLOOKUP(S57,'Summary Sheet'!$B$5:$C$9,2,TRUE)</f>
        <v>D</v>
      </c>
      <c r="U57" s="37" t="s">
        <v>44</v>
      </c>
      <c r="V57" s="1" t="str">
        <f>VLOOKUP(AT57,'Summary Sheet'!$B$5:$C$10,2,TRUE)</f>
        <v>D</v>
      </c>
      <c r="W57" s="1" t="s">
        <v>44</v>
      </c>
      <c r="X57" s="1">
        <f>INDEX('Summary Sheet'!$N$3:$R$7,MATCH('WP ABC (2)'!U57,'Summary Sheet'!$M$3:$M$7,0),MATCH('WP ABC (2)'!W57,'Summary Sheet'!$N$2:$R$2,0))</f>
        <v>12</v>
      </c>
      <c r="Y57" s="1" t="str">
        <f>INDEX('Summary Sheet'!$V$3:$Z$7,MATCH('WP ABC (2)'!U57,'Summary Sheet'!$M$3:$M$7,0),MATCH('WP ABC (2)'!W57,'Summary Sheet'!$N$2:$R$2,0))</f>
        <v>D</v>
      </c>
      <c r="Z57" s="11">
        <f t="shared" si="29"/>
        <v>2.6329124799004673E-3</v>
      </c>
      <c r="AA57" s="36">
        <f t="shared" si="30"/>
        <v>0.81</v>
      </c>
      <c r="AB57" s="11"/>
      <c r="AC57" s="40">
        <f t="shared" si="31"/>
        <v>1</v>
      </c>
      <c r="AD57" s="40">
        <f t="shared" si="32"/>
        <v>48</v>
      </c>
      <c r="AE57" s="41">
        <f t="shared" si="33"/>
        <v>1</v>
      </c>
      <c r="AF57" s="42">
        <f t="shared" si="34"/>
        <v>48</v>
      </c>
      <c r="AG57" s="40">
        <f>VLOOKUP(U57,'Summary Sheet'!$C$5:$D$9,2,FALSE)</f>
        <v>12</v>
      </c>
      <c r="AH57" s="41">
        <f t="shared" si="35"/>
        <v>1.1666666666666667</v>
      </c>
      <c r="AI57" s="12">
        <f t="shared" si="36"/>
        <v>25.166666666666668</v>
      </c>
      <c r="AJ57" s="43">
        <f t="shared" si="37"/>
        <v>839.30833333333339</v>
      </c>
      <c r="AK57" s="41">
        <f t="shared" si="38"/>
        <v>25.166666666666668</v>
      </c>
      <c r="AL57" s="8">
        <f t="shared" si="39"/>
        <v>839.30833333333339</v>
      </c>
      <c r="AM57" s="12">
        <f t="shared" si="40"/>
        <v>2</v>
      </c>
      <c r="AN57">
        <f t="shared" si="41"/>
        <v>2</v>
      </c>
      <c r="AO57" s="1">
        <f t="shared" si="42"/>
        <v>0.52430555555555558</v>
      </c>
      <c r="AP57" s="12">
        <f t="shared" si="43"/>
        <v>0.52430555555555558</v>
      </c>
      <c r="AR57" s="1">
        <f t="shared" si="44"/>
        <v>2</v>
      </c>
      <c r="AS57" s="9">
        <f t="shared" si="45"/>
        <v>5.126890540886952E-4</v>
      </c>
      <c r="AT57" s="9">
        <f>1-SUM(AS57:$AS$79)</f>
        <v>0.95821584209177135</v>
      </c>
    </row>
    <row r="58" spans="1:46" x14ac:dyDescent="0.2">
      <c r="A58" s="17">
        <v>6001959</v>
      </c>
      <c r="B58" s="17" t="s">
        <v>153</v>
      </c>
      <c r="C58" s="17" t="s">
        <v>166</v>
      </c>
      <c r="D58" s="17">
        <v>500</v>
      </c>
      <c r="E58" s="16" t="s">
        <v>160</v>
      </c>
      <c r="F58" s="16">
        <v>456.33</v>
      </c>
      <c r="G58" s="16">
        <v>1000</v>
      </c>
      <c r="H58" s="16" t="s">
        <v>160</v>
      </c>
      <c r="I58" s="16">
        <v>4500</v>
      </c>
      <c r="J58" s="38">
        <v>5000</v>
      </c>
      <c r="K58" s="38">
        <v>500</v>
      </c>
      <c r="L58" s="16">
        <v>21</v>
      </c>
      <c r="M58" s="16">
        <v>3000</v>
      </c>
      <c r="N58" s="7">
        <f t="shared" si="23"/>
        <v>83.333333333333329</v>
      </c>
      <c r="O58">
        <f t="shared" si="24"/>
        <v>4333.333333333333</v>
      </c>
      <c r="P58" s="8">
        <f t="shared" si="25"/>
        <v>1977.4299999999998</v>
      </c>
      <c r="Q58" s="8">
        <f t="shared" si="26"/>
        <v>2053.4850000000001</v>
      </c>
      <c r="R58" s="39">
        <f t="shared" si="27"/>
        <v>6.3936843485002336E-4</v>
      </c>
      <c r="S58" s="39">
        <f t="shared" si="28"/>
        <v>0.99146320472312266</v>
      </c>
      <c r="T58" s="11" t="str">
        <f>VLOOKUP(S58,'Summary Sheet'!$B$5:$C$9,2,TRUE)</f>
        <v>D</v>
      </c>
      <c r="U58" s="37" t="s">
        <v>44</v>
      </c>
      <c r="V58" s="1" t="str">
        <f>VLOOKUP(AT58,'Summary Sheet'!$B$5:$C$10,2,TRUE)</f>
        <v>D</v>
      </c>
      <c r="W58" s="1" t="s">
        <v>44</v>
      </c>
      <c r="X58" s="1">
        <f>INDEX('Summary Sheet'!$N$3:$R$7,MATCH('WP ABC (2)'!U58,'Summary Sheet'!$M$3:$M$7,0),MATCH('WP ABC (2)'!W58,'Summary Sheet'!$N$2:$R$2,0))</f>
        <v>12</v>
      </c>
      <c r="Y58" s="1" t="str">
        <f>INDEX('Summary Sheet'!$V$3:$Z$7,MATCH('WP ABC (2)'!U58,'Summary Sheet'!$M$3:$M$7,0),MATCH('WP ABC (2)'!W58,'Summary Sheet'!$N$2:$R$2,0))</f>
        <v>D</v>
      </c>
      <c r="Z58" s="11">
        <f t="shared" si="29"/>
        <v>4.463745661288209E-3</v>
      </c>
      <c r="AA58" s="36">
        <f t="shared" si="30"/>
        <v>0.81</v>
      </c>
      <c r="AB58" s="11"/>
      <c r="AC58" s="40">
        <f t="shared" si="31"/>
        <v>10</v>
      </c>
      <c r="AD58" s="40">
        <f t="shared" si="32"/>
        <v>5000</v>
      </c>
      <c r="AE58" s="41">
        <f t="shared" si="33"/>
        <v>10</v>
      </c>
      <c r="AF58" s="42">
        <f t="shared" si="34"/>
        <v>5000</v>
      </c>
      <c r="AG58" s="40">
        <f>VLOOKUP(U58,'Summary Sheet'!$C$5:$D$9,2,FALSE)</f>
        <v>12</v>
      </c>
      <c r="AH58" s="41">
        <f t="shared" si="35"/>
        <v>166.66666666666666</v>
      </c>
      <c r="AI58" s="12">
        <f t="shared" si="36"/>
        <v>2666.6666666666665</v>
      </c>
      <c r="AJ58" s="43">
        <f t="shared" si="37"/>
        <v>1216.8799999999999</v>
      </c>
      <c r="AK58" s="41">
        <f t="shared" si="38"/>
        <v>2666.6666666666665</v>
      </c>
      <c r="AL58" s="8">
        <f t="shared" si="39"/>
        <v>1216.8799999999999</v>
      </c>
      <c r="AM58" s="12">
        <f t="shared" si="40"/>
        <v>1</v>
      </c>
      <c r="AN58">
        <f t="shared" si="41"/>
        <v>1</v>
      </c>
      <c r="AO58" s="1">
        <f t="shared" si="42"/>
        <v>0.88888888888888884</v>
      </c>
      <c r="AP58" s="12">
        <f t="shared" si="43"/>
        <v>0.88888888888888884</v>
      </c>
      <c r="AR58" s="1">
        <f t="shared" si="44"/>
        <v>2</v>
      </c>
      <c r="AS58" s="9">
        <f t="shared" si="45"/>
        <v>5.126890540886952E-4</v>
      </c>
      <c r="AT58" s="9">
        <f>1-SUM(AS58:$AS$79)</f>
        <v>0.9587285311458601</v>
      </c>
    </row>
    <row r="59" spans="1:46" x14ac:dyDescent="0.2">
      <c r="A59" s="17">
        <v>6001740</v>
      </c>
      <c r="B59" s="17" t="s">
        <v>137</v>
      </c>
      <c r="C59" s="17" t="s">
        <v>162</v>
      </c>
      <c r="D59" s="17">
        <v>12000</v>
      </c>
      <c r="E59" s="16" t="s">
        <v>160</v>
      </c>
      <c r="F59" s="16">
        <v>18.37</v>
      </c>
      <c r="G59" s="16">
        <v>1000</v>
      </c>
      <c r="H59" s="16" t="s">
        <v>160</v>
      </c>
      <c r="I59" s="16">
        <v>15000</v>
      </c>
      <c r="J59" s="38">
        <v>12000</v>
      </c>
      <c r="K59" s="38">
        <v>12000</v>
      </c>
      <c r="L59" s="16">
        <v>3</v>
      </c>
      <c r="M59" s="16">
        <v>240000</v>
      </c>
      <c r="N59" s="7">
        <f t="shared" si="23"/>
        <v>2000</v>
      </c>
      <c r="O59">
        <f t="shared" si="24"/>
        <v>104000</v>
      </c>
      <c r="P59" s="8">
        <f t="shared" si="25"/>
        <v>1910.48</v>
      </c>
      <c r="Q59" s="8">
        <f t="shared" si="26"/>
        <v>275.55</v>
      </c>
      <c r="R59" s="39">
        <f t="shared" si="27"/>
        <v>6.1772128844625235E-4</v>
      </c>
      <c r="S59" s="39">
        <f t="shared" si="28"/>
        <v>0.99210257315797268</v>
      </c>
      <c r="T59" s="11" t="str">
        <f>VLOOKUP(S59,'Summary Sheet'!$B$5:$C$9,2,TRUE)</f>
        <v>D</v>
      </c>
      <c r="U59" s="37" t="s">
        <v>44</v>
      </c>
      <c r="V59" s="1" t="str">
        <f>VLOOKUP(AT59,'Summary Sheet'!$B$5:$C$10,2,TRUE)</f>
        <v>D</v>
      </c>
      <c r="W59" s="1" t="s">
        <v>44</v>
      </c>
      <c r="X59" s="1">
        <f>INDEX('Summary Sheet'!$N$3:$R$7,MATCH('WP ABC (2)'!U59,'Summary Sheet'!$M$3:$M$7,0),MATCH('WP ABC (2)'!W59,'Summary Sheet'!$N$2:$R$2,0))</f>
        <v>12</v>
      </c>
      <c r="Y59" s="1" t="str">
        <f>INDEX('Summary Sheet'!$V$3:$Z$7,MATCH('WP ABC (2)'!U59,'Summary Sheet'!$M$3:$M$7,0),MATCH('WP ABC (2)'!W59,'Summary Sheet'!$N$2:$R$2,0))</f>
        <v>D</v>
      </c>
      <c r="Z59" s="11">
        <f t="shared" si="29"/>
        <v>1.5543400070557159E-4</v>
      </c>
      <c r="AA59" s="36">
        <f t="shared" si="30"/>
        <v>0.81</v>
      </c>
      <c r="AB59" s="11"/>
      <c r="AC59" s="40">
        <f t="shared" si="31"/>
        <v>1</v>
      </c>
      <c r="AD59" s="40">
        <f t="shared" si="32"/>
        <v>12000</v>
      </c>
      <c r="AE59" s="41">
        <f t="shared" si="33"/>
        <v>2</v>
      </c>
      <c r="AF59" s="42">
        <f t="shared" si="34"/>
        <v>24000</v>
      </c>
      <c r="AG59" s="40">
        <f>VLOOKUP(U59,'Summary Sheet'!$C$5:$D$9,2,FALSE)</f>
        <v>12</v>
      </c>
      <c r="AH59" s="41">
        <f t="shared" si="35"/>
        <v>1428.5714285714287</v>
      </c>
      <c r="AI59" s="12">
        <f t="shared" si="36"/>
        <v>7428.5714285714284</v>
      </c>
      <c r="AJ59" s="43">
        <f t="shared" si="37"/>
        <v>136.46285714285716</v>
      </c>
      <c r="AK59" s="41">
        <f t="shared" si="38"/>
        <v>13428.571428571429</v>
      </c>
      <c r="AL59" s="8">
        <f t="shared" si="39"/>
        <v>246.68285714285716</v>
      </c>
      <c r="AM59" s="12">
        <f t="shared" si="40"/>
        <v>5</v>
      </c>
      <c r="AN59">
        <f t="shared" si="41"/>
        <v>9</v>
      </c>
      <c r="AO59" s="1">
        <f t="shared" si="42"/>
        <v>3.0952380952380953E-2</v>
      </c>
      <c r="AP59" s="12">
        <f t="shared" si="43"/>
        <v>5.5952380952380955E-2</v>
      </c>
      <c r="AR59" s="1">
        <f t="shared" si="44"/>
        <v>1</v>
      </c>
      <c r="AS59" s="9">
        <f t="shared" si="45"/>
        <v>2.563445270443476E-4</v>
      </c>
      <c r="AT59" s="9">
        <f>1-SUM(AS59:$AS$79)</f>
        <v>0.95924122019994873</v>
      </c>
    </row>
    <row r="60" spans="1:46" x14ac:dyDescent="0.2">
      <c r="A60" s="17">
        <v>6001948</v>
      </c>
      <c r="B60" s="17" t="s">
        <v>149</v>
      </c>
      <c r="C60" s="17" t="s">
        <v>166</v>
      </c>
      <c r="D60" s="17">
        <v>1200</v>
      </c>
      <c r="E60" s="16" t="s">
        <v>160</v>
      </c>
      <c r="F60" s="16">
        <v>180.42</v>
      </c>
      <c r="G60" s="16">
        <v>1000</v>
      </c>
      <c r="H60" s="16" t="s">
        <v>160</v>
      </c>
      <c r="I60" s="16">
        <v>85400</v>
      </c>
      <c r="J60" s="38">
        <v>40000</v>
      </c>
      <c r="K60" s="38">
        <v>700</v>
      </c>
      <c r="L60" s="16">
        <v>21</v>
      </c>
      <c r="M60" s="16">
        <v>25200</v>
      </c>
      <c r="N60" s="7">
        <f t="shared" si="23"/>
        <v>200</v>
      </c>
      <c r="O60">
        <f t="shared" si="24"/>
        <v>10400</v>
      </c>
      <c r="P60" s="8">
        <f t="shared" si="25"/>
        <v>1876.3679999999999</v>
      </c>
      <c r="Q60" s="8">
        <f t="shared" si="26"/>
        <v>15407.868</v>
      </c>
      <c r="R60" s="39">
        <f t="shared" si="27"/>
        <v>6.0669175210382596E-4</v>
      </c>
      <c r="S60" s="39">
        <f t="shared" si="28"/>
        <v>0.99272029444641896</v>
      </c>
      <c r="T60" s="11" t="str">
        <f>VLOOKUP(S60,'Summary Sheet'!$B$5:$C$9,2,TRUE)</f>
        <v>D</v>
      </c>
      <c r="U60" s="37" t="s">
        <v>44</v>
      </c>
      <c r="V60" s="1" t="str">
        <f>VLOOKUP(AT60,'Summary Sheet'!$B$5:$C$10,2,TRUE)</f>
        <v>D</v>
      </c>
      <c r="W60" s="1" t="s">
        <v>44</v>
      </c>
      <c r="X60" s="1">
        <f>INDEX('Summary Sheet'!$N$3:$R$7,MATCH('WP ABC (2)'!U60,'Summary Sheet'!$M$3:$M$7,0),MATCH('WP ABC (2)'!W60,'Summary Sheet'!$N$2:$R$2,0))</f>
        <v>12</v>
      </c>
      <c r="Y60" s="1" t="str">
        <f>INDEX('Summary Sheet'!$V$3:$Z$7,MATCH('WP ABC (2)'!U60,'Summary Sheet'!$M$3:$M$7,0),MATCH('WP ABC (2)'!W60,'Summary Sheet'!$N$2:$R$2,0))</f>
        <v>D</v>
      </c>
      <c r="Z60" s="11">
        <f t="shared" si="29"/>
        <v>4.1249792494940148E-3</v>
      </c>
      <c r="AA60" s="36">
        <f t="shared" si="30"/>
        <v>0.81</v>
      </c>
      <c r="AB60" s="11"/>
      <c r="AC60" s="40">
        <f t="shared" si="31"/>
        <v>58</v>
      </c>
      <c r="AD60" s="40">
        <f t="shared" si="32"/>
        <v>40600</v>
      </c>
      <c r="AE60" s="41">
        <f t="shared" si="33"/>
        <v>58</v>
      </c>
      <c r="AF60" s="42">
        <f t="shared" si="34"/>
        <v>40600</v>
      </c>
      <c r="AG60" s="40">
        <f>VLOOKUP(U60,'Summary Sheet'!$C$5:$D$9,2,FALSE)</f>
        <v>12</v>
      </c>
      <c r="AH60" s="41">
        <f t="shared" si="35"/>
        <v>400</v>
      </c>
      <c r="AI60" s="12">
        <f t="shared" si="36"/>
        <v>20700</v>
      </c>
      <c r="AJ60" s="43">
        <f t="shared" si="37"/>
        <v>3734.6939999999995</v>
      </c>
      <c r="AK60" s="41">
        <f t="shared" si="38"/>
        <v>20700</v>
      </c>
      <c r="AL60" s="8">
        <f t="shared" si="39"/>
        <v>3734.6939999999995</v>
      </c>
      <c r="AM60" s="12">
        <f t="shared" si="40"/>
        <v>1</v>
      </c>
      <c r="AN60">
        <f t="shared" si="41"/>
        <v>1</v>
      </c>
      <c r="AO60" s="1">
        <f t="shared" si="42"/>
        <v>0.8214285714285714</v>
      </c>
      <c r="AP60" s="12">
        <f t="shared" si="43"/>
        <v>0.8214285714285714</v>
      </c>
      <c r="AR60" s="1">
        <f t="shared" si="44"/>
        <v>1</v>
      </c>
      <c r="AS60" s="9">
        <f t="shared" si="45"/>
        <v>2.563445270443476E-4</v>
      </c>
      <c r="AT60" s="9">
        <f>1-SUM(AS60:$AS$79)</f>
        <v>0.9594975647269931</v>
      </c>
    </row>
    <row r="61" spans="1:46" x14ac:dyDescent="0.2">
      <c r="A61" s="17">
        <v>6000994</v>
      </c>
      <c r="B61" s="17" t="s">
        <v>49</v>
      </c>
      <c r="C61" s="17" t="s">
        <v>162</v>
      </c>
      <c r="D61" s="17">
        <v>16500</v>
      </c>
      <c r="E61" s="16" t="s">
        <v>160</v>
      </c>
      <c r="F61" s="16">
        <v>12.75</v>
      </c>
      <c r="G61" s="16">
        <v>1000</v>
      </c>
      <c r="H61" s="16" t="s">
        <v>160</v>
      </c>
      <c r="I61" s="16">
        <v>33000</v>
      </c>
      <c r="J61" s="38">
        <v>26400</v>
      </c>
      <c r="K61" s="38">
        <v>8800</v>
      </c>
      <c r="L61" s="16">
        <v>21</v>
      </c>
      <c r="M61" s="16">
        <v>240000</v>
      </c>
      <c r="N61" s="7">
        <f t="shared" si="23"/>
        <v>2750</v>
      </c>
      <c r="O61">
        <f t="shared" si="24"/>
        <v>143000</v>
      </c>
      <c r="P61" s="8">
        <f t="shared" si="25"/>
        <v>1823.25</v>
      </c>
      <c r="Q61" s="8">
        <f t="shared" si="26"/>
        <v>420.75</v>
      </c>
      <c r="R61" s="39">
        <f t="shared" si="27"/>
        <v>5.8951694818036799E-4</v>
      </c>
      <c r="S61" s="39">
        <f t="shared" si="28"/>
        <v>0.99332698619852278</v>
      </c>
      <c r="T61" s="11" t="str">
        <f>VLOOKUP(S61,'Summary Sheet'!$B$5:$C$9,2,TRUE)</f>
        <v>D</v>
      </c>
      <c r="U61" s="37" t="s">
        <v>44</v>
      </c>
      <c r="V61" s="1" t="str">
        <f>VLOOKUP(AT61,'Summary Sheet'!$B$5:$C$10,2,TRUE)</f>
        <v>D</v>
      </c>
      <c r="W61" s="1" t="s">
        <v>44</v>
      </c>
      <c r="X61" s="1">
        <f>INDEX('Summary Sheet'!$N$3:$R$7,MATCH('WP ABC (2)'!U61,'Summary Sheet'!$M$3:$M$7,0),MATCH('WP ABC (2)'!W61,'Summary Sheet'!$N$2:$R$2,0))</f>
        <v>12</v>
      </c>
      <c r="Y61" s="1" t="str">
        <f>INDEX('Summary Sheet'!$V$3:$Z$7,MATCH('WP ABC (2)'!U61,'Summary Sheet'!$M$3:$M$7,0),MATCH('WP ABC (2)'!W61,'Summary Sheet'!$N$2:$R$2,0))</f>
        <v>D</v>
      </c>
      <c r="Z61" s="11">
        <f t="shared" si="29"/>
        <v>3.9127520562229459E-4</v>
      </c>
      <c r="AA61" s="36">
        <f t="shared" si="30"/>
        <v>0.82000000000000006</v>
      </c>
      <c r="AB61" s="11"/>
      <c r="AC61" s="40">
        <f t="shared" si="31"/>
        <v>3</v>
      </c>
      <c r="AD61" s="40">
        <f t="shared" si="32"/>
        <v>26400</v>
      </c>
      <c r="AE61" s="41">
        <f t="shared" si="33"/>
        <v>4</v>
      </c>
      <c r="AF61" s="42">
        <f t="shared" si="34"/>
        <v>35200</v>
      </c>
      <c r="AG61" s="40">
        <f>VLOOKUP(U61,'Summary Sheet'!$C$5:$D$9,2,FALSE)</f>
        <v>12</v>
      </c>
      <c r="AH61" s="41">
        <f t="shared" si="35"/>
        <v>5500</v>
      </c>
      <c r="AI61" s="12">
        <f t="shared" si="36"/>
        <v>18700</v>
      </c>
      <c r="AJ61" s="43">
        <f t="shared" si="37"/>
        <v>238.42499999999998</v>
      </c>
      <c r="AK61" s="41">
        <f t="shared" si="38"/>
        <v>23100</v>
      </c>
      <c r="AL61" s="8">
        <f t="shared" si="39"/>
        <v>294.52500000000003</v>
      </c>
      <c r="AM61" s="12">
        <f t="shared" si="40"/>
        <v>5</v>
      </c>
      <c r="AN61">
        <f t="shared" si="41"/>
        <v>6</v>
      </c>
      <c r="AO61" s="1">
        <f t="shared" si="42"/>
        <v>7.7916666666666662E-2</v>
      </c>
      <c r="AP61" s="12">
        <f t="shared" si="43"/>
        <v>9.6250000000000002E-2</v>
      </c>
      <c r="AR61" s="1">
        <f t="shared" si="44"/>
        <v>1</v>
      </c>
      <c r="AS61" s="9">
        <f t="shared" si="45"/>
        <v>2.563445270443476E-4</v>
      </c>
      <c r="AT61" s="9">
        <f>1-SUM(AS61:$AS$79)</f>
        <v>0.95975390925403747</v>
      </c>
    </row>
    <row r="62" spans="1:46" x14ac:dyDescent="0.2">
      <c r="A62" s="17">
        <v>6000583</v>
      </c>
      <c r="B62" s="17" t="s">
        <v>16</v>
      </c>
      <c r="C62" s="17" t="s">
        <v>162</v>
      </c>
      <c r="D62" s="17">
        <v>7500</v>
      </c>
      <c r="E62" s="16" t="s">
        <v>160</v>
      </c>
      <c r="F62" s="16">
        <v>26.65</v>
      </c>
      <c r="G62" s="16">
        <v>1000</v>
      </c>
      <c r="H62" s="16" t="s">
        <v>160</v>
      </c>
      <c r="I62" s="16">
        <v>4500</v>
      </c>
      <c r="J62" s="38">
        <v>1500</v>
      </c>
      <c r="K62" s="38">
        <v>1500</v>
      </c>
      <c r="L62" s="16">
        <v>3</v>
      </c>
      <c r="M62" s="16">
        <v>240000</v>
      </c>
      <c r="N62" s="7">
        <f t="shared" si="23"/>
        <v>1250</v>
      </c>
      <c r="O62">
        <f t="shared" si="24"/>
        <v>65000</v>
      </c>
      <c r="P62" s="8">
        <f t="shared" si="25"/>
        <v>1732.25</v>
      </c>
      <c r="Q62" s="8">
        <f t="shared" si="26"/>
        <v>119.925</v>
      </c>
      <c r="R62" s="39">
        <f t="shared" si="27"/>
        <v>5.6009364238883451E-4</v>
      </c>
      <c r="S62" s="39">
        <f t="shared" si="28"/>
        <v>0.9939165031467031</v>
      </c>
      <c r="T62" s="11" t="str">
        <f>VLOOKUP(S62,'Summary Sheet'!$B$5:$C$9,2,TRUE)</f>
        <v>D</v>
      </c>
      <c r="U62" s="37" t="s">
        <v>44</v>
      </c>
      <c r="V62" s="1" t="str">
        <f>VLOOKUP(AT62,'Summary Sheet'!$B$5:$C$10,2,TRUE)</f>
        <v>D</v>
      </c>
      <c r="W62" s="1" t="s">
        <v>44</v>
      </c>
      <c r="X62" s="1">
        <f>INDEX('Summary Sheet'!$N$3:$R$7,MATCH('WP ABC (2)'!U62,'Summary Sheet'!$M$3:$M$7,0),MATCH('WP ABC (2)'!W62,'Summary Sheet'!$N$2:$R$2,0))</f>
        <v>12</v>
      </c>
      <c r="Y62" s="1" t="str">
        <f>INDEX('Summary Sheet'!$V$3:$Z$7,MATCH('WP ABC (2)'!U62,'Summary Sheet'!$M$3:$M$7,0),MATCH('WP ABC (2)'!W62,'Summary Sheet'!$N$2:$R$2,0))</f>
        <v>D</v>
      </c>
      <c r="Z62" s="11">
        <f t="shared" si="29"/>
        <v>3.4374827079116789E-5</v>
      </c>
      <c r="AA62" s="36">
        <f t="shared" si="30"/>
        <v>0.82000000000000006</v>
      </c>
      <c r="AB62" s="11"/>
      <c r="AC62" s="40">
        <f t="shared" si="31"/>
        <v>1</v>
      </c>
      <c r="AD62" s="40">
        <f t="shared" si="32"/>
        <v>1500</v>
      </c>
      <c r="AE62" s="41">
        <f t="shared" si="33"/>
        <v>10</v>
      </c>
      <c r="AF62" s="42">
        <f t="shared" si="34"/>
        <v>15000</v>
      </c>
      <c r="AG62" s="40">
        <f>VLOOKUP(U62,'Summary Sheet'!$C$5:$D$9,2,FALSE)</f>
        <v>12</v>
      </c>
      <c r="AH62" s="41">
        <f t="shared" si="35"/>
        <v>892.85714285714289</v>
      </c>
      <c r="AI62" s="12">
        <f t="shared" si="36"/>
        <v>1642.8571428571429</v>
      </c>
      <c r="AJ62" s="43">
        <f t="shared" si="37"/>
        <v>43.782142857142851</v>
      </c>
      <c r="AK62" s="41">
        <f t="shared" si="38"/>
        <v>8392.8571428571431</v>
      </c>
      <c r="AL62" s="8">
        <f t="shared" si="39"/>
        <v>223.66964285714283</v>
      </c>
      <c r="AM62" s="12">
        <f t="shared" si="40"/>
        <v>5</v>
      </c>
      <c r="AN62">
        <f t="shared" si="41"/>
        <v>44</v>
      </c>
      <c r="AO62" s="1">
        <f t="shared" si="42"/>
        <v>6.8452380952380952E-3</v>
      </c>
      <c r="AP62" s="12">
        <f t="shared" si="43"/>
        <v>3.4970238095238096E-2</v>
      </c>
      <c r="AR62" s="1">
        <f t="shared" si="44"/>
        <v>1</v>
      </c>
      <c r="AS62" s="9">
        <f t="shared" si="45"/>
        <v>2.563445270443476E-4</v>
      </c>
      <c r="AT62" s="9">
        <f>1-SUM(AS62:$AS$79)</f>
        <v>0.96001025378108173</v>
      </c>
    </row>
    <row r="63" spans="1:46" x14ac:dyDescent="0.2">
      <c r="A63" s="17">
        <v>6001773</v>
      </c>
      <c r="B63" s="17" t="s">
        <v>141</v>
      </c>
      <c r="C63" s="17" t="s">
        <v>36</v>
      </c>
      <c r="D63" s="17">
        <v>1440</v>
      </c>
      <c r="E63" s="16" t="s">
        <v>160</v>
      </c>
      <c r="F63" s="16">
        <v>6</v>
      </c>
      <c r="G63" s="16">
        <v>48</v>
      </c>
      <c r="H63" s="16" t="s">
        <v>160</v>
      </c>
      <c r="I63" s="16">
        <v>4320</v>
      </c>
      <c r="J63" s="38">
        <v>960</v>
      </c>
      <c r="K63" s="38">
        <v>480</v>
      </c>
      <c r="L63" s="16">
        <v>7</v>
      </c>
      <c r="M63" s="16">
        <v>480</v>
      </c>
      <c r="N63" s="7">
        <f t="shared" si="23"/>
        <v>240</v>
      </c>
      <c r="O63">
        <f t="shared" si="24"/>
        <v>12480</v>
      </c>
      <c r="P63" s="8">
        <f t="shared" si="25"/>
        <v>1560</v>
      </c>
      <c r="Q63" s="8">
        <f t="shared" si="26"/>
        <v>540</v>
      </c>
      <c r="R63" s="39">
        <f t="shared" si="27"/>
        <v>5.0439952785486029E-4</v>
      </c>
      <c r="S63" s="39">
        <f t="shared" si="28"/>
        <v>0.99447659678909195</v>
      </c>
      <c r="T63" s="11" t="str">
        <f>VLOOKUP(S63,'Summary Sheet'!$B$5:$C$9,2,TRUE)</f>
        <v>D</v>
      </c>
      <c r="U63" s="37" t="s">
        <v>44</v>
      </c>
      <c r="V63" s="1" t="str">
        <f>VLOOKUP(AT63,'Summary Sheet'!$B$5:$C$10,2,TRUE)</f>
        <v>D</v>
      </c>
      <c r="W63" s="1" t="s">
        <v>25</v>
      </c>
      <c r="X63" s="1">
        <f>INDEX('Summary Sheet'!$N$3:$R$7,MATCH('WP ABC (2)'!U63,'Summary Sheet'!$M$3:$M$7,0),MATCH('WP ABC (2)'!W63,'Summary Sheet'!$N$2:$R$2,0))</f>
        <v>4</v>
      </c>
      <c r="Y63" s="1" t="str">
        <f>INDEX('Summary Sheet'!$V$3:$Z$7,MATCH('WP ABC (2)'!U63,'Summary Sheet'!$M$3:$M$7,0),MATCH('WP ABC (2)'!W63,'Summary Sheet'!$N$2:$R$2,0))</f>
        <v>C</v>
      </c>
      <c r="Z63" s="11">
        <f t="shared" si="29"/>
        <v>7.5325708034238532E-3</v>
      </c>
      <c r="AA63" s="36">
        <f t="shared" si="30"/>
        <v>0.82000000000000006</v>
      </c>
      <c r="AB63" s="11"/>
      <c r="AC63" s="40">
        <f t="shared" si="31"/>
        <v>2</v>
      </c>
      <c r="AD63" s="40">
        <f t="shared" si="32"/>
        <v>960</v>
      </c>
      <c r="AE63" s="41">
        <f t="shared" si="33"/>
        <v>6</v>
      </c>
      <c r="AF63" s="42">
        <f t="shared" si="34"/>
        <v>2880</v>
      </c>
      <c r="AG63" s="40">
        <f>VLOOKUP(U63,'Summary Sheet'!$C$5:$D$9,2,FALSE)</f>
        <v>12</v>
      </c>
      <c r="AH63" s="41">
        <f t="shared" si="35"/>
        <v>240</v>
      </c>
      <c r="AI63" s="12">
        <f t="shared" si="36"/>
        <v>720</v>
      </c>
      <c r="AJ63" s="43">
        <f t="shared" si="37"/>
        <v>90</v>
      </c>
      <c r="AK63" s="41">
        <f t="shared" si="38"/>
        <v>1680</v>
      </c>
      <c r="AL63" s="8">
        <f t="shared" si="39"/>
        <v>210</v>
      </c>
      <c r="AM63" s="12">
        <f t="shared" si="40"/>
        <v>5</v>
      </c>
      <c r="AN63">
        <f t="shared" si="41"/>
        <v>13</v>
      </c>
      <c r="AO63" s="1">
        <f t="shared" si="42"/>
        <v>1.5</v>
      </c>
      <c r="AP63" s="12">
        <f t="shared" si="43"/>
        <v>3.5</v>
      </c>
      <c r="AR63" s="1">
        <f t="shared" si="44"/>
        <v>26</v>
      </c>
      <c r="AS63" s="9">
        <f t="shared" si="45"/>
        <v>6.6649577031530375E-3</v>
      </c>
      <c r="AT63" s="9">
        <f>1-SUM(AS63:$AS$79)</f>
        <v>0.96026659830812611</v>
      </c>
    </row>
    <row r="64" spans="1:46" x14ac:dyDescent="0.2">
      <c r="A64" s="17">
        <v>6001326</v>
      </c>
      <c r="B64" s="17" t="s">
        <v>122</v>
      </c>
      <c r="C64" s="17" t="s">
        <v>166</v>
      </c>
      <c r="D64" s="17">
        <v>800</v>
      </c>
      <c r="E64" s="16" t="s">
        <v>160</v>
      </c>
      <c r="F64" s="16">
        <v>214</v>
      </c>
      <c r="G64" s="16">
        <v>1000</v>
      </c>
      <c r="H64" s="16" t="s">
        <v>160</v>
      </c>
      <c r="I64" s="16">
        <v>800</v>
      </c>
      <c r="J64" s="38">
        <v>800</v>
      </c>
      <c r="K64" s="38">
        <v>800</v>
      </c>
      <c r="L64" s="16">
        <v>21</v>
      </c>
      <c r="M64" s="16">
        <v>8000</v>
      </c>
      <c r="N64" s="7">
        <f t="shared" si="23"/>
        <v>133.33333333333334</v>
      </c>
      <c r="O64">
        <f t="shared" si="24"/>
        <v>6933.3333333333339</v>
      </c>
      <c r="P64" s="8">
        <f t="shared" si="25"/>
        <v>1483.7333333333333</v>
      </c>
      <c r="Q64" s="8">
        <f t="shared" si="26"/>
        <v>171.20000000000002</v>
      </c>
      <c r="R64" s="39">
        <f t="shared" si="27"/>
        <v>4.7973999538195608E-4</v>
      </c>
      <c r="S64" s="39">
        <f t="shared" si="28"/>
        <v>0.99498099631694681</v>
      </c>
      <c r="T64" s="11" t="str">
        <f>VLOOKUP(S64,'Summary Sheet'!$B$5:$C$9,2,TRUE)</f>
        <v>D</v>
      </c>
      <c r="U64" s="37" t="s">
        <v>44</v>
      </c>
      <c r="V64" s="1" t="str">
        <f>VLOOKUP(AT64,'Summary Sheet'!$B$5:$C$10,2,TRUE)</f>
        <v>D</v>
      </c>
      <c r="W64" s="1" t="s">
        <v>44</v>
      </c>
      <c r="X64" s="1">
        <f>INDEX('Summary Sheet'!$N$3:$R$7,MATCH('WP ABC (2)'!U64,'Summary Sheet'!$M$3:$M$7,0),MATCH('WP ABC (2)'!W64,'Summary Sheet'!$N$2:$R$2,0))</f>
        <v>12</v>
      </c>
      <c r="Y64" s="1" t="str">
        <f>INDEX('Summary Sheet'!$V$3:$Z$7,MATCH('WP ABC (2)'!U64,'Summary Sheet'!$M$3:$M$7,0),MATCH('WP ABC (2)'!W64,'Summary Sheet'!$N$2:$R$2,0))</f>
        <v>D</v>
      </c>
      <c r="Z64" s="11">
        <f t="shared" si="29"/>
        <v>4.1847615574576967E-4</v>
      </c>
      <c r="AA64" s="36">
        <f t="shared" si="30"/>
        <v>0.83</v>
      </c>
      <c r="AB64" s="11"/>
      <c r="AC64" s="40">
        <f t="shared" si="31"/>
        <v>1</v>
      </c>
      <c r="AD64" s="40">
        <f t="shared" si="32"/>
        <v>800</v>
      </c>
      <c r="AE64" s="41">
        <f t="shared" si="33"/>
        <v>2</v>
      </c>
      <c r="AF64" s="42">
        <f t="shared" si="34"/>
        <v>1600</v>
      </c>
      <c r="AG64" s="40">
        <f>VLOOKUP(U64,'Summary Sheet'!$C$5:$D$9,2,FALSE)</f>
        <v>12</v>
      </c>
      <c r="AH64" s="41">
        <f t="shared" si="35"/>
        <v>266.66666666666669</v>
      </c>
      <c r="AI64" s="12">
        <f t="shared" si="36"/>
        <v>666.66666666666674</v>
      </c>
      <c r="AJ64" s="43">
        <f t="shared" si="37"/>
        <v>142.66666666666669</v>
      </c>
      <c r="AK64" s="41">
        <f t="shared" si="38"/>
        <v>1066.6666666666667</v>
      </c>
      <c r="AL64" s="8">
        <f t="shared" si="39"/>
        <v>228.26666666666665</v>
      </c>
      <c r="AM64" s="12">
        <f t="shared" si="40"/>
        <v>5</v>
      </c>
      <c r="AN64">
        <f t="shared" si="41"/>
        <v>9</v>
      </c>
      <c r="AO64" s="1">
        <f t="shared" si="42"/>
        <v>8.3333333333333343E-2</v>
      </c>
      <c r="AP64" s="12">
        <f t="shared" si="43"/>
        <v>0.13333333333333333</v>
      </c>
      <c r="AR64" s="1">
        <f t="shared" si="44"/>
        <v>1</v>
      </c>
      <c r="AS64" s="9">
        <f t="shared" si="45"/>
        <v>2.563445270443476E-4</v>
      </c>
      <c r="AT64" s="9">
        <f>1-SUM(AS64:$AS$79)</f>
        <v>0.96693155601127923</v>
      </c>
    </row>
    <row r="65" spans="1:46" x14ac:dyDescent="0.2">
      <c r="A65" s="17">
        <v>6000879</v>
      </c>
      <c r="B65" s="17" t="s">
        <v>40</v>
      </c>
      <c r="C65" s="17" t="s">
        <v>36</v>
      </c>
      <c r="D65" s="17">
        <v>1140</v>
      </c>
      <c r="E65" s="16" t="s">
        <v>160</v>
      </c>
      <c r="F65" s="16">
        <v>150</v>
      </c>
      <c r="G65" s="16">
        <v>1000</v>
      </c>
      <c r="H65" s="16" t="s">
        <v>160</v>
      </c>
      <c r="I65" s="16">
        <v>300</v>
      </c>
      <c r="J65" s="38">
        <v>360</v>
      </c>
      <c r="K65" s="38">
        <v>6</v>
      </c>
      <c r="L65" s="16">
        <v>3</v>
      </c>
      <c r="M65" s="16">
        <v>7200</v>
      </c>
      <c r="N65" s="7">
        <f t="shared" si="23"/>
        <v>190</v>
      </c>
      <c r="O65">
        <f t="shared" si="24"/>
        <v>9880</v>
      </c>
      <c r="P65" s="8">
        <f t="shared" si="25"/>
        <v>1482.0000000000002</v>
      </c>
      <c r="Q65" s="8">
        <f t="shared" si="26"/>
        <v>45</v>
      </c>
      <c r="R65" s="39">
        <f t="shared" si="27"/>
        <v>4.7917955146211739E-4</v>
      </c>
      <c r="S65" s="39">
        <f t="shared" si="28"/>
        <v>0.99546073631232879</v>
      </c>
      <c r="T65" s="11" t="str">
        <f>VLOOKUP(S65,'Summary Sheet'!$B$5:$C$9,2,TRUE)</f>
        <v>D</v>
      </c>
      <c r="U65" s="37" t="s">
        <v>44</v>
      </c>
      <c r="V65" s="1" t="str">
        <f>VLOOKUP(AT65,'Summary Sheet'!$B$5:$C$10,2,TRUE)</f>
        <v>D</v>
      </c>
      <c r="W65" s="1" t="s">
        <v>44</v>
      </c>
      <c r="X65" s="1">
        <f>INDEX('Summary Sheet'!$N$3:$R$7,MATCH('WP ABC (2)'!U65,'Summary Sheet'!$M$3:$M$7,0),MATCH('WP ABC (2)'!W65,'Summary Sheet'!$N$2:$R$2,0))</f>
        <v>12</v>
      </c>
      <c r="Y65" s="1" t="str">
        <f>INDEX('Summary Sheet'!$V$3:$Z$7,MATCH('WP ABC (2)'!U65,'Summary Sheet'!$M$3:$M$7,0),MATCH('WP ABC (2)'!W65,'Summary Sheet'!$N$2:$R$2,0))</f>
        <v>D</v>
      </c>
      <c r="Z65" s="11">
        <f t="shared" si="29"/>
        <v>2.2019816766622642E-4</v>
      </c>
      <c r="AA65" s="36">
        <f t="shared" si="30"/>
        <v>0.83</v>
      </c>
      <c r="AB65" s="11"/>
      <c r="AC65" s="40">
        <f t="shared" si="31"/>
        <v>60</v>
      </c>
      <c r="AD65" s="40">
        <f t="shared" si="32"/>
        <v>360</v>
      </c>
      <c r="AE65" s="41">
        <f t="shared" si="33"/>
        <v>380</v>
      </c>
      <c r="AF65" s="42">
        <f t="shared" si="34"/>
        <v>2280</v>
      </c>
      <c r="AG65" s="40">
        <f>VLOOKUP(U65,'Summary Sheet'!$C$5:$D$9,2,FALSE)</f>
        <v>12</v>
      </c>
      <c r="AH65" s="41">
        <f t="shared" si="35"/>
        <v>135.71428571428572</v>
      </c>
      <c r="AI65" s="12">
        <f t="shared" si="36"/>
        <v>315.71428571428572</v>
      </c>
      <c r="AJ65" s="43">
        <f t="shared" si="37"/>
        <v>47.357142857142861</v>
      </c>
      <c r="AK65" s="41">
        <f t="shared" si="38"/>
        <v>1275.7142857142858</v>
      </c>
      <c r="AL65" s="8">
        <f t="shared" si="39"/>
        <v>191.35714285714286</v>
      </c>
      <c r="AM65" s="12">
        <f t="shared" si="40"/>
        <v>5</v>
      </c>
      <c r="AN65">
        <f t="shared" si="41"/>
        <v>28</v>
      </c>
      <c r="AO65" s="1">
        <f t="shared" si="42"/>
        <v>4.3849206349206353E-2</v>
      </c>
      <c r="AP65" s="12">
        <f t="shared" si="43"/>
        <v>0.17718253968253969</v>
      </c>
      <c r="AR65" s="1">
        <f t="shared" si="44"/>
        <v>2</v>
      </c>
      <c r="AS65" s="9">
        <f t="shared" si="45"/>
        <v>5.126890540886952E-4</v>
      </c>
      <c r="AT65" s="9">
        <f>1-SUM(AS65:$AS$79)</f>
        <v>0.96718790053832349</v>
      </c>
    </row>
    <row r="66" spans="1:46" x14ac:dyDescent="0.2">
      <c r="A66" s="17">
        <v>6000260</v>
      </c>
      <c r="B66" s="17" t="s">
        <v>10</v>
      </c>
      <c r="C66" s="17" t="s">
        <v>162</v>
      </c>
      <c r="D66" s="17">
        <v>7000</v>
      </c>
      <c r="E66" s="16" t="s">
        <v>160</v>
      </c>
      <c r="F66" s="16">
        <v>24.23</v>
      </c>
      <c r="G66" s="16">
        <v>1000</v>
      </c>
      <c r="H66" s="16" t="s">
        <v>160</v>
      </c>
      <c r="I66" s="16">
        <v>19000</v>
      </c>
      <c r="J66" s="38">
        <v>24000</v>
      </c>
      <c r="K66" s="38">
        <v>12000</v>
      </c>
      <c r="L66" s="16">
        <v>21</v>
      </c>
      <c r="M66" s="16">
        <v>240000</v>
      </c>
      <c r="N66" s="7">
        <f t="shared" ref="N66:N80" si="46">D66/6</f>
        <v>1166.6666666666667</v>
      </c>
      <c r="O66">
        <f t="shared" ref="O66:O79" si="47">N66*52</f>
        <v>60666.666666666672</v>
      </c>
      <c r="P66" s="8">
        <f t="shared" ref="P66:P79" si="48">O66/G66*F66</f>
        <v>1469.9533333333334</v>
      </c>
      <c r="Q66" s="8">
        <f t="shared" ref="Q66:Q79" si="49">IF(ISERROR(I66/G66*F66),0,I66/G66*F66)</f>
        <v>460.37</v>
      </c>
      <c r="R66" s="39">
        <f t="shared" ref="R66:R79" si="50">(P66/$P$81)</f>
        <v>4.7528446621923815E-4</v>
      </c>
      <c r="S66" s="39">
        <f t="shared" ref="S66:S79" si="51">1-SUM(R66:R143)</f>
        <v>0.99593991586379083</v>
      </c>
      <c r="T66" s="11" t="str">
        <f>VLOOKUP(S66,'Summary Sheet'!$B$5:$C$9,2,TRUE)</f>
        <v>D</v>
      </c>
      <c r="U66" s="37" t="s">
        <v>44</v>
      </c>
      <c r="V66" s="1" t="str">
        <f>VLOOKUP(AT66,'Summary Sheet'!$B$5:$C$10,2,TRUE)</f>
        <v>D</v>
      </c>
      <c r="W66" s="1" t="s">
        <v>44</v>
      </c>
      <c r="X66" s="1">
        <f>INDEX('Summary Sheet'!$N$3:$R$7,MATCH('WP ABC (2)'!U66,'Summary Sheet'!$M$3:$M$7,0),MATCH('WP ABC (2)'!W66,'Summary Sheet'!$N$2:$R$2,0))</f>
        <v>12</v>
      </c>
      <c r="Y66" s="1" t="str">
        <f>INDEX('Summary Sheet'!$V$3:$Z$7,MATCH('WP ABC (2)'!U66,'Summary Sheet'!$M$3:$M$7,0),MATCH('WP ABC (2)'!W66,'Summary Sheet'!$N$2:$R$2,0))</f>
        <v>D</v>
      </c>
      <c r="Z66" s="11">
        <f t="shared" ref="Z66:Z79" si="52">(AO66/$AO$81)</f>
        <v>2.9990791161780162E-4</v>
      </c>
      <c r="AA66" s="36">
        <f t="shared" ref="AA66:AA79" si="53">ROUNDUP(1-SUM(Z66:Z143),2)</f>
        <v>0.83</v>
      </c>
      <c r="AB66" s="11"/>
      <c r="AC66" s="40">
        <f t="shared" ref="AC66:AC79" si="54">ROUNDUP(J66/K66,0)</f>
        <v>2</v>
      </c>
      <c r="AD66" s="40">
        <f t="shared" ref="AD66:AD79" si="55">AC66*K66</f>
        <v>24000</v>
      </c>
      <c r="AE66" s="41">
        <f t="shared" ref="AE66:AE79" si="56">ROUNDUP(IF((AG66*N66)&gt;J66,AG66*N66,AD66)/K66,0)</f>
        <v>2</v>
      </c>
      <c r="AF66" s="42">
        <f t="shared" ref="AF66:AF79" si="57">AE66*K66</f>
        <v>24000</v>
      </c>
      <c r="AG66" s="40">
        <f>VLOOKUP(U66,'Summary Sheet'!$C$5:$D$9,2,FALSE)</f>
        <v>12</v>
      </c>
      <c r="AH66" s="41">
        <f t="shared" ref="AH66:AH79" si="58">(0.5*N66*(L66/7+1))</f>
        <v>2333.3333333333335</v>
      </c>
      <c r="AI66" s="12">
        <f t="shared" ref="AI66:AI79" si="59">(0.5*AD66)+AH66</f>
        <v>14333.333333333334</v>
      </c>
      <c r="AJ66" s="43">
        <f t="shared" ref="AJ66:AJ79" si="60">AI66/G66*F66</f>
        <v>347.29666666666668</v>
      </c>
      <c r="AK66" s="41">
        <f t="shared" ref="AK66:AK79" si="61">(0.5*AF66)+AH66</f>
        <v>14333.333333333334</v>
      </c>
      <c r="AL66" s="8">
        <f t="shared" ref="AL66:AL79" si="62">AK66/G66*F66</f>
        <v>347.29666666666668</v>
      </c>
      <c r="AM66" s="12">
        <f t="shared" ref="AM66:AM79" si="63">ROUNDUP(O66/AF66,0)</f>
        <v>3</v>
      </c>
      <c r="AN66">
        <f t="shared" ref="AN66:AN79" si="64">MIN(52,ROUNDUP(O66/AD66,0))</f>
        <v>3</v>
      </c>
      <c r="AO66" s="1">
        <f t="shared" ref="AO66:AO79" si="65">AI66/M66</f>
        <v>5.9722222222222225E-2</v>
      </c>
      <c r="AP66" s="12">
        <f t="shared" ref="AP66:AP79" si="66">AK66/M66</f>
        <v>5.9722222222222225E-2</v>
      </c>
      <c r="AR66" s="1">
        <f t="shared" ref="AR66:AR79" si="67">ROUNDUP((O66/M66),0)</f>
        <v>1</v>
      </c>
      <c r="AS66" s="9">
        <f t="shared" ref="AS66:AS79" si="68">AR66/$AR$81</f>
        <v>2.563445270443476E-4</v>
      </c>
      <c r="AT66" s="9">
        <f>1-SUM(AS66:$AS$79)</f>
        <v>0.96770058959241223</v>
      </c>
    </row>
    <row r="67" spans="1:46" x14ac:dyDescent="0.2">
      <c r="A67" s="17">
        <v>6000882</v>
      </c>
      <c r="B67" s="17" t="s">
        <v>41</v>
      </c>
      <c r="C67" s="17" t="s">
        <v>36</v>
      </c>
      <c r="D67" s="17">
        <v>600</v>
      </c>
      <c r="E67" s="16" t="s">
        <v>160</v>
      </c>
      <c r="F67" s="16">
        <v>280</v>
      </c>
      <c r="G67" s="16">
        <v>1000</v>
      </c>
      <c r="H67" s="16" t="s">
        <v>160</v>
      </c>
      <c r="I67" s="16" t="e">
        <v>#N/A</v>
      </c>
      <c r="J67" s="38">
        <v>200</v>
      </c>
      <c r="K67" s="38">
        <v>200</v>
      </c>
      <c r="L67" s="16">
        <v>3</v>
      </c>
      <c r="M67" s="16">
        <v>200</v>
      </c>
      <c r="N67" s="7">
        <f t="shared" si="46"/>
        <v>100</v>
      </c>
      <c r="O67">
        <f t="shared" si="47"/>
        <v>5200</v>
      </c>
      <c r="P67" s="8">
        <f t="shared" si="48"/>
        <v>1456</v>
      </c>
      <c r="Q67" s="8">
        <f t="shared" si="49"/>
        <v>0</v>
      </c>
      <c r="R67" s="39">
        <f t="shared" si="50"/>
        <v>4.7077289266453631E-4</v>
      </c>
      <c r="S67" s="39">
        <f t="shared" si="51"/>
        <v>0.99641520033001008</v>
      </c>
      <c r="T67" s="11" t="str">
        <f>VLOOKUP(S67,'Summary Sheet'!$B$5:$C$9,2,TRUE)</f>
        <v>D</v>
      </c>
      <c r="U67" s="37" t="s">
        <v>44</v>
      </c>
      <c r="V67" s="1" t="str">
        <f>VLOOKUP(AT67,'Summary Sheet'!$B$5:$C$10,2,TRUE)</f>
        <v>D</v>
      </c>
      <c r="W67" s="1" t="s">
        <v>25</v>
      </c>
      <c r="X67" s="1">
        <f>INDEX('Summary Sheet'!$N$3:$R$7,MATCH('WP ABC (2)'!U67,'Summary Sheet'!$M$3:$M$7,0),MATCH('WP ABC (2)'!W67,'Summary Sheet'!$N$2:$R$2,0))</f>
        <v>4</v>
      </c>
      <c r="Y67" s="1" t="str">
        <f>INDEX('Summary Sheet'!$V$3:$Z$7,MATCH('WP ABC (2)'!U67,'Summary Sheet'!$M$3:$M$7,0),MATCH('WP ABC (2)'!W67,'Summary Sheet'!$N$2:$R$2,0))</f>
        <v>C</v>
      </c>
      <c r="Z67" s="11">
        <f t="shared" si="52"/>
        <v>4.3043261733850596E-3</v>
      </c>
      <c r="AA67" s="36">
        <f t="shared" si="53"/>
        <v>0.83</v>
      </c>
      <c r="AB67" s="11"/>
      <c r="AC67" s="40">
        <f t="shared" si="54"/>
        <v>1</v>
      </c>
      <c r="AD67" s="40">
        <f t="shared" si="55"/>
        <v>200</v>
      </c>
      <c r="AE67" s="41">
        <f t="shared" si="56"/>
        <v>6</v>
      </c>
      <c r="AF67" s="42">
        <f t="shared" si="57"/>
        <v>1200</v>
      </c>
      <c r="AG67" s="40">
        <f>VLOOKUP(U67,'Summary Sheet'!$C$5:$D$9,2,FALSE)</f>
        <v>12</v>
      </c>
      <c r="AH67" s="41">
        <f t="shared" si="58"/>
        <v>71.428571428571431</v>
      </c>
      <c r="AI67" s="12">
        <f t="shared" si="59"/>
        <v>171.42857142857144</v>
      </c>
      <c r="AJ67" s="43">
        <f t="shared" si="60"/>
        <v>48.000000000000007</v>
      </c>
      <c r="AK67" s="41">
        <f t="shared" si="61"/>
        <v>671.42857142857144</v>
      </c>
      <c r="AL67" s="8">
        <f t="shared" si="62"/>
        <v>188.00000000000003</v>
      </c>
      <c r="AM67" s="12">
        <f t="shared" si="63"/>
        <v>5</v>
      </c>
      <c r="AN67">
        <f t="shared" si="64"/>
        <v>26</v>
      </c>
      <c r="AO67" s="1">
        <f t="shared" si="65"/>
        <v>0.85714285714285721</v>
      </c>
      <c r="AP67" s="12">
        <f t="shared" si="66"/>
        <v>3.3571428571428572</v>
      </c>
      <c r="AR67" s="1">
        <f t="shared" si="67"/>
        <v>26</v>
      </c>
      <c r="AS67" s="9">
        <f t="shared" si="68"/>
        <v>6.6649577031530375E-3</v>
      </c>
      <c r="AT67" s="9">
        <f>1-SUM(AS67:$AS$79)</f>
        <v>0.9679569341194566</v>
      </c>
    </row>
    <row r="68" spans="1:46" x14ac:dyDescent="0.2">
      <c r="A68" s="17">
        <v>6000263</v>
      </c>
      <c r="B68" s="17" t="s">
        <v>12</v>
      </c>
      <c r="C68" s="17" t="s">
        <v>171</v>
      </c>
      <c r="D68" s="17">
        <v>4500</v>
      </c>
      <c r="E68" s="16" t="s">
        <v>160</v>
      </c>
      <c r="F68" s="16">
        <v>37</v>
      </c>
      <c r="G68" s="16">
        <v>1000</v>
      </c>
      <c r="H68" s="16" t="s">
        <v>160</v>
      </c>
      <c r="I68" s="16">
        <v>18000</v>
      </c>
      <c r="J68" s="38">
        <v>15000</v>
      </c>
      <c r="K68" s="38">
        <v>1500</v>
      </c>
      <c r="L68" s="16">
        <v>21</v>
      </c>
      <c r="M68" s="16">
        <v>1500</v>
      </c>
      <c r="N68" s="7">
        <f t="shared" si="46"/>
        <v>750</v>
      </c>
      <c r="O68">
        <f t="shared" si="47"/>
        <v>39000</v>
      </c>
      <c r="P68" s="8">
        <f t="shared" si="48"/>
        <v>1443</v>
      </c>
      <c r="Q68" s="8">
        <f t="shared" si="49"/>
        <v>666</v>
      </c>
      <c r="R68" s="39">
        <f t="shared" si="50"/>
        <v>4.665695632657458E-4</v>
      </c>
      <c r="S68" s="39">
        <f t="shared" si="51"/>
        <v>0.99688597322267469</v>
      </c>
      <c r="T68" s="11" t="str">
        <f>VLOOKUP(S68,'Summary Sheet'!$B$5:$C$9,2,TRUE)</f>
        <v>D</v>
      </c>
      <c r="U68" s="37" t="s">
        <v>44</v>
      </c>
      <c r="V68" s="1" t="str">
        <f>VLOOKUP(AT68,'Summary Sheet'!$B$5:$C$10,2,TRUE)</f>
        <v>D</v>
      </c>
      <c r="W68" s="1" t="s">
        <v>25</v>
      </c>
      <c r="X68" s="1">
        <f>INDEX('Summary Sheet'!$N$3:$R$7,MATCH('WP ABC (2)'!U68,'Summary Sheet'!$M$3:$M$7,0),MATCH('WP ABC (2)'!W68,'Summary Sheet'!$N$2:$R$2,0))</f>
        <v>4</v>
      </c>
      <c r="Y68" s="1" t="str">
        <f>INDEX('Summary Sheet'!$V$3:$Z$7,MATCH('WP ABC (2)'!U68,'Summary Sheet'!$M$3:$M$7,0),MATCH('WP ABC (2)'!W68,'Summary Sheet'!$N$2:$R$2,0))</f>
        <v>C</v>
      </c>
      <c r="Z68" s="11">
        <f t="shared" si="52"/>
        <v>3.0130283213695413E-2</v>
      </c>
      <c r="AA68" s="36">
        <f t="shared" si="53"/>
        <v>0.83</v>
      </c>
      <c r="AB68" s="11"/>
      <c r="AC68" s="40">
        <f t="shared" si="54"/>
        <v>10</v>
      </c>
      <c r="AD68" s="40">
        <f t="shared" si="55"/>
        <v>15000</v>
      </c>
      <c r="AE68" s="41">
        <f t="shared" si="56"/>
        <v>10</v>
      </c>
      <c r="AF68" s="42">
        <f t="shared" si="57"/>
        <v>15000</v>
      </c>
      <c r="AG68" s="40">
        <f>VLOOKUP(U68,'Summary Sheet'!$C$5:$D$9,2,FALSE)</f>
        <v>12</v>
      </c>
      <c r="AH68" s="41">
        <f t="shared" si="58"/>
        <v>1500</v>
      </c>
      <c r="AI68" s="12">
        <f t="shared" si="59"/>
        <v>9000</v>
      </c>
      <c r="AJ68" s="43">
        <f t="shared" si="60"/>
        <v>333</v>
      </c>
      <c r="AK68" s="41">
        <f t="shared" si="61"/>
        <v>9000</v>
      </c>
      <c r="AL68" s="8">
        <f t="shared" si="62"/>
        <v>333</v>
      </c>
      <c r="AM68" s="12">
        <f t="shared" si="63"/>
        <v>3</v>
      </c>
      <c r="AN68">
        <f t="shared" si="64"/>
        <v>3</v>
      </c>
      <c r="AO68" s="1">
        <f t="shared" si="65"/>
        <v>6</v>
      </c>
      <c r="AP68" s="12">
        <f t="shared" si="66"/>
        <v>6</v>
      </c>
      <c r="AR68" s="1">
        <f t="shared" si="67"/>
        <v>26</v>
      </c>
      <c r="AS68" s="9">
        <f t="shared" si="68"/>
        <v>6.6649577031530375E-3</v>
      </c>
      <c r="AT68" s="9">
        <f>1-SUM(AS68:$AS$79)</f>
        <v>0.97462189182260961</v>
      </c>
    </row>
    <row r="69" spans="1:46" x14ac:dyDescent="0.2">
      <c r="A69" s="17">
        <v>6001121</v>
      </c>
      <c r="B69" s="17" t="s">
        <v>53</v>
      </c>
      <c r="C69" s="17" t="s">
        <v>162</v>
      </c>
      <c r="D69" s="17">
        <v>13000</v>
      </c>
      <c r="E69" s="16" t="s">
        <v>160</v>
      </c>
      <c r="F69" s="16">
        <v>11.8</v>
      </c>
      <c r="G69" s="16">
        <v>1000</v>
      </c>
      <c r="H69" s="16" t="s">
        <v>160</v>
      </c>
      <c r="I69" s="16">
        <v>10000</v>
      </c>
      <c r="J69" s="38">
        <v>10000</v>
      </c>
      <c r="K69" s="38">
        <v>10000</v>
      </c>
      <c r="L69" s="16">
        <v>3</v>
      </c>
      <c r="M69" s="16">
        <v>240000</v>
      </c>
      <c r="N69" s="7">
        <f t="shared" si="46"/>
        <v>2166.6666666666665</v>
      </c>
      <c r="O69">
        <f t="shared" si="47"/>
        <v>112666.66666666666</v>
      </c>
      <c r="P69" s="8">
        <f t="shared" si="48"/>
        <v>1329.4666666666667</v>
      </c>
      <c r="Q69" s="8">
        <f t="shared" si="49"/>
        <v>118</v>
      </c>
      <c r="R69" s="39">
        <f t="shared" si="50"/>
        <v>4.2986048651630875E-4</v>
      </c>
      <c r="S69" s="39">
        <f t="shared" si="51"/>
        <v>0.99735254278594043</v>
      </c>
      <c r="T69" s="11" t="str">
        <f>VLOOKUP(S69,'Summary Sheet'!$B$5:$C$9,2,TRUE)</f>
        <v>D</v>
      </c>
      <c r="U69" s="37" t="s">
        <v>44</v>
      </c>
      <c r="V69" s="1" t="str">
        <f>VLOOKUP(AT69,'Summary Sheet'!$B$5:$C$10,2,TRUE)</f>
        <v>D</v>
      </c>
      <c r="W69" s="1" t="s">
        <v>44</v>
      </c>
      <c r="X69" s="1">
        <f>INDEX('Summary Sheet'!$N$3:$R$7,MATCH('WP ABC (2)'!U69,'Summary Sheet'!$M$3:$M$7,0),MATCH('WP ABC (2)'!W69,'Summary Sheet'!$N$2:$R$2,0))</f>
        <v>12</v>
      </c>
      <c r="Y69" s="1" t="str">
        <f>INDEX('Summary Sheet'!$V$3:$Z$7,MATCH('WP ABC (2)'!U69,'Summary Sheet'!$M$3:$M$7,0),MATCH('WP ABC (2)'!W69,'Summary Sheet'!$N$2:$R$2,0))</f>
        <v>D</v>
      </c>
      <c r="Z69" s="11">
        <f t="shared" si="52"/>
        <v>1.3700112241676982E-4</v>
      </c>
      <c r="AA69" s="36">
        <f t="shared" si="53"/>
        <v>0.86</v>
      </c>
      <c r="AB69" s="11"/>
      <c r="AC69" s="40">
        <f t="shared" si="54"/>
        <v>1</v>
      </c>
      <c r="AD69" s="40">
        <f t="shared" si="55"/>
        <v>10000</v>
      </c>
      <c r="AE69" s="41">
        <f t="shared" si="56"/>
        <v>3</v>
      </c>
      <c r="AF69" s="42">
        <f t="shared" si="57"/>
        <v>30000</v>
      </c>
      <c r="AG69" s="40">
        <f>VLOOKUP(U69,'Summary Sheet'!$C$5:$D$9,2,FALSE)</f>
        <v>12</v>
      </c>
      <c r="AH69" s="41">
        <f t="shared" si="58"/>
        <v>1547.6190476190475</v>
      </c>
      <c r="AI69" s="12">
        <f t="shared" si="59"/>
        <v>6547.6190476190477</v>
      </c>
      <c r="AJ69" s="43">
        <f t="shared" si="60"/>
        <v>77.261904761904759</v>
      </c>
      <c r="AK69" s="41">
        <f t="shared" si="61"/>
        <v>16547.619047619046</v>
      </c>
      <c r="AL69" s="8">
        <f t="shared" si="62"/>
        <v>195.26190476190476</v>
      </c>
      <c r="AM69" s="12">
        <f t="shared" si="63"/>
        <v>4</v>
      </c>
      <c r="AN69">
        <f t="shared" si="64"/>
        <v>12</v>
      </c>
      <c r="AO69" s="1">
        <f t="shared" si="65"/>
        <v>2.7281746031746032E-2</v>
      </c>
      <c r="AP69" s="12">
        <f t="shared" si="66"/>
        <v>6.8948412698412689E-2</v>
      </c>
      <c r="AR69" s="1">
        <f t="shared" si="67"/>
        <v>1</v>
      </c>
      <c r="AS69" s="9">
        <f t="shared" si="68"/>
        <v>2.563445270443476E-4</v>
      </c>
      <c r="AT69" s="9">
        <f>1-SUM(AS69:$AS$79)</f>
        <v>0.98128684952576262</v>
      </c>
    </row>
    <row r="70" spans="1:46" x14ac:dyDescent="0.2">
      <c r="A70" s="17">
        <v>6000261</v>
      </c>
      <c r="B70" s="17" t="s">
        <v>11</v>
      </c>
      <c r="C70" s="17" t="s">
        <v>162</v>
      </c>
      <c r="D70" s="17">
        <v>6000</v>
      </c>
      <c r="E70" s="16" t="s">
        <v>160</v>
      </c>
      <c r="F70" s="16">
        <v>24.26</v>
      </c>
      <c r="G70" s="16">
        <v>1000</v>
      </c>
      <c r="H70" s="16" t="s">
        <v>160</v>
      </c>
      <c r="I70" s="16">
        <v>8000</v>
      </c>
      <c r="J70" s="38">
        <v>12000</v>
      </c>
      <c r="K70" s="38">
        <v>4000</v>
      </c>
      <c r="L70" s="16">
        <v>21</v>
      </c>
      <c r="M70" s="16">
        <v>240000</v>
      </c>
      <c r="N70" s="7">
        <f t="shared" si="46"/>
        <v>1000</v>
      </c>
      <c r="O70">
        <f t="shared" si="47"/>
        <v>52000</v>
      </c>
      <c r="P70" s="8">
        <f t="shared" si="48"/>
        <v>1261.52</v>
      </c>
      <c r="Q70" s="8">
        <f t="shared" si="49"/>
        <v>194.08</v>
      </c>
      <c r="R70" s="39">
        <f t="shared" si="50"/>
        <v>4.0789108485863039E-4</v>
      </c>
      <c r="S70" s="39">
        <f t="shared" si="51"/>
        <v>0.99778240327245671</v>
      </c>
      <c r="T70" s="11" t="str">
        <f>VLOOKUP(S70,'Summary Sheet'!$B$5:$C$9,2,TRUE)</f>
        <v>D</v>
      </c>
      <c r="U70" s="37" t="s">
        <v>44</v>
      </c>
      <c r="V70" s="1" t="str">
        <f>VLOOKUP(AT70,'Summary Sheet'!$B$5:$C$10,2,TRUE)</f>
        <v>D</v>
      </c>
      <c r="W70" s="1" t="s">
        <v>44</v>
      </c>
      <c r="X70" s="1">
        <f>INDEX('Summary Sheet'!$N$3:$R$7,MATCH('WP ABC (2)'!U70,'Summary Sheet'!$M$3:$M$7,0),MATCH('WP ABC (2)'!W70,'Summary Sheet'!$N$2:$R$2,0))</f>
        <v>12</v>
      </c>
      <c r="Y70" s="1" t="str">
        <f>INDEX('Summary Sheet'!$V$3:$Z$7,MATCH('WP ABC (2)'!U70,'Summary Sheet'!$M$3:$M$7,0),MATCH('WP ABC (2)'!W70,'Summary Sheet'!$N$2:$R$2,0))</f>
        <v>D</v>
      </c>
      <c r="Z70" s="11">
        <f t="shared" si="52"/>
        <v>1.6739046229830785E-4</v>
      </c>
      <c r="AA70" s="36">
        <f t="shared" si="53"/>
        <v>0.86</v>
      </c>
      <c r="AB70" s="11"/>
      <c r="AC70" s="40">
        <f t="shared" si="54"/>
        <v>3</v>
      </c>
      <c r="AD70" s="40">
        <f t="shared" si="55"/>
        <v>12000</v>
      </c>
      <c r="AE70" s="41">
        <f t="shared" si="56"/>
        <v>3</v>
      </c>
      <c r="AF70" s="42">
        <f t="shared" si="57"/>
        <v>12000</v>
      </c>
      <c r="AG70" s="40">
        <f>VLOOKUP(U70,'Summary Sheet'!$C$5:$D$9,2,FALSE)</f>
        <v>12</v>
      </c>
      <c r="AH70" s="41">
        <f t="shared" si="58"/>
        <v>2000</v>
      </c>
      <c r="AI70" s="12">
        <f t="shared" si="59"/>
        <v>8000</v>
      </c>
      <c r="AJ70" s="43">
        <f t="shared" si="60"/>
        <v>194.08</v>
      </c>
      <c r="AK70" s="41">
        <f t="shared" si="61"/>
        <v>8000</v>
      </c>
      <c r="AL70" s="8">
        <f t="shared" si="62"/>
        <v>194.08</v>
      </c>
      <c r="AM70" s="12">
        <f t="shared" si="63"/>
        <v>5</v>
      </c>
      <c r="AN70">
        <f t="shared" si="64"/>
        <v>5</v>
      </c>
      <c r="AO70" s="1">
        <f t="shared" si="65"/>
        <v>3.3333333333333333E-2</v>
      </c>
      <c r="AP70" s="12">
        <f t="shared" si="66"/>
        <v>3.3333333333333333E-2</v>
      </c>
      <c r="AR70" s="1">
        <f t="shared" si="67"/>
        <v>1</v>
      </c>
      <c r="AS70" s="9">
        <f t="shared" si="68"/>
        <v>2.563445270443476E-4</v>
      </c>
      <c r="AT70" s="9">
        <f>1-SUM(AS70:$AS$79)</f>
        <v>0.98154319405280699</v>
      </c>
    </row>
    <row r="71" spans="1:46" x14ac:dyDescent="0.2">
      <c r="A71" s="17">
        <v>6000259</v>
      </c>
      <c r="B71" s="17" t="s">
        <v>9</v>
      </c>
      <c r="C71" s="17" t="s">
        <v>162</v>
      </c>
      <c r="D71" s="17">
        <v>6000</v>
      </c>
      <c r="E71" s="16" t="s">
        <v>160</v>
      </c>
      <c r="F71" s="16">
        <v>24.23</v>
      </c>
      <c r="G71" s="16">
        <v>1000</v>
      </c>
      <c r="H71" s="16" t="s">
        <v>160</v>
      </c>
      <c r="I71" s="16">
        <v>33000</v>
      </c>
      <c r="J71" s="38">
        <v>24000</v>
      </c>
      <c r="K71" s="38">
        <v>12000</v>
      </c>
      <c r="L71" s="16">
        <v>21</v>
      </c>
      <c r="M71" s="16">
        <v>240000</v>
      </c>
      <c r="N71" s="7">
        <f t="shared" si="46"/>
        <v>1000</v>
      </c>
      <c r="O71">
        <f t="shared" si="47"/>
        <v>52000</v>
      </c>
      <c r="P71" s="8">
        <f t="shared" si="48"/>
        <v>1259.96</v>
      </c>
      <c r="Q71" s="8">
        <f t="shared" si="49"/>
        <v>799.59</v>
      </c>
      <c r="R71" s="39">
        <f t="shared" si="50"/>
        <v>4.0738668533077556E-4</v>
      </c>
      <c r="S71" s="39">
        <f t="shared" si="51"/>
        <v>0.99819029435731532</v>
      </c>
      <c r="T71" s="11" t="str">
        <f>VLOOKUP(S71,'Summary Sheet'!$B$5:$C$9,2,TRUE)</f>
        <v>D</v>
      </c>
      <c r="U71" s="37" t="s">
        <v>44</v>
      </c>
      <c r="V71" s="1" t="str">
        <f>VLOOKUP(AT71,'Summary Sheet'!$B$5:$C$10,2,TRUE)</f>
        <v>D</v>
      </c>
      <c r="W71" s="1" t="s">
        <v>44</v>
      </c>
      <c r="X71" s="1">
        <f>INDEX('Summary Sheet'!$N$3:$R$7,MATCH('WP ABC (2)'!U71,'Summary Sheet'!$M$3:$M$7,0),MATCH('WP ABC (2)'!W71,'Summary Sheet'!$N$2:$R$2,0))</f>
        <v>12</v>
      </c>
      <c r="Y71" s="1" t="str">
        <f>INDEX('Summary Sheet'!$V$3:$Z$7,MATCH('WP ABC (2)'!U71,'Summary Sheet'!$M$3:$M$7,0),MATCH('WP ABC (2)'!W71,'Summary Sheet'!$N$2:$R$2,0))</f>
        <v>D</v>
      </c>
      <c r="Z71" s="11">
        <f t="shared" si="52"/>
        <v>2.9293330902203875E-4</v>
      </c>
      <c r="AA71" s="36">
        <f t="shared" si="53"/>
        <v>0.86</v>
      </c>
      <c r="AB71" s="11"/>
      <c r="AC71" s="40">
        <f t="shared" si="54"/>
        <v>2</v>
      </c>
      <c r="AD71" s="40">
        <f t="shared" si="55"/>
        <v>24000</v>
      </c>
      <c r="AE71" s="41">
        <f t="shared" si="56"/>
        <v>2</v>
      </c>
      <c r="AF71" s="42">
        <f t="shared" si="57"/>
        <v>24000</v>
      </c>
      <c r="AG71" s="40">
        <f>VLOOKUP(U71,'Summary Sheet'!$C$5:$D$9,2,FALSE)</f>
        <v>12</v>
      </c>
      <c r="AH71" s="41">
        <f t="shared" si="58"/>
        <v>2000</v>
      </c>
      <c r="AI71" s="12">
        <f t="shared" si="59"/>
        <v>14000</v>
      </c>
      <c r="AJ71" s="43">
        <f t="shared" si="60"/>
        <v>339.22</v>
      </c>
      <c r="AK71" s="41">
        <f t="shared" si="61"/>
        <v>14000</v>
      </c>
      <c r="AL71" s="8">
        <f t="shared" si="62"/>
        <v>339.22</v>
      </c>
      <c r="AM71" s="12">
        <f t="shared" si="63"/>
        <v>3</v>
      </c>
      <c r="AN71">
        <f t="shared" si="64"/>
        <v>3</v>
      </c>
      <c r="AO71" s="1">
        <f t="shared" si="65"/>
        <v>5.8333333333333334E-2</v>
      </c>
      <c r="AP71" s="12">
        <f t="shared" si="66"/>
        <v>5.8333333333333334E-2</v>
      </c>
      <c r="AR71" s="1">
        <f t="shared" si="67"/>
        <v>1</v>
      </c>
      <c r="AS71" s="9">
        <f t="shared" si="68"/>
        <v>2.563445270443476E-4</v>
      </c>
      <c r="AT71" s="9">
        <f>1-SUM(AS71:$AS$79)</f>
        <v>0.98179953857985136</v>
      </c>
    </row>
    <row r="72" spans="1:46" x14ac:dyDescent="0.2">
      <c r="A72" s="17">
        <v>6001947</v>
      </c>
      <c r="B72" s="17" t="s">
        <v>148</v>
      </c>
      <c r="C72" s="17" t="s">
        <v>166</v>
      </c>
      <c r="D72" s="17">
        <v>550</v>
      </c>
      <c r="E72" s="16" t="s">
        <v>160</v>
      </c>
      <c r="F72" s="16">
        <v>206.13</v>
      </c>
      <c r="G72" s="16">
        <v>1000</v>
      </c>
      <c r="H72" s="16" t="s">
        <v>160</v>
      </c>
      <c r="I72" s="16">
        <v>12650</v>
      </c>
      <c r="J72" s="38">
        <v>10000</v>
      </c>
      <c r="K72" s="38">
        <v>550</v>
      </c>
      <c r="L72" s="16">
        <v>14</v>
      </c>
      <c r="M72" s="16">
        <v>9350</v>
      </c>
      <c r="N72" s="7">
        <f t="shared" si="46"/>
        <v>91.666666666666671</v>
      </c>
      <c r="O72">
        <f t="shared" si="47"/>
        <v>4766.666666666667</v>
      </c>
      <c r="P72" s="8">
        <f t="shared" si="48"/>
        <v>982.553</v>
      </c>
      <c r="Q72" s="8">
        <f t="shared" si="49"/>
        <v>2607.5445</v>
      </c>
      <c r="R72" s="39">
        <f t="shared" si="50"/>
        <v>3.17691839289985E-4</v>
      </c>
      <c r="S72" s="39">
        <f t="shared" si="51"/>
        <v>0.99859768104264612</v>
      </c>
      <c r="T72" s="11" t="str">
        <f>VLOOKUP(S72,'Summary Sheet'!$B$5:$C$9,2,TRUE)</f>
        <v>D</v>
      </c>
      <c r="U72" s="37" t="s">
        <v>44</v>
      </c>
      <c r="V72" s="1" t="str">
        <f>VLOOKUP(AT72,'Summary Sheet'!$B$5:$C$10,2,TRUE)</f>
        <v>D</v>
      </c>
      <c r="W72" s="1" t="s">
        <v>44</v>
      </c>
      <c r="X72" s="1">
        <f>INDEX('Summary Sheet'!$N$3:$R$7,MATCH('WP ABC (2)'!U72,'Summary Sheet'!$M$3:$M$7,0),MATCH('WP ABC (2)'!W72,'Summary Sheet'!$N$2:$R$2,0))</f>
        <v>12</v>
      </c>
      <c r="Y72" s="1" t="str">
        <f>INDEX('Summary Sheet'!$V$3:$Z$7,MATCH('WP ABC (2)'!U72,'Summary Sheet'!$M$3:$M$7,0),MATCH('WP ABC (2)'!W72,'Summary Sheet'!$N$2:$R$2,0))</f>
        <v>D</v>
      </c>
      <c r="Z72" s="11">
        <f t="shared" si="52"/>
        <v>2.8801006013091201E-3</v>
      </c>
      <c r="AA72" s="36">
        <f t="shared" si="53"/>
        <v>0.86</v>
      </c>
      <c r="AB72" s="11"/>
      <c r="AC72" s="40">
        <f t="shared" si="54"/>
        <v>19</v>
      </c>
      <c r="AD72" s="40">
        <f t="shared" si="55"/>
        <v>10450</v>
      </c>
      <c r="AE72" s="41">
        <f t="shared" si="56"/>
        <v>19</v>
      </c>
      <c r="AF72" s="42">
        <f t="shared" si="57"/>
        <v>10450</v>
      </c>
      <c r="AG72" s="40">
        <f>VLOOKUP(U72,'Summary Sheet'!$C$5:$D$9,2,FALSE)</f>
        <v>12</v>
      </c>
      <c r="AH72" s="41">
        <f t="shared" si="58"/>
        <v>137.5</v>
      </c>
      <c r="AI72" s="12">
        <f t="shared" si="59"/>
        <v>5362.5</v>
      </c>
      <c r="AJ72" s="43">
        <f t="shared" si="60"/>
        <v>1105.3721249999999</v>
      </c>
      <c r="AK72" s="41">
        <f t="shared" si="61"/>
        <v>5362.5</v>
      </c>
      <c r="AL72" s="8">
        <f t="shared" si="62"/>
        <v>1105.3721249999999</v>
      </c>
      <c r="AM72" s="12">
        <f t="shared" si="63"/>
        <v>1</v>
      </c>
      <c r="AN72">
        <f t="shared" si="64"/>
        <v>1</v>
      </c>
      <c r="AO72" s="1">
        <f t="shared" si="65"/>
        <v>0.57352941176470584</v>
      </c>
      <c r="AP72" s="12">
        <f t="shared" si="66"/>
        <v>0.57352941176470584</v>
      </c>
      <c r="AR72" s="1">
        <f t="shared" si="67"/>
        <v>1</v>
      </c>
      <c r="AS72" s="9">
        <f t="shared" si="68"/>
        <v>2.563445270443476E-4</v>
      </c>
      <c r="AT72" s="9">
        <f>1-SUM(AS72:$AS$79)</f>
        <v>0.98205588310689562</v>
      </c>
    </row>
    <row r="73" spans="1:46" x14ac:dyDescent="0.2">
      <c r="A73" s="17">
        <v>6001387</v>
      </c>
      <c r="B73" s="17" t="s">
        <v>127</v>
      </c>
      <c r="C73" s="17" t="s">
        <v>36</v>
      </c>
      <c r="D73" s="17">
        <v>3</v>
      </c>
      <c r="E73" s="16" t="s">
        <v>161</v>
      </c>
      <c r="F73" s="16">
        <v>36</v>
      </c>
      <c r="G73" s="16">
        <v>1</v>
      </c>
      <c r="H73" s="16" t="s">
        <v>161</v>
      </c>
      <c r="I73" s="16">
        <v>11</v>
      </c>
      <c r="J73" s="38">
        <v>24</v>
      </c>
      <c r="K73" s="38">
        <v>12</v>
      </c>
      <c r="L73" s="16">
        <v>3</v>
      </c>
      <c r="M73" s="16">
        <v>24</v>
      </c>
      <c r="N73" s="7">
        <f t="shared" si="46"/>
        <v>0.5</v>
      </c>
      <c r="O73">
        <f t="shared" si="47"/>
        <v>26</v>
      </c>
      <c r="P73" s="8">
        <f t="shared" si="48"/>
        <v>936</v>
      </c>
      <c r="Q73" s="8">
        <f t="shared" si="49"/>
        <v>396</v>
      </c>
      <c r="R73" s="39">
        <f t="shared" si="50"/>
        <v>3.0263971671291618E-4</v>
      </c>
      <c r="S73" s="39">
        <f t="shared" si="51"/>
        <v>0.9989153728819361</v>
      </c>
      <c r="T73" s="11" t="str">
        <f>VLOOKUP(S73,'Summary Sheet'!$B$5:$C$9,2,TRUE)</f>
        <v>D</v>
      </c>
      <c r="U73" s="37" t="s">
        <v>44</v>
      </c>
      <c r="V73" s="1" t="str">
        <f>VLOOKUP(AT73,'Summary Sheet'!$B$5:$C$10,2,TRUE)</f>
        <v>D</v>
      </c>
      <c r="W73" s="1" t="s">
        <v>44</v>
      </c>
      <c r="X73" s="1">
        <f>INDEX('Summary Sheet'!$N$3:$R$7,MATCH('WP ABC (2)'!U73,'Summary Sheet'!$M$3:$M$7,0),MATCH('WP ABC (2)'!W73,'Summary Sheet'!$N$2:$R$2,0))</f>
        <v>12</v>
      </c>
      <c r="Y73" s="1" t="str">
        <f>INDEX('Summary Sheet'!$V$3:$Z$7,MATCH('WP ABC (2)'!U73,'Summary Sheet'!$M$3:$M$7,0),MATCH('WP ABC (2)'!W73,'Summary Sheet'!$N$2:$R$2,0))</f>
        <v>D</v>
      </c>
      <c r="Z73" s="11">
        <f t="shared" si="52"/>
        <v>2.5855848194292199E-3</v>
      </c>
      <c r="AA73" s="36">
        <f t="shared" si="53"/>
        <v>0.86</v>
      </c>
      <c r="AB73" s="11"/>
      <c r="AC73" s="40">
        <f t="shared" si="54"/>
        <v>2</v>
      </c>
      <c r="AD73" s="40">
        <f t="shared" si="55"/>
        <v>24</v>
      </c>
      <c r="AE73" s="41">
        <f t="shared" si="56"/>
        <v>2</v>
      </c>
      <c r="AF73" s="42">
        <f t="shared" si="57"/>
        <v>24</v>
      </c>
      <c r="AG73" s="40">
        <f>VLOOKUP(U73,'Summary Sheet'!$C$5:$D$9,2,FALSE)</f>
        <v>12</v>
      </c>
      <c r="AH73" s="41">
        <f t="shared" si="58"/>
        <v>0.35714285714285715</v>
      </c>
      <c r="AI73" s="12">
        <f t="shared" si="59"/>
        <v>12.357142857142858</v>
      </c>
      <c r="AJ73" s="43">
        <f t="shared" si="60"/>
        <v>444.85714285714289</v>
      </c>
      <c r="AK73" s="41">
        <f t="shared" si="61"/>
        <v>12.357142857142858</v>
      </c>
      <c r="AL73" s="8">
        <f t="shared" si="62"/>
        <v>444.85714285714289</v>
      </c>
      <c r="AM73" s="12">
        <f t="shared" si="63"/>
        <v>2</v>
      </c>
      <c r="AN73">
        <f t="shared" si="64"/>
        <v>2</v>
      </c>
      <c r="AO73" s="1">
        <f t="shared" si="65"/>
        <v>0.51488095238095244</v>
      </c>
      <c r="AP73" s="12">
        <f t="shared" si="66"/>
        <v>0.51488095238095244</v>
      </c>
      <c r="AR73" s="1">
        <f t="shared" si="67"/>
        <v>2</v>
      </c>
      <c r="AS73" s="9">
        <f t="shared" si="68"/>
        <v>5.126890540886952E-4</v>
      </c>
      <c r="AT73" s="9">
        <f>1-SUM(AS73:$AS$79)</f>
        <v>0.98231222763393999</v>
      </c>
    </row>
    <row r="74" spans="1:46" x14ac:dyDescent="0.2">
      <c r="A74" s="17">
        <v>6000953</v>
      </c>
      <c r="B74" s="17" t="s">
        <v>43</v>
      </c>
      <c r="C74" s="17" t="s">
        <v>36</v>
      </c>
      <c r="D74" s="17">
        <v>4000</v>
      </c>
      <c r="E74" s="16" t="s">
        <v>160</v>
      </c>
      <c r="F74" s="16">
        <v>20</v>
      </c>
      <c r="G74" s="16">
        <v>1000</v>
      </c>
      <c r="H74" s="16" t="s">
        <v>160</v>
      </c>
      <c r="I74" s="16">
        <v>4000</v>
      </c>
      <c r="J74" s="38">
        <v>1000</v>
      </c>
      <c r="K74" s="38">
        <v>1000</v>
      </c>
      <c r="L74" s="16">
        <v>3</v>
      </c>
      <c r="M74" s="16">
        <v>20000</v>
      </c>
      <c r="N74" s="7">
        <f t="shared" si="46"/>
        <v>666.66666666666663</v>
      </c>
      <c r="O74">
        <f t="shared" si="47"/>
        <v>34666.666666666664</v>
      </c>
      <c r="P74" s="8">
        <f t="shared" si="48"/>
        <v>693.33333333333326</v>
      </c>
      <c r="Q74" s="8">
        <f t="shared" si="49"/>
        <v>80</v>
      </c>
      <c r="R74" s="39">
        <f t="shared" si="50"/>
        <v>2.2417756793549347E-4</v>
      </c>
      <c r="S74" s="39">
        <f t="shared" si="51"/>
        <v>0.99921801259864906</v>
      </c>
      <c r="T74" s="11" t="str">
        <f>VLOOKUP(S74,'Summary Sheet'!$B$5:$C$9,2,TRUE)</f>
        <v>D</v>
      </c>
      <c r="U74" s="37" t="s">
        <v>44</v>
      </c>
      <c r="V74" s="1" t="str">
        <f>VLOOKUP(AT74,'Summary Sheet'!$B$5:$C$10,2,TRUE)</f>
        <v>D</v>
      </c>
      <c r="W74" s="1" t="s">
        <v>44</v>
      </c>
      <c r="X74" s="1">
        <f>INDEX('Summary Sheet'!$N$3:$R$7,MATCH('WP ABC (2)'!U74,'Summary Sheet'!$M$3:$M$7,0),MATCH('WP ABC (2)'!W74,'Summary Sheet'!$N$2:$R$2,0))</f>
        <v>12</v>
      </c>
      <c r="Y74" s="1" t="str">
        <f>INDEX('Summary Sheet'!$V$3:$Z$7,MATCH('WP ABC (2)'!U74,'Summary Sheet'!$M$3:$M$7,0),MATCH('WP ABC (2)'!W74,'Summary Sheet'!$N$2:$R$2,0))</f>
        <v>D</v>
      </c>
      <c r="Z74" s="11">
        <f t="shared" si="52"/>
        <v>2.4510746265109365E-4</v>
      </c>
      <c r="AA74" s="36">
        <f t="shared" si="53"/>
        <v>0.87</v>
      </c>
      <c r="AB74" s="11"/>
      <c r="AC74" s="40">
        <f t="shared" si="54"/>
        <v>1</v>
      </c>
      <c r="AD74" s="40">
        <f t="shared" si="55"/>
        <v>1000</v>
      </c>
      <c r="AE74" s="41">
        <f t="shared" si="56"/>
        <v>8</v>
      </c>
      <c r="AF74" s="42">
        <f t="shared" si="57"/>
        <v>8000</v>
      </c>
      <c r="AG74" s="40">
        <f>VLOOKUP(U74,'Summary Sheet'!$C$5:$D$9,2,FALSE)</f>
        <v>12</v>
      </c>
      <c r="AH74" s="41">
        <f t="shared" si="58"/>
        <v>476.19047619047615</v>
      </c>
      <c r="AI74" s="12">
        <f t="shared" si="59"/>
        <v>976.19047619047615</v>
      </c>
      <c r="AJ74" s="43">
        <f t="shared" si="60"/>
        <v>19.523809523809522</v>
      </c>
      <c r="AK74" s="41">
        <f t="shared" si="61"/>
        <v>4476.1904761904761</v>
      </c>
      <c r="AL74" s="8">
        <f t="shared" si="62"/>
        <v>89.523809523809518</v>
      </c>
      <c r="AM74" s="12">
        <f t="shared" si="63"/>
        <v>5</v>
      </c>
      <c r="AN74">
        <f t="shared" si="64"/>
        <v>35</v>
      </c>
      <c r="AO74" s="1">
        <f t="shared" si="65"/>
        <v>4.880952380952381E-2</v>
      </c>
      <c r="AP74" s="12">
        <f t="shared" si="66"/>
        <v>0.22380952380952382</v>
      </c>
      <c r="AR74" s="1">
        <f t="shared" si="67"/>
        <v>2</v>
      </c>
      <c r="AS74" s="9">
        <f t="shared" si="68"/>
        <v>5.126890540886952E-4</v>
      </c>
      <c r="AT74" s="9">
        <f>1-SUM(AS74:$AS$79)</f>
        <v>0.98282491668802874</v>
      </c>
    </row>
    <row r="75" spans="1:46" x14ac:dyDescent="0.2">
      <c r="A75" s="17">
        <v>6000877</v>
      </c>
      <c r="B75" s="17" t="s">
        <v>38</v>
      </c>
      <c r="C75" s="17" t="s">
        <v>36</v>
      </c>
      <c r="D75" s="17">
        <v>3500</v>
      </c>
      <c r="E75" s="16" t="s">
        <v>160</v>
      </c>
      <c r="F75" s="16">
        <v>22</v>
      </c>
      <c r="G75" s="16">
        <v>1000</v>
      </c>
      <c r="H75" s="16" t="s">
        <v>160</v>
      </c>
      <c r="I75" s="16">
        <v>1000</v>
      </c>
      <c r="J75" s="38">
        <v>1000</v>
      </c>
      <c r="K75" s="38">
        <v>1000</v>
      </c>
      <c r="L75" s="16">
        <v>3</v>
      </c>
      <c r="M75" s="16">
        <v>500</v>
      </c>
      <c r="N75" s="7">
        <f t="shared" si="46"/>
        <v>583.33333333333337</v>
      </c>
      <c r="O75">
        <f t="shared" si="47"/>
        <v>30333.333333333336</v>
      </c>
      <c r="P75" s="8">
        <f t="shared" si="48"/>
        <v>667.33333333333337</v>
      </c>
      <c r="Q75" s="8">
        <f t="shared" si="49"/>
        <v>22</v>
      </c>
      <c r="R75" s="39">
        <f t="shared" si="50"/>
        <v>2.157709091379125E-4</v>
      </c>
      <c r="S75" s="39">
        <f t="shared" si="51"/>
        <v>0.99944219016658453</v>
      </c>
      <c r="T75" s="11" t="str">
        <f>VLOOKUP(S75,'Summary Sheet'!$B$5:$C$9,2,TRUE)</f>
        <v>D</v>
      </c>
      <c r="U75" s="37" t="s">
        <v>44</v>
      </c>
      <c r="V75" s="1" t="str">
        <f>VLOOKUP(AT75,'Summary Sheet'!$B$5:$C$10,2,TRUE)</f>
        <v>D</v>
      </c>
      <c r="W75" s="1" t="s">
        <v>35</v>
      </c>
      <c r="X75" s="1">
        <f>INDEX('Summary Sheet'!$N$3:$R$7,MATCH('WP ABC (2)'!U75,'Summary Sheet'!$M$3:$M$7,0),MATCH('WP ABC (2)'!W75,'Summary Sheet'!$N$2:$R$2,0))</f>
        <v>2</v>
      </c>
      <c r="Y75" s="1" t="str">
        <f>INDEX('Summary Sheet'!$V$3:$Z$7,MATCH('WP ABC (2)'!U75,'Summary Sheet'!$M$3:$M$7,0),MATCH('WP ABC (2)'!W75,'Summary Sheet'!$N$2:$R$2,0))</f>
        <v>B</v>
      </c>
      <c r="Z75" s="11">
        <f t="shared" si="52"/>
        <v>9.2064754264069328E-3</v>
      </c>
      <c r="AA75" s="36">
        <f t="shared" si="53"/>
        <v>0.87</v>
      </c>
      <c r="AB75" s="11"/>
      <c r="AC75" s="40">
        <f t="shared" si="54"/>
        <v>1</v>
      </c>
      <c r="AD75" s="40">
        <f t="shared" si="55"/>
        <v>1000</v>
      </c>
      <c r="AE75" s="41">
        <f t="shared" si="56"/>
        <v>7</v>
      </c>
      <c r="AF75" s="42">
        <f t="shared" si="57"/>
        <v>7000</v>
      </c>
      <c r="AG75" s="40">
        <f>VLOOKUP(U75,'Summary Sheet'!$C$5:$D$9,2,FALSE)</f>
        <v>12</v>
      </c>
      <c r="AH75" s="41">
        <f t="shared" si="58"/>
        <v>416.66666666666669</v>
      </c>
      <c r="AI75" s="12">
        <f t="shared" si="59"/>
        <v>916.66666666666674</v>
      </c>
      <c r="AJ75" s="43">
        <f t="shared" si="60"/>
        <v>20.166666666666668</v>
      </c>
      <c r="AK75" s="41">
        <f t="shared" si="61"/>
        <v>3916.6666666666665</v>
      </c>
      <c r="AL75" s="8">
        <f t="shared" si="62"/>
        <v>86.166666666666657</v>
      </c>
      <c r="AM75" s="12">
        <f t="shared" si="63"/>
        <v>5</v>
      </c>
      <c r="AN75">
        <f t="shared" si="64"/>
        <v>31</v>
      </c>
      <c r="AO75" s="1">
        <f t="shared" si="65"/>
        <v>1.8333333333333335</v>
      </c>
      <c r="AP75" s="12">
        <f t="shared" si="66"/>
        <v>7.833333333333333</v>
      </c>
      <c r="AR75" s="1">
        <f t="shared" si="67"/>
        <v>61</v>
      </c>
      <c r="AS75" s="9">
        <f t="shared" si="68"/>
        <v>1.5637016149705203E-2</v>
      </c>
      <c r="AT75" s="9">
        <f>1-SUM(AS75:$AS$79)</f>
        <v>0.98333760574211737</v>
      </c>
    </row>
    <row r="76" spans="1:46" x14ac:dyDescent="0.2">
      <c r="A76" s="17">
        <v>6000649</v>
      </c>
      <c r="B76" s="17" t="s">
        <v>18</v>
      </c>
      <c r="C76" s="17" t="s">
        <v>165</v>
      </c>
      <c r="D76" s="17">
        <v>1</v>
      </c>
      <c r="E76" s="16" t="s">
        <v>160</v>
      </c>
      <c r="F76" s="16">
        <v>40500</v>
      </c>
      <c r="G76" s="16">
        <v>1000</v>
      </c>
      <c r="H76" s="16" t="s">
        <v>160</v>
      </c>
      <c r="I76" s="16">
        <v>13</v>
      </c>
      <c r="J76" s="38">
        <v>5</v>
      </c>
      <c r="K76" s="38">
        <v>750</v>
      </c>
      <c r="L76" s="16">
        <v>7</v>
      </c>
      <c r="M76" s="16">
        <v>15</v>
      </c>
      <c r="N76" s="7">
        <f t="shared" si="46"/>
        <v>0.16666666666666666</v>
      </c>
      <c r="O76">
        <f t="shared" si="47"/>
        <v>8.6666666666666661</v>
      </c>
      <c r="P76" s="8">
        <f t="shared" si="48"/>
        <v>351</v>
      </c>
      <c r="Q76" s="8">
        <f t="shared" si="49"/>
        <v>526.5</v>
      </c>
      <c r="R76" s="39">
        <f t="shared" si="50"/>
        <v>1.1348989376734358E-4</v>
      </c>
      <c r="S76" s="39">
        <f t="shared" si="51"/>
        <v>0.99965796107572247</v>
      </c>
      <c r="T76" s="11" t="str">
        <f>VLOOKUP(S76,'Summary Sheet'!$B$5:$C$9,2,TRUE)</f>
        <v>D</v>
      </c>
      <c r="U76" s="37" t="s">
        <v>44</v>
      </c>
      <c r="V76" s="1" t="str">
        <f>VLOOKUP(AT76,'Summary Sheet'!$B$5:$C$10,2,TRUE)</f>
        <v>D</v>
      </c>
      <c r="W76" s="1" t="s">
        <v>44</v>
      </c>
      <c r="X76" s="1">
        <f>INDEX('Summary Sheet'!$N$3:$R$7,MATCH('WP ABC (2)'!U76,'Summary Sheet'!$M$3:$M$7,0),MATCH('WP ABC (2)'!W76,'Summary Sheet'!$N$2:$R$2,0))</f>
        <v>12</v>
      </c>
      <c r="Y76" s="1" t="str">
        <f>INDEX('Summary Sheet'!$V$3:$Z$7,MATCH('WP ABC (2)'!U76,'Summary Sheet'!$M$3:$M$7,0),MATCH('WP ABC (2)'!W76,'Summary Sheet'!$N$2:$R$2,0))</f>
        <v>D</v>
      </c>
      <c r="Z76" s="11">
        <f t="shared" si="52"/>
        <v>0.12559864354449701</v>
      </c>
      <c r="AA76" s="36">
        <f t="shared" si="53"/>
        <v>0.88</v>
      </c>
      <c r="AB76" s="11"/>
      <c r="AC76" s="40">
        <f t="shared" si="54"/>
        <v>1</v>
      </c>
      <c r="AD76" s="40">
        <f t="shared" si="55"/>
        <v>750</v>
      </c>
      <c r="AE76" s="41">
        <f t="shared" si="56"/>
        <v>1</v>
      </c>
      <c r="AF76" s="42">
        <f t="shared" si="57"/>
        <v>750</v>
      </c>
      <c r="AG76" s="40">
        <f>VLOOKUP(U76,'Summary Sheet'!$C$5:$D$9,2,FALSE)</f>
        <v>12</v>
      </c>
      <c r="AH76" s="41">
        <f t="shared" si="58"/>
        <v>0.16666666666666666</v>
      </c>
      <c r="AI76" s="12">
        <f t="shared" si="59"/>
        <v>375.16666666666669</v>
      </c>
      <c r="AJ76" s="43">
        <f t="shared" si="60"/>
        <v>15194.250000000002</v>
      </c>
      <c r="AK76" s="41">
        <f t="shared" si="61"/>
        <v>375.16666666666669</v>
      </c>
      <c r="AL76" s="8">
        <f t="shared" si="62"/>
        <v>15194.250000000002</v>
      </c>
      <c r="AM76" s="12">
        <f t="shared" si="63"/>
        <v>1</v>
      </c>
      <c r="AN76">
        <f t="shared" si="64"/>
        <v>1</v>
      </c>
      <c r="AO76" s="1">
        <f t="shared" si="65"/>
        <v>25.011111111111113</v>
      </c>
      <c r="AP76" s="12">
        <f t="shared" si="66"/>
        <v>25.011111111111113</v>
      </c>
      <c r="AR76" s="1">
        <f t="shared" si="67"/>
        <v>1</v>
      </c>
      <c r="AS76" s="9">
        <f t="shared" si="68"/>
        <v>2.563445270443476E-4</v>
      </c>
      <c r="AT76" s="9">
        <f>1-SUM(AS76:$AS$79)</f>
        <v>0.99897462189182262</v>
      </c>
    </row>
    <row r="77" spans="1:46" x14ac:dyDescent="0.2">
      <c r="A77" s="17">
        <v>6001969</v>
      </c>
      <c r="B77" s="17" t="s">
        <v>154</v>
      </c>
      <c r="C77" s="17" t="s">
        <v>36</v>
      </c>
      <c r="D77" s="17">
        <v>6</v>
      </c>
      <c r="E77" s="16" t="s">
        <v>133</v>
      </c>
      <c r="F77" s="16">
        <v>6.5</v>
      </c>
      <c r="G77" s="16">
        <v>1</v>
      </c>
      <c r="H77" s="16" t="s">
        <v>133</v>
      </c>
      <c r="I77" s="16">
        <v>30</v>
      </c>
      <c r="J77" s="38">
        <v>36</v>
      </c>
      <c r="K77" s="38">
        <v>6</v>
      </c>
      <c r="L77" s="16">
        <v>7</v>
      </c>
      <c r="M77" s="16">
        <v>3456</v>
      </c>
      <c r="N77" s="7">
        <f t="shared" si="46"/>
        <v>1</v>
      </c>
      <c r="O77">
        <f t="shared" si="47"/>
        <v>52</v>
      </c>
      <c r="P77" s="8">
        <f t="shared" si="48"/>
        <v>338</v>
      </c>
      <c r="Q77" s="8">
        <f t="shared" si="49"/>
        <v>195</v>
      </c>
      <c r="R77" s="39">
        <f t="shared" si="50"/>
        <v>1.0928656436855307E-4</v>
      </c>
      <c r="S77" s="39">
        <f t="shared" si="51"/>
        <v>0.99977145096948972</v>
      </c>
      <c r="T77" s="11" t="str">
        <f>VLOOKUP(S77,'Summary Sheet'!$B$5:$C$9,2,TRUE)</f>
        <v>D</v>
      </c>
      <c r="U77" s="37" t="s">
        <v>44</v>
      </c>
      <c r="V77" s="1" t="str">
        <f>VLOOKUP(AT77,'Summary Sheet'!$B$5:$C$10,2,TRUE)</f>
        <v>D</v>
      </c>
      <c r="W77" s="1" t="s">
        <v>44</v>
      </c>
      <c r="X77" s="1">
        <f>INDEX('Summary Sheet'!$N$3:$R$7,MATCH('WP ABC (2)'!U77,'Summary Sheet'!$M$3:$M$7,0),MATCH('WP ABC (2)'!W77,'Summary Sheet'!$N$2:$R$2,0))</f>
        <v>12</v>
      </c>
      <c r="Y77" s="1" t="str">
        <f>INDEX('Summary Sheet'!$V$3:$Z$7,MATCH('WP ABC (2)'!U77,'Summary Sheet'!$M$3:$M$7,0),MATCH('WP ABC (2)'!W77,'Summary Sheet'!$N$2:$R$2,0))</f>
        <v>D</v>
      </c>
      <c r="Z77" s="11">
        <f t="shared" si="52"/>
        <v>2.7607801941561194E-5</v>
      </c>
      <c r="AA77" s="36">
        <f t="shared" si="53"/>
        <v>1</v>
      </c>
      <c r="AB77" s="11"/>
      <c r="AC77" s="40">
        <f t="shared" si="54"/>
        <v>6</v>
      </c>
      <c r="AD77" s="40">
        <f t="shared" si="55"/>
        <v>36</v>
      </c>
      <c r="AE77" s="41">
        <f t="shared" si="56"/>
        <v>6</v>
      </c>
      <c r="AF77" s="42">
        <f t="shared" si="57"/>
        <v>36</v>
      </c>
      <c r="AG77" s="40">
        <f>VLOOKUP(U77,'Summary Sheet'!$C$5:$D$9,2,FALSE)</f>
        <v>12</v>
      </c>
      <c r="AH77" s="41">
        <f t="shared" si="58"/>
        <v>1</v>
      </c>
      <c r="AI77" s="12">
        <f t="shared" si="59"/>
        <v>19</v>
      </c>
      <c r="AJ77" s="43">
        <f t="shared" si="60"/>
        <v>123.5</v>
      </c>
      <c r="AK77" s="41">
        <f t="shared" si="61"/>
        <v>19</v>
      </c>
      <c r="AL77" s="8">
        <f t="shared" si="62"/>
        <v>123.5</v>
      </c>
      <c r="AM77" s="12">
        <f t="shared" si="63"/>
        <v>2</v>
      </c>
      <c r="AN77">
        <f t="shared" si="64"/>
        <v>2</v>
      </c>
      <c r="AO77" s="1">
        <f t="shared" si="65"/>
        <v>5.4976851851851853E-3</v>
      </c>
      <c r="AP77" s="12">
        <f t="shared" si="66"/>
        <v>5.4976851851851853E-3</v>
      </c>
      <c r="AR77" s="1">
        <f t="shared" si="67"/>
        <v>1</v>
      </c>
      <c r="AS77" s="9">
        <f t="shared" si="68"/>
        <v>2.563445270443476E-4</v>
      </c>
      <c r="AT77" s="9">
        <f>1-SUM(AS77:$AS$79)</f>
        <v>0.99923096641886699</v>
      </c>
    </row>
    <row r="78" spans="1:46" x14ac:dyDescent="0.2">
      <c r="A78" s="17">
        <v>6001668</v>
      </c>
      <c r="B78" s="17" t="s">
        <v>136</v>
      </c>
      <c r="C78" s="17" t="s">
        <v>162</v>
      </c>
      <c r="D78" s="17">
        <v>8000</v>
      </c>
      <c r="E78" s="16" t="s">
        <v>160</v>
      </c>
      <c r="F78" s="16">
        <v>3.73</v>
      </c>
      <c r="G78" s="16">
        <v>1000</v>
      </c>
      <c r="H78" s="16" t="s">
        <v>160</v>
      </c>
      <c r="I78" s="16" t="e">
        <v>#N/A</v>
      </c>
      <c r="J78" s="38">
        <v>240000</v>
      </c>
      <c r="K78" s="38">
        <v>32000</v>
      </c>
      <c r="L78" s="16">
        <v>14</v>
      </c>
      <c r="M78" s="16">
        <v>240000</v>
      </c>
      <c r="N78" s="7">
        <f t="shared" si="46"/>
        <v>1333.3333333333333</v>
      </c>
      <c r="O78">
        <f t="shared" si="47"/>
        <v>69333.333333333328</v>
      </c>
      <c r="P78" s="8">
        <f t="shared" si="48"/>
        <v>258.61333333333329</v>
      </c>
      <c r="Q78" s="8">
        <f t="shared" si="49"/>
        <v>0</v>
      </c>
      <c r="R78" s="39">
        <f t="shared" si="50"/>
        <v>8.3618232839939059E-5</v>
      </c>
      <c r="S78" s="39">
        <f t="shared" si="51"/>
        <v>0.99988073753385831</v>
      </c>
      <c r="T78" s="11" t="str">
        <f>VLOOKUP(S78,'Summary Sheet'!$B$5:$C$9,2,TRUE)</f>
        <v>D</v>
      </c>
      <c r="U78" s="37" t="s">
        <v>44</v>
      </c>
      <c r="V78" s="1" t="str">
        <f>VLOOKUP(AT78,'Summary Sheet'!$B$5:$C$10,2,TRUE)</f>
        <v>D</v>
      </c>
      <c r="W78" s="1" t="s">
        <v>44</v>
      </c>
      <c r="X78" s="1">
        <f>INDEX('Summary Sheet'!$N$3:$R$7,MATCH('WP ABC (2)'!U78,'Summary Sheet'!$M$3:$M$7,0),MATCH('WP ABC (2)'!W78,'Summary Sheet'!$N$2:$R$2,0))</f>
        <v>12</v>
      </c>
      <c r="Y78" s="1" t="str">
        <f>INDEX('Summary Sheet'!$V$3:$Z$7,MATCH('WP ABC (2)'!U78,'Summary Sheet'!$M$3:$M$7,0),MATCH('WP ABC (2)'!W78,'Summary Sheet'!$N$2:$R$2,0))</f>
        <v>D</v>
      </c>
      <c r="Z78" s="11">
        <f t="shared" si="52"/>
        <v>2.7200950123475024E-3</v>
      </c>
      <c r="AA78" s="36">
        <f t="shared" si="53"/>
        <v>1</v>
      </c>
      <c r="AB78" s="11"/>
      <c r="AC78" s="40">
        <f t="shared" si="54"/>
        <v>8</v>
      </c>
      <c r="AD78" s="40">
        <f t="shared" si="55"/>
        <v>256000</v>
      </c>
      <c r="AE78" s="41">
        <f t="shared" si="56"/>
        <v>8</v>
      </c>
      <c r="AF78" s="42">
        <f t="shared" si="57"/>
        <v>256000</v>
      </c>
      <c r="AG78" s="40">
        <f>VLOOKUP(U78,'Summary Sheet'!$C$5:$D$9,2,FALSE)</f>
        <v>12</v>
      </c>
      <c r="AH78" s="41">
        <f t="shared" si="58"/>
        <v>2000</v>
      </c>
      <c r="AI78" s="12">
        <f t="shared" si="59"/>
        <v>130000</v>
      </c>
      <c r="AJ78" s="43">
        <f t="shared" si="60"/>
        <v>484.9</v>
      </c>
      <c r="AK78" s="41">
        <f t="shared" si="61"/>
        <v>130000</v>
      </c>
      <c r="AL78" s="8">
        <f t="shared" si="62"/>
        <v>484.9</v>
      </c>
      <c r="AM78" s="12">
        <f t="shared" si="63"/>
        <v>1</v>
      </c>
      <c r="AN78">
        <f t="shared" si="64"/>
        <v>1</v>
      </c>
      <c r="AO78" s="1">
        <f t="shared" si="65"/>
        <v>0.54166666666666663</v>
      </c>
      <c r="AP78" s="12">
        <f t="shared" si="66"/>
        <v>0.54166666666666663</v>
      </c>
      <c r="AR78" s="1">
        <f t="shared" si="67"/>
        <v>1</v>
      </c>
      <c r="AS78" s="9">
        <f t="shared" si="68"/>
        <v>2.563445270443476E-4</v>
      </c>
      <c r="AT78" s="9">
        <f>1-SUM(AS78:$AS$79)</f>
        <v>0.99948731094591126</v>
      </c>
    </row>
    <row r="79" spans="1:46" x14ac:dyDescent="0.2">
      <c r="A79" s="17">
        <v>6001846</v>
      </c>
      <c r="B79" s="17" t="s">
        <v>143</v>
      </c>
      <c r="C79" s="17" t="s">
        <v>36</v>
      </c>
      <c r="D79" s="17">
        <v>12</v>
      </c>
      <c r="E79" s="16" t="s">
        <v>133</v>
      </c>
      <c r="F79" s="16">
        <v>1.06</v>
      </c>
      <c r="G79" s="16">
        <v>1</v>
      </c>
      <c r="H79" s="16" t="s">
        <v>133</v>
      </c>
      <c r="I79" s="16">
        <v>516</v>
      </c>
      <c r="J79" s="38">
        <v>144</v>
      </c>
      <c r="K79" s="38">
        <v>750</v>
      </c>
      <c r="L79" s="16">
        <v>7</v>
      </c>
      <c r="M79" s="16">
        <v>3456</v>
      </c>
      <c r="N79" s="7">
        <f t="shared" si="46"/>
        <v>2</v>
      </c>
      <c r="O79">
        <f t="shared" si="47"/>
        <v>104</v>
      </c>
      <c r="P79" s="8">
        <f t="shared" si="48"/>
        <v>110.24000000000001</v>
      </c>
      <c r="Q79" s="8">
        <f t="shared" si="49"/>
        <v>546.96</v>
      </c>
      <c r="R79" s="39">
        <f t="shared" si="50"/>
        <v>3.5644233301743463E-5</v>
      </c>
      <c r="S79" s="39">
        <f t="shared" si="51"/>
        <v>0.99996435576669829</v>
      </c>
      <c r="T79" s="11" t="str">
        <f>VLOOKUP(S79,'Summary Sheet'!$B$5:$C$9,2,TRUE)</f>
        <v>D</v>
      </c>
      <c r="U79" s="37" t="s">
        <v>44</v>
      </c>
      <c r="V79" s="1" t="str">
        <f>VLOOKUP(AT79,'Summary Sheet'!$B$5:$C$10,2,TRUE)</f>
        <v>D</v>
      </c>
      <c r="W79" s="1" t="s">
        <v>44</v>
      </c>
      <c r="X79" s="1">
        <f>INDEX('Summary Sheet'!$N$3:$R$7,MATCH('WP ABC (2)'!U79,'Summary Sheet'!$M$3:$M$7,0),MATCH('WP ABC (2)'!W79,'Summary Sheet'!$N$2:$R$2,0))</f>
        <v>12</v>
      </c>
      <c r="Y79" s="1" t="str">
        <f>INDEX('Summary Sheet'!$V$3:$Z$7,MATCH('WP ABC (2)'!U79,'Summary Sheet'!$M$3:$M$7,0),MATCH('WP ABC (2)'!W79,'Summary Sheet'!$N$2:$R$2,0))</f>
        <v>D</v>
      </c>
      <c r="Z79" s="11">
        <f t="shared" si="52"/>
        <v>5.4779691220887205E-4</v>
      </c>
      <c r="AA79" s="36">
        <f t="shared" si="53"/>
        <v>1</v>
      </c>
      <c r="AB79" s="11"/>
      <c r="AC79" s="40">
        <f t="shared" si="54"/>
        <v>1</v>
      </c>
      <c r="AD79" s="40">
        <f t="shared" si="55"/>
        <v>750</v>
      </c>
      <c r="AE79" s="41">
        <f t="shared" si="56"/>
        <v>1</v>
      </c>
      <c r="AF79" s="42">
        <f t="shared" si="57"/>
        <v>750</v>
      </c>
      <c r="AG79" s="40">
        <f>VLOOKUP(U79,'Summary Sheet'!$C$5:$D$9,2,FALSE)</f>
        <v>12</v>
      </c>
      <c r="AH79" s="41">
        <f t="shared" si="58"/>
        <v>2</v>
      </c>
      <c r="AI79" s="12">
        <f t="shared" si="59"/>
        <v>377</v>
      </c>
      <c r="AJ79" s="43">
        <f t="shared" si="60"/>
        <v>399.62</v>
      </c>
      <c r="AK79" s="41">
        <f t="shared" si="61"/>
        <v>377</v>
      </c>
      <c r="AL79" s="8">
        <f t="shared" si="62"/>
        <v>399.62</v>
      </c>
      <c r="AM79" s="12">
        <f t="shared" si="63"/>
        <v>1</v>
      </c>
      <c r="AN79">
        <f t="shared" si="64"/>
        <v>1</v>
      </c>
      <c r="AO79" s="1">
        <f t="shared" si="65"/>
        <v>0.10908564814814815</v>
      </c>
      <c r="AP79" s="12">
        <f t="shared" si="66"/>
        <v>0.10908564814814815</v>
      </c>
      <c r="AR79" s="1">
        <f t="shared" si="67"/>
        <v>1</v>
      </c>
      <c r="AS79" s="9">
        <f t="shared" si="68"/>
        <v>2.563445270443476E-4</v>
      </c>
      <c r="AT79" s="9">
        <f>1-SUM(AS79:$AS$79)</f>
        <v>0.99974365547295563</v>
      </c>
    </row>
    <row r="80" spans="1:46" x14ac:dyDescent="0.2">
      <c r="N80" s="7">
        <f t="shared" si="46"/>
        <v>0</v>
      </c>
    </row>
    <row r="81" spans="1:56" s="14" customFormat="1" x14ac:dyDescent="0.2">
      <c r="A81" s="19"/>
      <c r="B81" s="19"/>
      <c r="C81" s="19"/>
      <c r="D81" s="19"/>
      <c r="E81" s="19"/>
      <c r="F81" s="19"/>
      <c r="G81" s="19"/>
      <c r="H81" s="19" t="s">
        <v>156</v>
      </c>
      <c r="I81" s="19" t="s">
        <v>156</v>
      </c>
      <c r="J81" s="45"/>
      <c r="K81" s="45"/>
      <c r="L81" s="19"/>
      <c r="M81" s="45"/>
      <c r="P81" s="13">
        <f>SUM(P2:P79)</f>
        <v>3092786.4001666671</v>
      </c>
      <c r="Q81" s="13">
        <f>SUM(Q1:Q79)</f>
        <v>237790.04202999995</v>
      </c>
      <c r="U81" s="19"/>
      <c r="V81" s="26"/>
      <c r="W81" s="26"/>
      <c r="X81" s="26"/>
      <c r="Y81" s="26"/>
      <c r="AC81" s="46"/>
      <c r="AD81" s="47"/>
      <c r="AE81" s="47"/>
      <c r="AF81" s="48"/>
      <c r="AG81" s="46"/>
      <c r="AH81" s="47"/>
      <c r="AI81" s="13">
        <f t="shared" ref="AI81:AN81" si="69">SUM(AI1:AI79)</f>
        <v>1160786.7738095238</v>
      </c>
      <c r="AJ81" s="13">
        <f t="shared" si="69"/>
        <v>230927.857272619</v>
      </c>
      <c r="AK81" s="13">
        <f t="shared" si="69"/>
        <v>1369763.7738095238</v>
      </c>
      <c r="AL81" s="13">
        <f t="shared" si="69"/>
        <v>248158.566772619</v>
      </c>
      <c r="AM81" s="13">
        <f t="shared" si="69"/>
        <v>664</v>
      </c>
      <c r="AN81" s="13">
        <f t="shared" si="69"/>
        <v>1169</v>
      </c>
      <c r="AO81" s="26">
        <f>SUM(AO2:AO79)</f>
        <v>199.13520086903003</v>
      </c>
      <c r="AP81" s="49">
        <f>SUM(AP2:AP79)</f>
        <v>251.41033777379192</v>
      </c>
      <c r="AQ81" s="49"/>
      <c r="AR81" s="26">
        <f>SUM(AR2:AR79)</f>
        <v>3901</v>
      </c>
      <c r="AS81" s="26"/>
      <c r="AT81" s="26"/>
      <c r="BA81"/>
      <c r="BB81"/>
      <c r="BC81"/>
      <c r="BD81"/>
    </row>
    <row r="86" spans="1:56" x14ac:dyDescent="0.2">
      <c r="BA86" s="14"/>
      <c r="BB86" s="14"/>
      <c r="BC86" s="14"/>
      <c r="BD86" s="14"/>
    </row>
    <row r="88" spans="1:56" x14ac:dyDescent="0.2">
      <c r="A88" s="17"/>
      <c r="B88" s="17"/>
      <c r="C88" s="17"/>
      <c r="D88" s="17"/>
    </row>
    <row r="89" spans="1:56" x14ac:dyDescent="0.2">
      <c r="A89" s="17"/>
      <c r="B89" s="17"/>
      <c r="C89" s="17"/>
      <c r="D89" s="17"/>
    </row>
    <row r="90" spans="1:56" x14ac:dyDescent="0.2">
      <c r="A90" s="17"/>
      <c r="B90" s="17"/>
      <c r="C90" s="17"/>
      <c r="D90" s="17"/>
    </row>
    <row r="91" spans="1:56" x14ac:dyDescent="0.2">
      <c r="A91" s="17"/>
      <c r="B91" s="17"/>
      <c r="C91" s="17"/>
      <c r="D91" s="17"/>
    </row>
    <row r="92" spans="1:56" x14ac:dyDescent="0.2">
      <c r="A92" s="17"/>
      <c r="B92" s="17"/>
      <c r="C92" s="17"/>
      <c r="D92" s="17"/>
    </row>
    <row r="93" spans="1:56" x14ac:dyDescent="0.2">
      <c r="A93" s="17"/>
      <c r="B93" s="17"/>
      <c r="C93" s="17"/>
      <c r="D93" s="17"/>
    </row>
    <row r="94" spans="1:56" x14ac:dyDescent="0.2">
      <c r="A94" s="17"/>
      <c r="B94" s="17"/>
      <c r="C94" s="17"/>
      <c r="D94" s="17"/>
    </row>
    <row r="95" spans="1:56" x14ac:dyDescent="0.2">
      <c r="A95" s="17"/>
      <c r="B95" s="17"/>
      <c r="C95" s="17"/>
      <c r="D95" s="17"/>
    </row>
    <row r="96" spans="1:56" x14ac:dyDescent="0.2">
      <c r="A96" s="17"/>
      <c r="B96" s="17"/>
      <c r="C96" s="17"/>
      <c r="D96" s="17"/>
    </row>
    <row r="97" spans="1:4" x14ac:dyDescent="0.2">
      <c r="A97" s="17"/>
      <c r="B97" s="17"/>
      <c r="C97" s="17"/>
      <c r="D97" s="17"/>
    </row>
  </sheetData>
  <autoFilter ref="A1:AR97" xr:uid="{00000000-0009-0000-0000-000001000000}"/>
  <phoneticPr fontId="4"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9"/>
  <sheetViews>
    <sheetView zoomScale="75" workbookViewId="0">
      <pane ySplit="1" topLeftCell="A2" activePane="bottomLeft" state="frozen"/>
      <selection pane="bottomLeft" activeCell="C17" sqref="C17"/>
    </sheetView>
  </sheetViews>
  <sheetFormatPr defaultRowHeight="12.75" x14ac:dyDescent="0.2"/>
  <cols>
    <col min="2" max="2" width="50.85546875" bestFit="1" customWidth="1"/>
    <col min="4" max="4" width="15.5703125" bestFit="1" customWidth="1"/>
    <col min="6" max="6" width="13.85546875" bestFit="1" customWidth="1"/>
    <col min="11" max="11" width="17.42578125" bestFit="1" customWidth="1"/>
  </cols>
  <sheetData>
    <row r="1" spans="1:14" ht="13.5" thickBot="1" x14ac:dyDescent="0.25">
      <c r="A1" s="51" t="s">
        <v>22</v>
      </c>
      <c r="B1" s="51" t="s">
        <v>118</v>
      </c>
      <c r="C1" s="51" t="s">
        <v>157</v>
      </c>
      <c r="D1" s="51" t="s">
        <v>158</v>
      </c>
      <c r="E1" s="52" t="s">
        <v>27</v>
      </c>
      <c r="F1" s="54" t="s">
        <v>28</v>
      </c>
      <c r="G1" s="52" t="s">
        <v>31</v>
      </c>
      <c r="H1" s="52" t="s">
        <v>32</v>
      </c>
      <c r="I1" s="52" t="s">
        <v>205</v>
      </c>
      <c r="J1" s="52" t="s">
        <v>29</v>
      </c>
      <c r="K1" s="53" t="s">
        <v>113</v>
      </c>
      <c r="L1" s="53" t="s">
        <v>108</v>
      </c>
      <c r="M1" s="52" t="s">
        <v>159</v>
      </c>
      <c r="N1" s="52" t="s">
        <v>119</v>
      </c>
    </row>
    <row r="2" spans="1:14" x14ac:dyDescent="0.2">
      <c r="A2">
        <v>8000053</v>
      </c>
      <c r="B2" t="s">
        <v>163</v>
      </c>
      <c r="C2" t="s">
        <v>270</v>
      </c>
      <c r="D2">
        <v>-3500</v>
      </c>
      <c r="E2" t="s">
        <v>160</v>
      </c>
      <c r="F2" s="120">
        <v>134.82</v>
      </c>
      <c r="G2" s="121">
        <v>1000</v>
      </c>
      <c r="H2" t="s">
        <v>160</v>
      </c>
      <c r="I2">
        <v>3000</v>
      </c>
      <c r="J2" s="122">
        <v>17000</v>
      </c>
      <c r="K2" s="121">
        <v>20000</v>
      </c>
      <c r="L2" s="121">
        <v>1000</v>
      </c>
      <c r="M2" s="121">
        <v>21</v>
      </c>
      <c r="N2">
        <v>19000</v>
      </c>
    </row>
    <row r="3" spans="1:14" x14ac:dyDescent="0.2">
      <c r="A3">
        <v>8000082</v>
      </c>
      <c r="B3" t="s">
        <v>164</v>
      </c>
      <c r="C3" t="s">
        <v>274</v>
      </c>
      <c r="D3">
        <v>-9</v>
      </c>
      <c r="E3" t="s">
        <v>161</v>
      </c>
      <c r="F3" s="120">
        <v>33350</v>
      </c>
      <c r="G3" s="121">
        <v>1000</v>
      </c>
      <c r="H3" t="s">
        <v>161</v>
      </c>
      <c r="I3">
        <v>24</v>
      </c>
      <c r="J3" s="122">
        <v>97</v>
      </c>
      <c r="K3" s="121">
        <v>48</v>
      </c>
      <c r="L3" s="121">
        <v>48</v>
      </c>
      <c r="M3" s="121">
        <v>7</v>
      </c>
      <c r="N3">
        <v>48</v>
      </c>
    </row>
    <row r="4" spans="1:14" x14ac:dyDescent="0.2">
      <c r="A4">
        <v>8000089</v>
      </c>
      <c r="B4" t="s">
        <v>250</v>
      </c>
      <c r="C4" t="s">
        <v>268</v>
      </c>
      <c r="D4">
        <v>-4160.0000000000009</v>
      </c>
      <c r="E4" t="s">
        <v>160</v>
      </c>
      <c r="F4" s="120">
        <v>603</v>
      </c>
      <c r="G4" s="121">
        <v>1000</v>
      </c>
      <c r="H4" t="s">
        <v>160</v>
      </c>
      <c r="I4">
        <v>3000</v>
      </c>
      <c r="J4" s="122">
        <v>2960</v>
      </c>
      <c r="K4" s="121">
        <v>5000</v>
      </c>
      <c r="L4" s="121">
        <v>800</v>
      </c>
      <c r="M4" s="121">
        <v>14</v>
      </c>
      <c r="N4">
        <v>800</v>
      </c>
    </row>
    <row r="5" spans="1:14" x14ac:dyDescent="0.2">
      <c r="A5">
        <v>8000090</v>
      </c>
      <c r="B5" t="s">
        <v>251</v>
      </c>
      <c r="C5" t="s">
        <v>268</v>
      </c>
      <c r="D5">
        <v>-3775.0000000000018</v>
      </c>
      <c r="E5" t="s">
        <v>160</v>
      </c>
      <c r="F5" s="120">
        <v>540</v>
      </c>
      <c r="G5" s="121">
        <v>1000</v>
      </c>
      <c r="H5" t="s">
        <v>160</v>
      </c>
      <c r="I5">
        <v>1600</v>
      </c>
      <c r="J5" s="122">
        <v>400</v>
      </c>
      <c r="K5" s="121">
        <v>5000</v>
      </c>
      <c r="L5" s="121">
        <v>1200</v>
      </c>
      <c r="M5" s="121">
        <v>14</v>
      </c>
      <c r="N5">
        <v>540</v>
      </c>
    </row>
    <row r="6" spans="1:14" x14ac:dyDescent="0.2">
      <c r="A6">
        <v>8000095</v>
      </c>
      <c r="B6" t="s">
        <v>169</v>
      </c>
      <c r="C6" t="s">
        <v>268</v>
      </c>
      <c r="D6">
        <v>-4359.0000000000009</v>
      </c>
      <c r="E6" t="s">
        <v>160</v>
      </c>
      <c r="F6" s="120">
        <v>607</v>
      </c>
      <c r="G6" s="121">
        <v>1000</v>
      </c>
      <c r="H6" t="s">
        <v>160</v>
      </c>
      <c r="I6">
        <v>4000</v>
      </c>
      <c r="J6" s="122">
        <v>2985</v>
      </c>
      <c r="K6" s="121">
        <v>5000</v>
      </c>
      <c r="L6" s="121">
        <v>640</v>
      </c>
      <c r="M6" s="121">
        <v>14</v>
      </c>
      <c r="N6">
        <v>640</v>
      </c>
    </row>
    <row r="7" spans="1:14" x14ac:dyDescent="0.2">
      <c r="A7">
        <v>8000107</v>
      </c>
      <c r="B7" t="s">
        <v>170</v>
      </c>
      <c r="C7" t="s">
        <v>271</v>
      </c>
      <c r="D7">
        <v>-42500.000000000044</v>
      </c>
      <c r="E7" t="s">
        <v>160</v>
      </c>
      <c r="F7" s="120">
        <v>140</v>
      </c>
      <c r="G7" s="121">
        <v>1000</v>
      </c>
      <c r="H7" t="s">
        <v>160</v>
      </c>
      <c r="I7">
        <v>20000</v>
      </c>
      <c r="J7" s="122">
        <v>12000</v>
      </c>
      <c r="K7" s="121">
        <v>16500</v>
      </c>
      <c r="L7" s="121">
        <v>500</v>
      </c>
      <c r="M7" s="121">
        <v>14</v>
      </c>
      <c r="N7">
        <v>16500</v>
      </c>
    </row>
    <row r="8" spans="1:14" x14ac:dyDescent="0.2">
      <c r="A8">
        <v>8000109</v>
      </c>
      <c r="B8" t="s">
        <v>172</v>
      </c>
      <c r="C8" t="s">
        <v>273</v>
      </c>
      <c r="D8">
        <v>-12000</v>
      </c>
      <c r="E8" t="s">
        <v>160</v>
      </c>
      <c r="F8" s="120">
        <v>68.5</v>
      </c>
      <c r="G8" s="121">
        <v>1000</v>
      </c>
      <c r="H8" t="s">
        <v>160</v>
      </c>
      <c r="I8">
        <v>4000</v>
      </c>
      <c r="J8" s="122">
        <v>2000</v>
      </c>
      <c r="K8" s="121">
        <v>6000</v>
      </c>
      <c r="L8" s="121">
        <v>2000</v>
      </c>
      <c r="M8" s="121">
        <v>7</v>
      </c>
      <c r="N8">
        <v>96000</v>
      </c>
    </row>
    <row r="9" spans="1:14" x14ac:dyDescent="0.2">
      <c r="A9">
        <v>8000121</v>
      </c>
      <c r="B9" t="s">
        <v>174</v>
      </c>
      <c r="C9" t="s">
        <v>269</v>
      </c>
      <c r="D9">
        <v>-15600</v>
      </c>
      <c r="E9" t="s">
        <v>160</v>
      </c>
      <c r="F9" s="120">
        <v>224.95</v>
      </c>
      <c r="G9" s="121">
        <v>1000</v>
      </c>
      <c r="H9" t="s">
        <v>160</v>
      </c>
      <c r="I9">
        <v>24000</v>
      </c>
      <c r="J9" s="122">
        <v>37800</v>
      </c>
      <c r="K9" s="121">
        <v>60000</v>
      </c>
      <c r="L9" s="121">
        <v>600</v>
      </c>
      <c r="M9" s="121">
        <v>21</v>
      </c>
      <c r="N9">
        <v>14400</v>
      </c>
    </row>
    <row r="10" spans="1:14" x14ac:dyDescent="0.2">
      <c r="A10">
        <v>8000123</v>
      </c>
      <c r="B10" t="s">
        <v>175</v>
      </c>
      <c r="C10" t="s">
        <v>269</v>
      </c>
      <c r="D10">
        <v>-200</v>
      </c>
      <c r="E10" t="s">
        <v>160</v>
      </c>
      <c r="F10" s="120">
        <v>562.46</v>
      </c>
      <c r="G10" s="121">
        <v>1000</v>
      </c>
      <c r="H10" t="s">
        <v>160</v>
      </c>
      <c r="I10">
        <v>4500</v>
      </c>
      <c r="J10" s="122">
        <v>7500</v>
      </c>
      <c r="K10" s="121">
        <v>5000</v>
      </c>
      <c r="L10" s="121">
        <v>5000</v>
      </c>
      <c r="M10" s="121">
        <v>21</v>
      </c>
      <c r="N10">
        <v>7500</v>
      </c>
    </row>
    <row r="11" spans="1:14" x14ac:dyDescent="0.2">
      <c r="A11">
        <v>8000132</v>
      </c>
      <c r="B11" t="s">
        <v>177</v>
      </c>
      <c r="C11" t="s">
        <v>269</v>
      </c>
      <c r="D11">
        <v>-17999.999999999996</v>
      </c>
      <c r="E11" t="s">
        <v>160</v>
      </c>
      <c r="F11" s="120">
        <v>271</v>
      </c>
      <c r="G11" s="121">
        <v>1000</v>
      </c>
      <c r="H11" t="s">
        <v>160</v>
      </c>
      <c r="I11">
        <v>16000</v>
      </c>
      <c r="J11" s="122">
        <v>18700</v>
      </c>
      <c r="K11" s="121">
        <v>10000</v>
      </c>
      <c r="L11" s="121">
        <v>400</v>
      </c>
      <c r="M11" s="121">
        <v>21</v>
      </c>
      <c r="N11">
        <v>14400</v>
      </c>
    </row>
    <row r="12" spans="1:14" x14ac:dyDescent="0.2">
      <c r="A12">
        <v>8000137</v>
      </c>
      <c r="B12" t="s">
        <v>96</v>
      </c>
      <c r="C12" t="s">
        <v>272</v>
      </c>
      <c r="D12">
        <v>-17400</v>
      </c>
      <c r="E12" t="s">
        <v>160</v>
      </c>
      <c r="F12" s="120">
        <v>47.94</v>
      </c>
      <c r="G12" s="121">
        <v>1000</v>
      </c>
      <c r="H12" t="s">
        <v>160</v>
      </c>
      <c r="I12">
        <v>2400</v>
      </c>
      <c r="J12" s="122">
        <v>6600</v>
      </c>
      <c r="K12" s="121">
        <v>12000</v>
      </c>
      <c r="L12" s="121">
        <v>2400</v>
      </c>
      <c r="M12" s="121">
        <v>21</v>
      </c>
      <c r="N12">
        <v>57600</v>
      </c>
    </row>
    <row r="13" spans="1:14" x14ac:dyDescent="0.2">
      <c r="A13">
        <v>8000139</v>
      </c>
      <c r="B13" t="s">
        <v>0</v>
      </c>
      <c r="C13" t="s">
        <v>269</v>
      </c>
      <c r="D13">
        <v>-26499.999999999982</v>
      </c>
      <c r="E13" t="s">
        <v>160</v>
      </c>
      <c r="F13" s="120">
        <v>238.07</v>
      </c>
      <c r="G13" s="121">
        <v>1000</v>
      </c>
      <c r="H13" t="s">
        <v>160</v>
      </c>
      <c r="I13">
        <v>16000</v>
      </c>
      <c r="J13" s="122">
        <v>19500</v>
      </c>
      <c r="K13" s="121">
        <v>15000</v>
      </c>
      <c r="L13" s="121">
        <v>500</v>
      </c>
      <c r="M13" s="121">
        <v>21</v>
      </c>
      <c r="N13">
        <v>18000</v>
      </c>
    </row>
    <row r="14" spans="1:14" x14ac:dyDescent="0.2">
      <c r="A14">
        <v>8000142</v>
      </c>
      <c r="B14" t="s">
        <v>1</v>
      </c>
      <c r="C14" t="s">
        <v>272</v>
      </c>
      <c r="D14">
        <v>-19800</v>
      </c>
      <c r="E14" t="s">
        <v>160</v>
      </c>
      <c r="F14" s="120">
        <v>79.06</v>
      </c>
      <c r="G14" s="121">
        <v>1000</v>
      </c>
      <c r="H14" t="s">
        <v>160</v>
      </c>
      <c r="I14">
        <v>7200</v>
      </c>
      <c r="J14" s="122">
        <v>16200</v>
      </c>
      <c r="K14" s="121">
        <v>7200</v>
      </c>
      <c r="L14" s="121">
        <v>1800</v>
      </c>
      <c r="M14" s="121">
        <v>7</v>
      </c>
      <c r="N14">
        <v>43200</v>
      </c>
    </row>
    <row r="15" spans="1:14" x14ac:dyDescent="0.2">
      <c r="A15">
        <v>8000145</v>
      </c>
      <c r="B15" t="s">
        <v>2</v>
      </c>
      <c r="C15" t="s">
        <v>272</v>
      </c>
      <c r="D15">
        <v>-221999.99999999985</v>
      </c>
      <c r="E15" t="s">
        <v>160</v>
      </c>
      <c r="F15" s="120">
        <v>50.36</v>
      </c>
      <c r="G15" s="121">
        <v>1000</v>
      </c>
      <c r="H15" t="s">
        <v>160</v>
      </c>
      <c r="I15">
        <v>70000</v>
      </c>
      <c r="J15" s="122">
        <v>144000</v>
      </c>
      <c r="K15" s="121">
        <v>120000</v>
      </c>
      <c r="L15" s="121">
        <v>3000</v>
      </c>
      <c r="M15" s="121">
        <v>5</v>
      </c>
      <c r="N15">
        <v>72000</v>
      </c>
    </row>
    <row r="16" spans="1:14" x14ac:dyDescent="0.2">
      <c r="A16">
        <v>8000147</v>
      </c>
      <c r="B16" t="s">
        <v>3</v>
      </c>
      <c r="C16" t="s">
        <v>269</v>
      </c>
      <c r="D16">
        <v>-39199.999999999949</v>
      </c>
      <c r="E16" t="s">
        <v>160</v>
      </c>
      <c r="F16" s="120">
        <v>461.55</v>
      </c>
      <c r="G16" s="121">
        <v>1000</v>
      </c>
      <c r="H16" t="s">
        <v>160</v>
      </c>
      <c r="I16">
        <v>34000</v>
      </c>
      <c r="J16" s="122">
        <v>19600</v>
      </c>
      <c r="K16" s="121">
        <v>80000</v>
      </c>
      <c r="L16" s="121">
        <v>350</v>
      </c>
      <c r="M16" s="121">
        <v>21</v>
      </c>
      <c r="N16">
        <v>11200</v>
      </c>
    </row>
    <row r="17" spans="1:14" x14ac:dyDescent="0.2">
      <c r="A17">
        <v>8000156</v>
      </c>
      <c r="B17" t="s">
        <v>5</v>
      </c>
      <c r="C17" t="s">
        <v>268</v>
      </c>
      <c r="D17">
        <v>-456</v>
      </c>
      <c r="E17" t="s">
        <v>160</v>
      </c>
      <c r="F17" s="120">
        <v>12430</v>
      </c>
      <c r="G17" s="121">
        <v>1000</v>
      </c>
      <c r="H17" t="s">
        <v>160</v>
      </c>
      <c r="I17">
        <v>250</v>
      </c>
      <c r="J17" s="122">
        <v>129</v>
      </c>
      <c r="K17" s="121">
        <v>250</v>
      </c>
      <c r="L17" s="121">
        <v>64</v>
      </c>
      <c r="M17" s="121">
        <v>14</v>
      </c>
      <c r="N17">
        <v>64</v>
      </c>
    </row>
    <row r="18" spans="1:14" x14ac:dyDescent="0.2">
      <c r="A18">
        <v>8000157</v>
      </c>
      <c r="B18" t="s">
        <v>6</v>
      </c>
      <c r="C18" t="s">
        <v>268</v>
      </c>
      <c r="D18">
        <v>-1064</v>
      </c>
      <c r="E18" t="s">
        <v>160</v>
      </c>
      <c r="F18" s="120">
        <v>3430</v>
      </c>
      <c r="G18" s="121">
        <v>1000</v>
      </c>
      <c r="H18" t="s">
        <v>160</v>
      </c>
      <c r="I18">
        <v>600</v>
      </c>
      <c r="J18" s="122">
        <v>540</v>
      </c>
      <c r="K18" s="121">
        <v>600</v>
      </c>
      <c r="L18" s="121">
        <v>300</v>
      </c>
      <c r="M18" s="121">
        <v>14</v>
      </c>
      <c r="N18">
        <v>300</v>
      </c>
    </row>
    <row r="19" spans="1:14" x14ac:dyDescent="0.2">
      <c r="A19">
        <v>8000163</v>
      </c>
      <c r="B19" t="s">
        <v>7</v>
      </c>
      <c r="C19" t="s">
        <v>273</v>
      </c>
      <c r="D19">
        <v>-260.99999999999994</v>
      </c>
      <c r="E19" t="s">
        <v>161</v>
      </c>
      <c r="F19" s="120">
        <v>25660</v>
      </c>
      <c r="G19" s="121">
        <v>1000</v>
      </c>
      <c r="H19" t="s">
        <v>161</v>
      </c>
      <c r="I19">
        <v>150</v>
      </c>
      <c r="J19" s="122">
        <v>306</v>
      </c>
      <c r="K19" s="121">
        <v>160</v>
      </c>
      <c r="L19" s="121">
        <v>9</v>
      </c>
      <c r="M19" s="121">
        <v>14</v>
      </c>
      <c r="N19">
        <v>162</v>
      </c>
    </row>
    <row r="20" spans="1:14" x14ac:dyDescent="0.2">
      <c r="A20">
        <v>8000259</v>
      </c>
      <c r="B20" t="s">
        <v>9</v>
      </c>
      <c r="C20" t="s">
        <v>270</v>
      </c>
      <c r="D20">
        <v>-6000</v>
      </c>
      <c r="E20" t="s">
        <v>160</v>
      </c>
      <c r="F20" s="120">
        <v>24.23</v>
      </c>
      <c r="G20" s="121">
        <v>1000</v>
      </c>
      <c r="H20" t="s">
        <v>160</v>
      </c>
      <c r="I20">
        <v>10000</v>
      </c>
      <c r="J20" s="122">
        <v>39000</v>
      </c>
      <c r="K20" s="121">
        <v>24000</v>
      </c>
      <c r="L20" s="121">
        <v>12000</v>
      </c>
      <c r="M20" s="121">
        <v>21</v>
      </c>
      <c r="N20">
        <v>99999</v>
      </c>
    </row>
    <row r="21" spans="1:14" x14ac:dyDescent="0.2">
      <c r="A21">
        <v>8000260</v>
      </c>
      <c r="B21" t="s">
        <v>10</v>
      </c>
      <c r="C21" t="s">
        <v>270</v>
      </c>
      <c r="D21">
        <v>-5000</v>
      </c>
      <c r="E21" t="s">
        <v>160</v>
      </c>
      <c r="F21" s="120">
        <v>24.23</v>
      </c>
      <c r="G21" s="121">
        <v>1000</v>
      </c>
      <c r="H21" t="s">
        <v>160</v>
      </c>
      <c r="I21">
        <v>10000</v>
      </c>
      <c r="J21" s="122">
        <v>26000</v>
      </c>
      <c r="K21" s="121">
        <v>24000</v>
      </c>
      <c r="L21" s="121">
        <v>12000</v>
      </c>
      <c r="M21" s="121">
        <v>21</v>
      </c>
      <c r="N21">
        <v>99999</v>
      </c>
    </row>
    <row r="22" spans="1:14" x14ac:dyDescent="0.2">
      <c r="A22">
        <v>8000261</v>
      </c>
      <c r="B22" t="s">
        <v>11</v>
      </c>
      <c r="C22" t="s">
        <v>270</v>
      </c>
      <c r="D22">
        <v>-8000</v>
      </c>
      <c r="E22" t="s">
        <v>160</v>
      </c>
      <c r="F22" s="120">
        <v>24.26</v>
      </c>
      <c r="G22" s="121">
        <v>1000</v>
      </c>
      <c r="H22" t="s">
        <v>160</v>
      </c>
      <c r="I22">
        <v>8000</v>
      </c>
      <c r="J22" s="122">
        <v>36000</v>
      </c>
      <c r="K22" s="121">
        <v>12000</v>
      </c>
      <c r="L22" s="121">
        <v>4000</v>
      </c>
      <c r="M22" s="121">
        <v>21</v>
      </c>
      <c r="N22">
        <v>96000</v>
      </c>
    </row>
    <row r="23" spans="1:14" x14ac:dyDescent="0.2">
      <c r="A23">
        <v>8000263</v>
      </c>
      <c r="B23" t="s">
        <v>12</v>
      </c>
      <c r="C23" t="s">
        <v>271</v>
      </c>
      <c r="D23">
        <v>-16499.999999999996</v>
      </c>
      <c r="E23" t="s">
        <v>160</v>
      </c>
      <c r="F23" s="120">
        <v>37</v>
      </c>
      <c r="G23" s="121">
        <v>1000</v>
      </c>
      <c r="H23" t="s">
        <v>160</v>
      </c>
      <c r="I23">
        <v>9000</v>
      </c>
      <c r="J23" s="122">
        <v>15000</v>
      </c>
      <c r="K23" s="121">
        <v>15000</v>
      </c>
      <c r="L23" s="121">
        <v>1500</v>
      </c>
      <c r="M23" s="121">
        <v>21</v>
      </c>
      <c r="N23">
        <v>30000</v>
      </c>
    </row>
    <row r="24" spans="1:14" x14ac:dyDescent="0.2">
      <c r="A24">
        <v>8000265</v>
      </c>
      <c r="B24" t="s">
        <v>13</v>
      </c>
      <c r="C24" t="s">
        <v>268</v>
      </c>
      <c r="D24">
        <v>-5600</v>
      </c>
      <c r="E24" t="s">
        <v>160</v>
      </c>
      <c r="F24" s="120">
        <v>550</v>
      </c>
      <c r="G24" s="121">
        <v>1000</v>
      </c>
      <c r="H24" t="s">
        <v>160</v>
      </c>
      <c r="I24">
        <v>8000</v>
      </c>
      <c r="J24" s="122">
        <v>7380</v>
      </c>
      <c r="K24" s="121">
        <v>5000</v>
      </c>
      <c r="L24" s="121">
        <v>400</v>
      </c>
      <c r="M24" s="121">
        <v>14</v>
      </c>
      <c r="N24">
        <v>460</v>
      </c>
    </row>
    <row r="25" spans="1:14" x14ac:dyDescent="0.2">
      <c r="A25">
        <v>8000266</v>
      </c>
      <c r="B25" t="s">
        <v>14</v>
      </c>
      <c r="C25" t="s">
        <v>271</v>
      </c>
      <c r="D25">
        <v>-3750</v>
      </c>
      <c r="E25" t="s">
        <v>160</v>
      </c>
      <c r="F25" s="120">
        <v>210</v>
      </c>
      <c r="G25" s="121">
        <v>1000</v>
      </c>
      <c r="H25" t="s">
        <v>160</v>
      </c>
      <c r="I25">
        <v>3000</v>
      </c>
      <c r="J25" s="122">
        <v>5500</v>
      </c>
      <c r="K25" s="121">
        <v>10000</v>
      </c>
      <c r="L25" s="121">
        <v>250</v>
      </c>
      <c r="M25" s="121">
        <v>14</v>
      </c>
      <c r="N25">
        <v>8750</v>
      </c>
    </row>
    <row r="26" spans="1:14" x14ac:dyDescent="0.2">
      <c r="A26">
        <v>8000289</v>
      </c>
      <c r="B26" t="s">
        <v>254</v>
      </c>
      <c r="C26" t="s">
        <v>274</v>
      </c>
      <c r="D26">
        <v>-108</v>
      </c>
      <c r="E26" t="s">
        <v>161</v>
      </c>
      <c r="F26" s="120">
        <v>5560</v>
      </c>
      <c r="G26" s="121">
        <v>1000</v>
      </c>
      <c r="H26" t="s">
        <v>161</v>
      </c>
      <c r="I26">
        <v>180</v>
      </c>
      <c r="J26" s="122">
        <v>180</v>
      </c>
      <c r="K26" s="121">
        <v>720</v>
      </c>
      <c r="L26" s="121">
        <v>36</v>
      </c>
      <c r="M26" s="121">
        <v>21</v>
      </c>
      <c r="N26">
        <v>360</v>
      </c>
    </row>
    <row r="27" spans="1:14" x14ac:dyDescent="0.2">
      <c r="A27">
        <v>8000583</v>
      </c>
      <c r="B27" t="s">
        <v>248</v>
      </c>
      <c r="C27" t="s">
        <v>270</v>
      </c>
      <c r="D27">
        <v>-9000</v>
      </c>
      <c r="E27" t="s">
        <v>160</v>
      </c>
      <c r="F27" s="120">
        <v>26.65</v>
      </c>
      <c r="G27" s="121">
        <v>1000</v>
      </c>
      <c r="H27" t="s">
        <v>160</v>
      </c>
      <c r="I27">
        <v>5850</v>
      </c>
      <c r="J27" s="122">
        <v>10500</v>
      </c>
      <c r="K27" s="121">
        <v>1500</v>
      </c>
      <c r="L27" s="121">
        <v>1500</v>
      </c>
      <c r="M27" s="121">
        <v>3</v>
      </c>
      <c r="N27">
        <v>36000</v>
      </c>
    </row>
    <row r="28" spans="1:14" x14ac:dyDescent="0.2">
      <c r="A28">
        <v>8000649</v>
      </c>
      <c r="B28" t="s">
        <v>18</v>
      </c>
      <c r="C28" t="s">
        <v>268</v>
      </c>
      <c r="D28">
        <v>-1</v>
      </c>
      <c r="E28" t="s">
        <v>160</v>
      </c>
      <c r="F28" s="120">
        <v>40500</v>
      </c>
      <c r="G28" s="121">
        <v>1000</v>
      </c>
      <c r="H28" t="s">
        <v>160</v>
      </c>
      <c r="I28">
        <v>10</v>
      </c>
      <c r="J28" s="122">
        <v>11</v>
      </c>
      <c r="K28" s="121">
        <v>5</v>
      </c>
      <c r="L28" s="121">
        <v>1</v>
      </c>
      <c r="M28" s="121">
        <v>7</v>
      </c>
      <c r="N28">
        <v>50</v>
      </c>
    </row>
    <row r="29" spans="1:14" x14ac:dyDescent="0.2">
      <c r="A29">
        <v>8000858</v>
      </c>
      <c r="B29" t="s">
        <v>86</v>
      </c>
      <c r="C29" t="s">
        <v>274</v>
      </c>
      <c r="D29">
        <v>-14000</v>
      </c>
      <c r="E29" t="s">
        <v>160</v>
      </c>
      <c r="F29" s="120">
        <v>66</v>
      </c>
      <c r="G29" s="121">
        <v>1000</v>
      </c>
      <c r="H29" t="s">
        <v>160</v>
      </c>
      <c r="I29">
        <v>5000</v>
      </c>
      <c r="J29" s="122">
        <v>3000</v>
      </c>
      <c r="K29" s="121">
        <v>3000</v>
      </c>
      <c r="L29" s="121">
        <v>1000</v>
      </c>
      <c r="M29" s="121">
        <v>3</v>
      </c>
      <c r="N29">
        <v>36000</v>
      </c>
    </row>
    <row r="30" spans="1:14" x14ac:dyDescent="0.2">
      <c r="A30">
        <v>8000860</v>
      </c>
      <c r="B30" t="s">
        <v>37</v>
      </c>
      <c r="C30" t="s">
        <v>271</v>
      </c>
      <c r="D30">
        <v>-17000.000000000011</v>
      </c>
      <c r="E30" t="s">
        <v>160</v>
      </c>
      <c r="F30" s="120">
        <v>350</v>
      </c>
      <c r="G30" s="121">
        <v>1000</v>
      </c>
      <c r="H30" t="s">
        <v>160</v>
      </c>
      <c r="I30">
        <v>12000</v>
      </c>
      <c r="J30" s="122">
        <v>5400</v>
      </c>
      <c r="K30" s="121">
        <v>10000</v>
      </c>
      <c r="L30" s="121">
        <v>200</v>
      </c>
      <c r="M30" s="121">
        <v>21</v>
      </c>
      <c r="N30">
        <v>5000</v>
      </c>
    </row>
    <row r="31" spans="1:14" x14ac:dyDescent="0.2">
      <c r="A31">
        <v>8000877</v>
      </c>
      <c r="B31" t="s">
        <v>38</v>
      </c>
      <c r="C31" t="s">
        <v>274</v>
      </c>
      <c r="D31">
        <v>-5000</v>
      </c>
      <c r="E31" t="s">
        <v>160</v>
      </c>
      <c r="F31" s="120">
        <v>22</v>
      </c>
      <c r="G31" s="121">
        <v>1000</v>
      </c>
      <c r="H31" t="s">
        <v>160</v>
      </c>
      <c r="I31">
        <v>1000</v>
      </c>
      <c r="J31" s="122">
        <v>3500</v>
      </c>
      <c r="K31" s="121">
        <v>1000</v>
      </c>
      <c r="L31" s="121">
        <v>1000</v>
      </c>
      <c r="M31" s="121">
        <v>3</v>
      </c>
      <c r="N31">
        <v>36000</v>
      </c>
    </row>
    <row r="32" spans="1:14" x14ac:dyDescent="0.2">
      <c r="A32">
        <v>8000878</v>
      </c>
      <c r="B32" t="s">
        <v>39</v>
      </c>
      <c r="C32" t="s">
        <v>274</v>
      </c>
      <c r="D32">
        <v>-720</v>
      </c>
      <c r="E32" t="s">
        <v>160</v>
      </c>
      <c r="F32" s="120">
        <v>3450</v>
      </c>
      <c r="G32" s="121">
        <v>1000</v>
      </c>
      <c r="H32" t="s">
        <v>160</v>
      </c>
      <c r="I32">
        <v>250</v>
      </c>
      <c r="J32" s="122">
        <v>432</v>
      </c>
      <c r="K32" s="121">
        <v>72</v>
      </c>
      <c r="L32" s="121">
        <v>72</v>
      </c>
      <c r="M32" s="121">
        <v>3</v>
      </c>
      <c r="N32">
        <v>1152</v>
      </c>
    </row>
    <row r="33" spans="1:14" x14ac:dyDescent="0.2">
      <c r="A33">
        <v>8000879</v>
      </c>
      <c r="B33" t="s">
        <v>40</v>
      </c>
      <c r="C33" t="s">
        <v>274</v>
      </c>
      <c r="D33">
        <v>-1080</v>
      </c>
      <c r="E33" t="s">
        <v>160</v>
      </c>
      <c r="F33" s="120">
        <v>150</v>
      </c>
      <c r="G33" s="121">
        <v>1000</v>
      </c>
      <c r="H33" t="s">
        <v>160</v>
      </c>
      <c r="I33">
        <v>360</v>
      </c>
      <c r="J33" s="122">
        <v>660</v>
      </c>
      <c r="K33" s="121">
        <v>360</v>
      </c>
      <c r="L33" s="121">
        <v>360</v>
      </c>
      <c r="M33" s="121">
        <v>3</v>
      </c>
      <c r="N33">
        <v>7200</v>
      </c>
    </row>
    <row r="34" spans="1:14" x14ac:dyDescent="0.2">
      <c r="A34">
        <v>8000881</v>
      </c>
      <c r="B34" t="s">
        <v>197</v>
      </c>
      <c r="C34" t="s">
        <v>274</v>
      </c>
      <c r="D34">
        <v>-100</v>
      </c>
      <c r="E34" t="s">
        <v>160</v>
      </c>
      <c r="F34" s="120">
        <v>2100</v>
      </c>
      <c r="G34" s="121">
        <v>1000</v>
      </c>
      <c r="H34" t="s">
        <v>160</v>
      </c>
      <c r="I34">
        <v>205</v>
      </c>
      <c r="J34" s="122">
        <v>1200</v>
      </c>
      <c r="K34" s="121">
        <v>100</v>
      </c>
      <c r="L34" s="121">
        <v>100</v>
      </c>
      <c r="M34" s="121">
        <v>3</v>
      </c>
      <c r="N34">
        <v>10000</v>
      </c>
    </row>
    <row r="35" spans="1:14" x14ac:dyDescent="0.2">
      <c r="A35">
        <v>8000882</v>
      </c>
      <c r="B35" t="s">
        <v>41</v>
      </c>
      <c r="C35" t="s">
        <v>274</v>
      </c>
      <c r="D35">
        <v>-600</v>
      </c>
      <c r="E35" t="s">
        <v>160</v>
      </c>
      <c r="F35" s="120">
        <v>280</v>
      </c>
      <c r="G35" s="121">
        <v>1000</v>
      </c>
      <c r="H35" t="s">
        <v>160</v>
      </c>
      <c r="I35">
        <v>200</v>
      </c>
      <c r="J35" s="122">
        <v>200</v>
      </c>
      <c r="K35" s="121">
        <v>200</v>
      </c>
      <c r="L35" s="121">
        <v>200</v>
      </c>
      <c r="M35" s="121">
        <v>3</v>
      </c>
      <c r="N35">
        <v>7200</v>
      </c>
    </row>
    <row r="36" spans="1:14" x14ac:dyDescent="0.2">
      <c r="A36">
        <v>8000923</v>
      </c>
      <c r="B36" t="s">
        <v>42</v>
      </c>
      <c r="C36" t="s">
        <v>270</v>
      </c>
      <c r="D36">
        <v>-80000</v>
      </c>
      <c r="E36" t="s">
        <v>160</v>
      </c>
      <c r="F36" s="120">
        <v>4.7</v>
      </c>
      <c r="G36" s="121">
        <v>1000</v>
      </c>
      <c r="H36" t="s">
        <v>160</v>
      </c>
      <c r="I36">
        <v>48000</v>
      </c>
      <c r="J36" s="122">
        <v>60000</v>
      </c>
      <c r="K36" s="121">
        <v>24000</v>
      </c>
      <c r="L36" s="121">
        <v>24000</v>
      </c>
      <c r="M36" s="121">
        <v>3</v>
      </c>
      <c r="N36">
        <v>99999</v>
      </c>
    </row>
    <row r="37" spans="1:14" x14ac:dyDescent="0.2">
      <c r="A37">
        <v>8000952</v>
      </c>
      <c r="B37" t="s">
        <v>198</v>
      </c>
      <c r="C37" t="s">
        <v>270</v>
      </c>
      <c r="D37">
        <v>-500</v>
      </c>
      <c r="E37" t="s">
        <v>160</v>
      </c>
      <c r="F37" s="120">
        <v>120.65</v>
      </c>
      <c r="G37" s="121">
        <v>1000</v>
      </c>
      <c r="H37" t="s">
        <v>160</v>
      </c>
      <c r="I37">
        <v>2841</v>
      </c>
      <c r="J37" s="122">
        <v>11500</v>
      </c>
      <c r="K37" s="121">
        <v>16000</v>
      </c>
      <c r="L37" s="121">
        <v>4000</v>
      </c>
      <c r="M37" s="121">
        <v>21</v>
      </c>
      <c r="N37">
        <v>96000</v>
      </c>
    </row>
    <row r="38" spans="1:14" x14ac:dyDescent="0.2">
      <c r="A38">
        <v>8000953</v>
      </c>
      <c r="B38" t="s">
        <v>43</v>
      </c>
      <c r="C38" t="s">
        <v>274</v>
      </c>
      <c r="D38">
        <v>-5000</v>
      </c>
      <c r="E38" t="s">
        <v>160</v>
      </c>
      <c r="F38" s="120">
        <v>20</v>
      </c>
      <c r="G38" s="121">
        <v>1000</v>
      </c>
      <c r="H38" t="s">
        <v>160</v>
      </c>
      <c r="I38">
        <v>1600</v>
      </c>
      <c r="J38" s="122">
        <v>3000</v>
      </c>
      <c r="K38" s="121">
        <v>1000</v>
      </c>
      <c r="L38" s="121">
        <v>1000</v>
      </c>
      <c r="M38" s="121">
        <v>3</v>
      </c>
      <c r="N38">
        <v>20000</v>
      </c>
    </row>
    <row r="39" spans="1:14" x14ac:dyDescent="0.2">
      <c r="A39">
        <v>8000977</v>
      </c>
      <c r="B39" t="s">
        <v>45</v>
      </c>
      <c r="C39" t="s">
        <v>274</v>
      </c>
      <c r="D39">
        <v>-60</v>
      </c>
      <c r="E39" t="s">
        <v>8</v>
      </c>
      <c r="F39" s="120">
        <v>38690</v>
      </c>
      <c r="G39" s="121">
        <v>1000</v>
      </c>
      <c r="H39" t="s">
        <v>8</v>
      </c>
      <c r="I39">
        <v>30</v>
      </c>
      <c r="J39" s="122">
        <v>66</v>
      </c>
      <c r="K39" s="121">
        <v>20</v>
      </c>
      <c r="L39" s="121">
        <v>1</v>
      </c>
      <c r="M39" s="121">
        <v>3</v>
      </c>
      <c r="N39">
        <v>20</v>
      </c>
    </row>
    <row r="40" spans="1:14" x14ac:dyDescent="0.2">
      <c r="A40">
        <v>8000982</v>
      </c>
      <c r="B40" t="s">
        <v>46</v>
      </c>
      <c r="C40" t="s">
        <v>271</v>
      </c>
      <c r="D40">
        <v>-500</v>
      </c>
      <c r="E40" t="s">
        <v>160</v>
      </c>
      <c r="F40" s="120">
        <v>290</v>
      </c>
      <c r="G40" s="121">
        <v>1000</v>
      </c>
      <c r="H40" t="s">
        <v>160</v>
      </c>
      <c r="I40">
        <v>0</v>
      </c>
      <c r="J40" s="122">
        <v>0</v>
      </c>
      <c r="K40" s="121">
        <v>1000</v>
      </c>
      <c r="L40" s="121">
        <v>250</v>
      </c>
      <c r="M40" s="121">
        <v>14</v>
      </c>
      <c r="N40">
        <v>2500</v>
      </c>
    </row>
    <row r="41" spans="1:14" x14ac:dyDescent="0.2">
      <c r="A41">
        <v>8000985</v>
      </c>
      <c r="B41" t="s">
        <v>47</v>
      </c>
      <c r="C41" t="s">
        <v>273</v>
      </c>
      <c r="D41">
        <v>-427.00000000000011</v>
      </c>
      <c r="E41" t="s">
        <v>161</v>
      </c>
      <c r="F41" s="120">
        <v>34400</v>
      </c>
      <c r="G41" s="121">
        <v>1000</v>
      </c>
      <c r="H41" t="s">
        <v>161</v>
      </c>
      <c r="I41">
        <v>270</v>
      </c>
      <c r="J41" s="122">
        <v>413</v>
      </c>
      <c r="K41" s="121">
        <v>168</v>
      </c>
      <c r="L41" s="121">
        <v>168</v>
      </c>
      <c r="M41" s="121">
        <v>21</v>
      </c>
      <c r="N41">
        <v>1176</v>
      </c>
    </row>
    <row r="42" spans="1:14" x14ac:dyDescent="0.2">
      <c r="A42">
        <v>8000992</v>
      </c>
      <c r="B42" t="s">
        <v>252</v>
      </c>
      <c r="C42" t="s">
        <v>269</v>
      </c>
      <c r="D42">
        <v>-3600</v>
      </c>
      <c r="E42" t="s">
        <v>160</v>
      </c>
      <c r="F42" s="120">
        <v>559.74</v>
      </c>
      <c r="G42" s="121">
        <v>1000</v>
      </c>
      <c r="H42" t="s">
        <v>160</v>
      </c>
      <c r="I42">
        <v>3200</v>
      </c>
      <c r="J42" s="122">
        <v>6800</v>
      </c>
      <c r="K42" s="121">
        <v>7500</v>
      </c>
      <c r="L42" s="121">
        <v>400</v>
      </c>
      <c r="M42" s="121">
        <v>21</v>
      </c>
      <c r="N42">
        <v>9600</v>
      </c>
    </row>
    <row r="43" spans="1:14" x14ac:dyDescent="0.2">
      <c r="A43">
        <v>8000994</v>
      </c>
      <c r="B43" t="s">
        <v>49</v>
      </c>
      <c r="C43" t="s">
        <v>270</v>
      </c>
      <c r="D43">
        <v>-16499.999999999989</v>
      </c>
      <c r="E43" t="s">
        <v>160</v>
      </c>
      <c r="F43" s="120">
        <v>12.75</v>
      </c>
      <c r="G43" s="121">
        <v>1000</v>
      </c>
      <c r="H43" t="s">
        <v>160</v>
      </c>
      <c r="I43">
        <v>14751</v>
      </c>
      <c r="J43" s="122">
        <v>12100</v>
      </c>
      <c r="K43" s="121">
        <v>26400</v>
      </c>
      <c r="L43" s="121">
        <v>8800</v>
      </c>
      <c r="M43" s="121">
        <v>21</v>
      </c>
      <c r="N43">
        <v>99999</v>
      </c>
    </row>
    <row r="44" spans="1:14" x14ac:dyDescent="0.2">
      <c r="A44">
        <v>8001010</v>
      </c>
      <c r="B44" t="s">
        <v>98</v>
      </c>
      <c r="C44" t="s">
        <v>270</v>
      </c>
      <c r="D44">
        <v>-1000</v>
      </c>
      <c r="E44" t="s">
        <v>160</v>
      </c>
      <c r="F44" s="120">
        <v>74.099999999999994</v>
      </c>
      <c r="G44" s="121">
        <v>1000</v>
      </c>
      <c r="H44" t="s">
        <v>160</v>
      </c>
      <c r="I44">
        <v>1333</v>
      </c>
      <c r="J44" s="122">
        <v>6500</v>
      </c>
      <c r="K44" s="121">
        <v>2500</v>
      </c>
      <c r="L44" s="121">
        <v>2500</v>
      </c>
      <c r="M44" s="121">
        <v>21</v>
      </c>
      <c r="N44">
        <v>60000</v>
      </c>
    </row>
    <row r="45" spans="1:14" x14ac:dyDescent="0.2">
      <c r="A45">
        <v>8001055</v>
      </c>
      <c r="B45" t="s">
        <v>255</v>
      </c>
      <c r="C45" t="s">
        <v>268</v>
      </c>
      <c r="D45">
        <v>-145162.0000000002</v>
      </c>
      <c r="E45" t="s">
        <v>160</v>
      </c>
      <c r="F45" s="120">
        <v>278</v>
      </c>
      <c r="G45" s="121">
        <v>1000</v>
      </c>
      <c r="H45" t="s">
        <v>160</v>
      </c>
      <c r="I45">
        <v>40000</v>
      </c>
      <c r="J45" s="122">
        <v>27900</v>
      </c>
      <c r="K45" s="121">
        <v>10000</v>
      </c>
      <c r="L45" s="121">
        <v>1600</v>
      </c>
      <c r="M45" s="121">
        <v>5</v>
      </c>
      <c r="N45">
        <v>1600</v>
      </c>
    </row>
    <row r="46" spans="1:14" x14ac:dyDescent="0.2">
      <c r="A46">
        <v>8001091</v>
      </c>
      <c r="B46" t="s">
        <v>265</v>
      </c>
      <c r="C46" t="s">
        <v>270</v>
      </c>
      <c r="D46">
        <v>-24000.000000000004</v>
      </c>
      <c r="E46" t="s">
        <v>160</v>
      </c>
      <c r="F46" s="120">
        <v>18.7</v>
      </c>
      <c r="G46" s="121">
        <v>1000</v>
      </c>
      <c r="H46" t="s">
        <v>160</v>
      </c>
      <c r="I46">
        <v>9000</v>
      </c>
      <c r="J46" s="122">
        <v>10000</v>
      </c>
      <c r="K46" s="121">
        <v>20000</v>
      </c>
      <c r="L46" s="121">
        <v>20000</v>
      </c>
      <c r="M46" s="121">
        <v>3</v>
      </c>
      <c r="N46">
        <v>99999</v>
      </c>
    </row>
    <row r="47" spans="1:14" x14ac:dyDescent="0.2">
      <c r="A47">
        <v>8001100</v>
      </c>
      <c r="B47" t="s">
        <v>52</v>
      </c>
      <c r="C47" t="s">
        <v>274</v>
      </c>
      <c r="D47">
        <v>-1245.0000000000059</v>
      </c>
      <c r="E47" t="s">
        <v>17</v>
      </c>
      <c r="F47" s="120">
        <v>6720</v>
      </c>
      <c r="G47" s="121">
        <v>1000</v>
      </c>
      <c r="H47" t="s">
        <v>17</v>
      </c>
      <c r="I47">
        <v>400</v>
      </c>
      <c r="J47" s="122">
        <v>525</v>
      </c>
      <c r="K47" s="121">
        <v>720</v>
      </c>
      <c r="L47" s="121">
        <v>720</v>
      </c>
      <c r="M47" s="121">
        <v>7</v>
      </c>
      <c r="N47">
        <v>720</v>
      </c>
    </row>
    <row r="48" spans="1:14" x14ac:dyDescent="0.2">
      <c r="A48">
        <v>8001121</v>
      </c>
      <c r="B48" t="s">
        <v>53</v>
      </c>
      <c r="C48" t="s">
        <v>270</v>
      </c>
      <c r="D48">
        <v>-10000</v>
      </c>
      <c r="E48" t="s">
        <v>160</v>
      </c>
      <c r="F48" s="120">
        <v>11.8</v>
      </c>
      <c r="G48" s="121">
        <v>1000</v>
      </c>
      <c r="H48" t="s">
        <v>160</v>
      </c>
      <c r="I48">
        <v>14500</v>
      </c>
      <c r="J48" s="122">
        <v>25000</v>
      </c>
      <c r="K48" s="121">
        <v>10000</v>
      </c>
      <c r="L48" s="121">
        <v>10000</v>
      </c>
      <c r="M48" s="121">
        <v>3</v>
      </c>
      <c r="N48">
        <v>99999</v>
      </c>
    </row>
    <row r="49" spans="1:14" x14ac:dyDescent="0.2">
      <c r="A49">
        <v>8001231</v>
      </c>
      <c r="B49" t="s">
        <v>99</v>
      </c>
      <c r="C49" t="s">
        <v>269</v>
      </c>
      <c r="D49">
        <v>-250</v>
      </c>
      <c r="E49" t="s">
        <v>160</v>
      </c>
      <c r="F49" s="120">
        <v>700</v>
      </c>
      <c r="G49" s="121">
        <v>1000</v>
      </c>
      <c r="H49" t="s">
        <v>160</v>
      </c>
      <c r="I49">
        <v>750</v>
      </c>
      <c r="J49" s="122">
        <v>3000</v>
      </c>
      <c r="K49" s="121">
        <v>400</v>
      </c>
      <c r="L49" s="121">
        <v>400</v>
      </c>
      <c r="M49" s="121">
        <v>21</v>
      </c>
      <c r="N49">
        <v>9600</v>
      </c>
    </row>
    <row r="50" spans="1:14" x14ac:dyDescent="0.2">
      <c r="A50">
        <v>8001304</v>
      </c>
      <c r="B50" t="s">
        <v>94</v>
      </c>
      <c r="C50" t="s">
        <v>269</v>
      </c>
      <c r="D50">
        <v>-2000</v>
      </c>
      <c r="E50" t="s">
        <v>160</v>
      </c>
      <c r="F50" s="120">
        <v>475</v>
      </c>
      <c r="G50" s="121">
        <v>1000</v>
      </c>
      <c r="H50" t="s">
        <v>160</v>
      </c>
      <c r="I50">
        <v>0</v>
      </c>
      <c r="J50" s="122">
        <v>0</v>
      </c>
      <c r="K50" s="121">
        <v>3000</v>
      </c>
      <c r="L50" s="121">
        <v>500</v>
      </c>
      <c r="M50" s="121">
        <v>21</v>
      </c>
      <c r="N50">
        <v>12000</v>
      </c>
    </row>
    <row r="51" spans="1:14" x14ac:dyDescent="0.2">
      <c r="A51">
        <v>8001336</v>
      </c>
      <c r="B51" t="s">
        <v>123</v>
      </c>
      <c r="C51" t="s">
        <v>274</v>
      </c>
      <c r="D51">
        <v>-16</v>
      </c>
      <c r="E51" t="s">
        <v>8</v>
      </c>
      <c r="F51" s="120">
        <v>65.849999999999994</v>
      </c>
      <c r="G51" s="121">
        <v>1</v>
      </c>
      <c r="H51" t="s">
        <v>8</v>
      </c>
      <c r="I51">
        <v>6</v>
      </c>
      <c r="J51" s="122">
        <v>10</v>
      </c>
      <c r="K51" s="121">
        <v>10</v>
      </c>
      <c r="L51" s="121">
        <v>1</v>
      </c>
      <c r="M51" s="121">
        <v>3</v>
      </c>
      <c r="N51">
        <v>20</v>
      </c>
    </row>
    <row r="52" spans="1:14" x14ac:dyDescent="0.2">
      <c r="A52">
        <v>8001353</v>
      </c>
      <c r="B52" t="s">
        <v>124</v>
      </c>
      <c r="C52" t="s">
        <v>270</v>
      </c>
      <c r="D52">
        <v>-176399.9999999986</v>
      </c>
      <c r="E52" t="s">
        <v>160</v>
      </c>
      <c r="F52" s="120">
        <v>16.5</v>
      </c>
      <c r="G52" s="121">
        <v>1000</v>
      </c>
      <c r="H52" t="s">
        <v>160</v>
      </c>
      <c r="I52">
        <v>260000</v>
      </c>
      <c r="J52" s="122">
        <v>162400</v>
      </c>
      <c r="K52" s="121">
        <v>450000</v>
      </c>
      <c r="L52" s="121">
        <v>5600</v>
      </c>
      <c r="M52" s="121">
        <v>21</v>
      </c>
      <c r="N52">
        <v>99999</v>
      </c>
    </row>
    <row r="53" spans="1:14" x14ac:dyDescent="0.2">
      <c r="A53">
        <v>8001375</v>
      </c>
      <c r="B53" t="s">
        <v>125</v>
      </c>
      <c r="C53" t="s">
        <v>272</v>
      </c>
      <c r="D53">
        <v>-8000</v>
      </c>
      <c r="E53" t="s">
        <v>160</v>
      </c>
      <c r="F53" s="120">
        <v>74</v>
      </c>
      <c r="G53" s="121">
        <v>1000</v>
      </c>
      <c r="H53" t="s">
        <v>160</v>
      </c>
      <c r="I53">
        <v>3500</v>
      </c>
      <c r="J53" s="122">
        <v>3200</v>
      </c>
      <c r="K53" s="121">
        <v>1600</v>
      </c>
      <c r="L53" s="121">
        <v>1600</v>
      </c>
      <c r="M53" s="121">
        <v>7</v>
      </c>
      <c r="N53">
        <v>34400</v>
      </c>
    </row>
    <row r="54" spans="1:14" x14ac:dyDescent="0.2">
      <c r="A54">
        <v>8001376</v>
      </c>
      <c r="B54" t="s">
        <v>126</v>
      </c>
      <c r="C54" t="s">
        <v>268</v>
      </c>
      <c r="D54">
        <v>-138</v>
      </c>
      <c r="E54" t="s">
        <v>160</v>
      </c>
      <c r="F54" s="120">
        <v>12290</v>
      </c>
      <c r="G54" s="121">
        <v>1000</v>
      </c>
      <c r="H54" t="s">
        <v>160</v>
      </c>
      <c r="I54">
        <v>120</v>
      </c>
      <c r="J54" s="122">
        <v>34</v>
      </c>
      <c r="K54" s="121">
        <v>240</v>
      </c>
      <c r="L54" s="121">
        <v>60</v>
      </c>
      <c r="M54" s="121">
        <v>14</v>
      </c>
      <c r="N54">
        <v>64</v>
      </c>
    </row>
    <row r="55" spans="1:14" x14ac:dyDescent="0.2">
      <c r="A55">
        <v>8001397</v>
      </c>
      <c r="B55" t="s">
        <v>253</v>
      </c>
      <c r="C55" t="s">
        <v>269</v>
      </c>
      <c r="D55">
        <v>-1150</v>
      </c>
      <c r="E55" t="s">
        <v>160</v>
      </c>
      <c r="F55" s="120">
        <v>132.1</v>
      </c>
      <c r="G55" s="121">
        <v>1000</v>
      </c>
      <c r="H55" t="s">
        <v>160</v>
      </c>
      <c r="I55">
        <v>0</v>
      </c>
      <c r="J55" s="122">
        <v>0</v>
      </c>
      <c r="K55" s="121">
        <v>2300</v>
      </c>
      <c r="L55" s="121">
        <v>1150</v>
      </c>
      <c r="M55" s="121">
        <v>21</v>
      </c>
      <c r="N55">
        <v>51600</v>
      </c>
    </row>
    <row r="56" spans="1:14" x14ac:dyDescent="0.2">
      <c r="A56">
        <v>8001440</v>
      </c>
      <c r="B56" t="s">
        <v>128</v>
      </c>
      <c r="C56" t="s">
        <v>271</v>
      </c>
      <c r="D56">
        <v>-300</v>
      </c>
      <c r="E56" t="s">
        <v>161</v>
      </c>
      <c r="F56" s="120">
        <v>15000</v>
      </c>
      <c r="G56" s="121">
        <v>1000</v>
      </c>
      <c r="H56" t="s">
        <v>161</v>
      </c>
      <c r="I56">
        <v>120</v>
      </c>
      <c r="J56" s="122">
        <v>136</v>
      </c>
      <c r="K56" s="121">
        <v>160</v>
      </c>
      <c r="L56" s="121">
        <v>4</v>
      </c>
      <c r="M56" s="121">
        <v>7</v>
      </c>
      <c r="N56">
        <v>160</v>
      </c>
    </row>
    <row r="57" spans="1:14" x14ac:dyDescent="0.2">
      <c r="A57">
        <v>6001446</v>
      </c>
      <c r="B57" t="s">
        <v>95</v>
      </c>
      <c r="C57" t="s">
        <v>274</v>
      </c>
      <c r="D57">
        <v>-240</v>
      </c>
      <c r="E57" t="s">
        <v>160</v>
      </c>
      <c r="F57" s="120">
        <v>800</v>
      </c>
      <c r="G57" s="121">
        <v>1000</v>
      </c>
      <c r="H57" t="s">
        <v>160</v>
      </c>
      <c r="I57">
        <v>300</v>
      </c>
      <c r="J57" s="122">
        <v>480</v>
      </c>
      <c r="K57" s="121">
        <v>240</v>
      </c>
      <c r="L57" s="121">
        <v>240</v>
      </c>
      <c r="M57" s="121">
        <v>3</v>
      </c>
      <c r="N57">
        <v>24000</v>
      </c>
    </row>
    <row r="58" spans="1:14" x14ac:dyDescent="0.2">
      <c r="A58">
        <v>8001475</v>
      </c>
      <c r="B58" t="s">
        <v>129</v>
      </c>
      <c r="C58" t="s">
        <v>271</v>
      </c>
      <c r="D58">
        <v>-357</v>
      </c>
      <c r="E58" t="s">
        <v>17</v>
      </c>
      <c r="F58" s="120">
        <v>3.13</v>
      </c>
      <c r="G58" s="121">
        <v>1</v>
      </c>
      <c r="H58" t="s">
        <v>17</v>
      </c>
      <c r="I58">
        <v>425</v>
      </c>
      <c r="J58" s="122">
        <v>1037</v>
      </c>
      <c r="K58" s="121">
        <v>850</v>
      </c>
      <c r="L58" s="121">
        <v>17</v>
      </c>
      <c r="M58" s="121">
        <v>5</v>
      </c>
      <c r="N58">
        <v>850</v>
      </c>
    </row>
    <row r="59" spans="1:14" x14ac:dyDescent="0.2">
      <c r="A59">
        <v>8001491</v>
      </c>
      <c r="B59" t="s">
        <v>130</v>
      </c>
      <c r="C59" t="s">
        <v>268</v>
      </c>
      <c r="D59">
        <v>-58639.999999999985</v>
      </c>
      <c r="E59" t="s">
        <v>160</v>
      </c>
      <c r="F59" s="120">
        <v>720</v>
      </c>
      <c r="G59" s="121">
        <v>1000</v>
      </c>
      <c r="H59" t="s">
        <v>160</v>
      </c>
      <c r="I59">
        <v>20000</v>
      </c>
      <c r="J59" s="122">
        <v>29700</v>
      </c>
      <c r="K59" s="121">
        <v>10400</v>
      </c>
      <c r="L59" s="121">
        <v>800</v>
      </c>
      <c r="M59" s="121">
        <v>5</v>
      </c>
      <c r="N59">
        <v>800</v>
      </c>
    </row>
    <row r="60" spans="1:14" x14ac:dyDescent="0.2">
      <c r="A60">
        <v>8001492</v>
      </c>
      <c r="B60" t="s">
        <v>131</v>
      </c>
      <c r="C60" t="s">
        <v>268</v>
      </c>
      <c r="D60">
        <v>-93539.999999999374</v>
      </c>
      <c r="E60" t="s">
        <v>160</v>
      </c>
      <c r="F60" s="120">
        <v>750</v>
      </c>
      <c r="G60" s="121">
        <v>1000</v>
      </c>
      <c r="H60" t="s">
        <v>160</v>
      </c>
      <c r="I60">
        <v>20000</v>
      </c>
      <c r="J60" s="122">
        <v>18100</v>
      </c>
      <c r="K60" s="121">
        <v>10400</v>
      </c>
      <c r="L60" s="121">
        <v>800</v>
      </c>
      <c r="M60" s="121">
        <v>5</v>
      </c>
      <c r="N60">
        <v>800</v>
      </c>
    </row>
    <row r="61" spans="1:14" x14ac:dyDescent="0.2">
      <c r="A61">
        <v>8001500</v>
      </c>
      <c r="B61" t="s">
        <v>199</v>
      </c>
      <c r="C61" t="s">
        <v>269</v>
      </c>
      <c r="D61">
        <v>-3000</v>
      </c>
      <c r="E61" t="s">
        <v>160</v>
      </c>
      <c r="F61" s="120">
        <v>346.5</v>
      </c>
      <c r="G61" s="121">
        <v>1000</v>
      </c>
      <c r="H61" t="s">
        <v>160</v>
      </c>
      <c r="I61">
        <v>0</v>
      </c>
      <c r="J61" s="122">
        <v>0</v>
      </c>
      <c r="K61" s="121">
        <v>1500</v>
      </c>
      <c r="L61" s="121">
        <v>500</v>
      </c>
      <c r="M61" s="121">
        <v>21</v>
      </c>
      <c r="N61">
        <v>12000</v>
      </c>
    </row>
    <row r="62" spans="1:14" x14ac:dyDescent="0.2">
      <c r="A62">
        <v>8001552</v>
      </c>
      <c r="B62" t="s">
        <v>132</v>
      </c>
      <c r="C62" t="s">
        <v>271</v>
      </c>
      <c r="D62">
        <v>-4800</v>
      </c>
      <c r="E62" t="s">
        <v>160</v>
      </c>
      <c r="F62" s="120">
        <v>3.6</v>
      </c>
      <c r="G62" s="121">
        <v>1</v>
      </c>
      <c r="H62" t="s">
        <v>160</v>
      </c>
      <c r="I62">
        <v>1000</v>
      </c>
      <c r="J62" s="122">
        <v>5970</v>
      </c>
      <c r="K62" s="121">
        <v>600</v>
      </c>
      <c r="L62" s="121">
        <v>30</v>
      </c>
      <c r="M62" s="121">
        <v>7</v>
      </c>
      <c r="N62">
        <v>750</v>
      </c>
    </row>
    <row r="63" spans="1:14" x14ac:dyDescent="0.2">
      <c r="A63">
        <v>8001603</v>
      </c>
      <c r="B63" t="s">
        <v>134</v>
      </c>
      <c r="C63" t="s">
        <v>274</v>
      </c>
      <c r="D63">
        <v>-24</v>
      </c>
      <c r="E63" t="s">
        <v>8</v>
      </c>
      <c r="F63" s="120">
        <v>52</v>
      </c>
      <c r="G63" s="121">
        <v>1</v>
      </c>
      <c r="H63" t="s">
        <v>8</v>
      </c>
      <c r="I63">
        <v>20</v>
      </c>
      <c r="J63" s="122">
        <v>49</v>
      </c>
      <c r="K63" s="121">
        <v>10</v>
      </c>
      <c r="L63" s="121">
        <v>1</v>
      </c>
      <c r="M63" s="121">
        <v>7</v>
      </c>
      <c r="N63">
        <v>20</v>
      </c>
    </row>
    <row r="64" spans="1:14" x14ac:dyDescent="0.2">
      <c r="A64">
        <v>8001606</v>
      </c>
      <c r="B64" t="s">
        <v>135</v>
      </c>
      <c r="C64" t="s">
        <v>271</v>
      </c>
      <c r="D64">
        <v>-950</v>
      </c>
      <c r="E64" t="s">
        <v>160</v>
      </c>
      <c r="F64" s="120">
        <v>2160</v>
      </c>
      <c r="G64" s="121">
        <v>1000</v>
      </c>
      <c r="H64" t="s">
        <v>160</v>
      </c>
      <c r="I64">
        <v>300</v>
      </c>
      <c r="J64" s="122">
        <v>350</v>
      </c>
      <c r="K64" s="121">
        <v>1250</v>
      </c>
      <c r="L64" s="121">
        <v>1250</v>
      </c>
      <c r="M64" s="121">
        <v>7</v>
      </c>
      <c r="N64">
        <v>1250</v>
      </c>
    </row>
    <row r="65" spans="1:14" x14ac:dyDescent="0.2">
      <c r="A65">
        <v>8001740</v>
      </c>
      <c r="B65" t="s">
        <v>267</v>
      </c>
      <c r="C65" t="s">
        <v>270</v>
      </c>
      <c r="D65">
        <v>-15000</v>
      </c>
      <c r="E65" t="s">
        <v>160</v>
      </c>
      <c r="F65" s="120">
        <v>18.37</v>
      </c>
      <c r="G65" s="121">
        <v>1000</v>
      </c>
      <c r="H65" t="s">
        <v>160</v>
      </c>
      <c r="I65">
        <v>4500</v>
      </c>
      <c r="J65" s="122">
        <v>12000</v>
      </c>
      <c r="K65" s="121">
        <v>12000</v>
      </c>
      <c r="L65" s="121">
        <v>12000</v>
      </c>
      <c r="M65" s="121">
        <v>3</v>
      </c>
      <c r="N65">
        <v>99999</v>
      </c>
    </row>
    <row r="66" spans="1:14" x14ac:dyDescent="0.2">
      <c r="A66">
        <v>8001741</v>
      </c>
      <c r="B66" t="s">
        <v>266</v>
      </c>
      <c r="C66" t="s">
        <v>270</v>
      </c>
      <c r="D66">
        <v>-15000</v>
      </c>
      <c r="E66" t="s">
        <v>160</v>
      </c>
      <c r="F66" s="120">
        <v>18.82</v>
      </c>
      <c r="G66" s="121">
        <v>1000</v>
      </c>
      <c r="H66" t="s">
        <v>160</v>
      </c>
      <c r="I66">
        <v>6000</v>
      </c>
      <c r="J66" s="122">
        <v>18000</v>
      </c>
      <c r="K66" s="121">
        <v>12000</v>
      </c>
      <c r="L66" s="121">
        <v>12000</v>
      </c>
      <c r="M66" s="121">
        <v>3</v>
      </c>
      <c r="N66">
        <v>99999</v>
      </c>
    </row>
    <row r="67" spans="1:14" x14ac:dyDescent="0.2">
      <c r="A67">
        <v>8001753</v>
      </c>
      <c r="B67" t="s">
        <v>139</v>
      </c>
      <c r="C67" t="s">
        <v>268</v>
      </c>
      <c r="D67">
        <v>-2250</v>
      </c>
      <c r="E67" t="s">
        <v>160</v>
      </c>
      <c r="F67" s="120">
        <v>1047</v>
      </c>
      <c r="G67" s="121">
        <v>1000</v>
      </c>
      <c r="H67" t="s">
        <v>160</v>
      </c>
      <c r="I67">
        <v>800</v>
      </c>
      <c r="J67" s="122">
        <v>5116</v>
      </c>
      <c r="K67" s="121">
        <v>5000</v>
      </c>
      <c r="L67" s="121">
        <v>720</v>
      </c>
      <c r="M67" s="121">
        <v>14</v>
      </c>
      <c r="N67">
        <v>720</v>
      </c>
    </row>
    <row r="68" spans="1:14" x14ac:dyDescent="0.2">
      <c r="A68">
        <v>8001771</v>
      </c>
      <c r="B68" t="s">
        <v>140</v>
      </c>
      <c r="C68" t="s">
        <v>274</v>
      </c>
      <c r="D68">
        <v>-4000</v>
      </c>
      <c r="E68" t="s">
        <v>160</v>
      </c>
      <c r="F68" s="120">
        <v>153</v>
      </c>
      <c r="G68" s="121">
        <v>1000</v>
      </c>
      <c r="H68" t="s">
        <v>160</v>
      </c>
      <c r="I68" t="e">
        <v>#N/A</v>
      </c>
      <c r="J68" s="122">
        <v>0</v>
      </c>
      <c r="K68" s="121">
        <v>1000</v>
      </c>
      <c r="L68" s="121">
        <v>1000</v>
      </c>
      <c r="M68" s="121">
        <v>3</v>
      </c>
      <c r="N68">
        <v>12000</v>
      </c>
    </row>
    <row r="69" spans="1:14" x14ac:dyDescent="0.2">
      <c r="A69">
        <v>8001773</v>
      </c>
      <c r="B69" t="s">
        <v>141</v>
      </c>
      <c r="C69" t="s">
        <v>274</v>
      </c>
      <c r="D69">
        <v>-1440</v>
      </c>
      <c r="E69" t="s">
        <v>160</v>
      </c>
      <c r="F69" s="120">
        <v>6</v>
      </c>
      <c r="G69" s="121">
        <v>48</v>
      </c>
      <c r="H69" t="s">
        <v>160</v>
      </c>
      <c r="I69">
        <v>1000</v>
      </c>
      <c r="J69" s="122">
        <v>2400</v>
      </c>
      <c r="K69" s="121">
        <v>960</v>
      </c>
      <c r="L69" s="121">
        <v>480</v>
      </c>
      <c r="M69" s="121">
        <v>7</v>
      </c>
      <c r="N69">
        <v>9600</v>
      </c>
    </row>
    <row r="70" spans="1:14" x14ac:dyDescent="0.2">
      <c r="A70">
        <v>8001791</v>
      </c>
      <c r="B70" t="s">
        <v>142</v>
      </c>
      <c r="C70" t="s">
        <v>268</v>
      </c>
      <c r="D70">
        <v>-4670</v>
      </c>
      <c r="E70" t="s">
        <v>160</v>
      </c>
      <c r="F70" s="120">
        <v>1357.55</v>
      </c>
      <c r="G70" s="121">
        <v>1000</v>
      </c>
      <c r="H70" t="s">
        <v>160</v>
      </c>
      <c r="I70">
        <v>3000</v>
      </c>
      <c r="J70" s="122">
        <v>6220</v>
      </c>
      <c r="K70" s="121">
        <v>5000</v>
      </c>
      <c r="L70" s="121">
        <v>250</v>
      </c>
      <c r="M70" s="121">
        <v>21</v>
      </c>
      <c r="N70">
        <v>250</v>
      </c>
    </row>
    <row r="71" spans="1:14" x14ac:dyDescent="0.2">
      <c r="A71">
        <v>8001850</v>
      </c>
      <c r="B71" t="s">
        <v>144</v>
      </c>
      <c r="C71" t="s">
        <v>270</v>
      </c>
      <c r="D71">
        <v>-12000</v>
      </c>
      <c r="E71" t="s">
        <v>160</v>
      </c>
      <c r="F71" s="120">
        <v>100.54</v>
      </c>
      <c r="G71" s="121">
        <v>1000</v>
      </c>
      <c r="H71" t="s">
        <v>160</v>
      </c>
      <c r="I71">
        <v>9000</v>
      </c>
      <c r="J71" s="122">
        <v>16500</v>
      </c>
      <c r="K71" s="121">
        <v>9000</v>
      </c>
      <c r="L71" s="121">
        <v>9000</v>
      </c>
      <c r="M71" s="121">
        <v>3</v>
      </c>
      <c r="N71">
        <v>99999</v>
      </c>
    </row>
    <row r="72" spans="1:14" x14ac:dyDescent="0.2">
      <c r="A72">
        <v>8001852</v>
      </c>
      <c r="B72" t="s">
        <v>145</v>
      </c>
      <c r="C72" t="s">
        <v>274</v>
      </c>
      <c r="D72">
        <v>-1500</v>
      </c>
      <c r="E72" t="s">
        <v>160</v>
      </c>
      <c r="F72" s="120">
        <v>183</v>
      </c>
      <c r="G72" s="121">
        <v>1000</v>
      </c>
      <c r="H72" t="s">
        <v>160</v>
      </c>
      <c r="I72">
        <v>1000</v>
      </c>
      <c r="J72" s="122">
        <v>2000</v>
      </c>
      <c r="K72" s="121">
        <v>1000</v>
      </c>
      <c r="L72" s="121">
        <v>1000</v>
      </c>
      <c r="M72" s="121">
        <v>3</v>
      </c>
      <c r="N72">
        <v>12000</v>
      </c>
    </row>
    <row r="73" spans="1:14" x14ac:dyDescent="0.2">
      <c r="A73">
        <v>8001926</v>
      </c>
      <c r="B73" t="s">
        <v>146</v>
      </c>
      <c r="C73" t="s">
        <v>274</v>
      </c>
      <c r="D73">
        <v>-11520</v>
      </c>
      <c r="E73" t="s">
        <v>160</v>
      </c>
      <c r="F73" s="120">
        <v>6</v>
      </c>
      <c r="G73" s="121">
        <v>48</v>
      </c>
      <c r="H73" t="s">
        <v>160</v>
      </c>
      <c r="I73">
        <v>5000</v>
      </c>
      <c r="J73" s="122">
        <v>4320</v>
      </c>
      <c r="K73" s="121">
        <v>960</v>
      </c>
      <c r="L73" s="121">
        <v>480</v>
      </c>
      <c r="M73" s="121">
        <v>7</v>
      </c>
      <c r="N73">
        <v>9120</v>
      </c>
    </row>
    <row r="74" spans="1:14" x14ac:dyDescent="0.2">
      <c r="A74">
        <v>8001947</v>
      </c>
      <c r="B74" t="s">
        <v>148</v>
      </c>
      <c r="C74" t="s">
        <v>269</v>
      </c>
      <c r="D74">
        <v>-1100</v>
      </c>
      <c r="E74" t="s">
        <v>160</v>
      </c>
      <c r="F74" s="120">
        <v>206.13</v>
      </c>
      <c r="G74" s="121">
        <v>1000</v>
      </c>
      <c r="H74" t="s">
        <v>160</v>
      </c>
      <c r="I74">
        <v>2800</v>
      </c>
      <c r="J74" s="122">
        <v>11550</v>
      </c>
      <c r="K74" s="121">
        <v>10000</v>
      </c>
      <c r="L74" s="121">
        <v>550</v>
      </c>
      <c r="M74" s="121">
        <v>21</v>
      </c>
      <c r="N74">
        <v>9350</v>
      </c>
    </row>
    <row r="75" spans="1:14" x14ac:dyDescent="0.2">
      <c r="A75">
        <v>8001948</v>
      </c>
      <c r="B75" t="s">
        <v>149</v>
      </c>
      <c r="C75" t="s">
        <v>269</v>
      </c>
      <c r="D75">
        <v>-53199.999999999978</v>
      </c>
      <c r="E75" t="s">
        <v>160</v>
      </c>
      <c r="F75" s="120">
        <v>180.42</v>
      </c>
      <c r="G75" s="121">
        <v>1000</v>
      </c>
      <c r="H75" t="s">
        <v>160</v>
      </c>
      <c r="I75">
        <v>48000</v>
      </c>
      <c r="J75" s="122">
        <v>64100</v>
      </c>
      <c r="K75" s="121">
        <v>40000</v>
      </c>
      <c r="L75" s="121">
        <v>700</v>
      </c>
      <c r="M75" s="121">
        <v>21</v>
      </c>
      <c r="N75">
        <v>25200</v>
      </c>
    </row>
    <row r="76" spans="1:14" x14ac:dyDescent="0.2">
      <c r="A76">
        <v>8001951</v>
      </c>
      <c r="B76" t="s">
        <v>246</v>
      </c>
      <c r="C76" t="s">
        <v>269</v>
      </c>
      <c r="D76">
        <v>-70500.000000000015</v>
      </c>
      <c r="E76" t="s">
        <v>160</v>
      </c>
      <c r="F76" s="120">
        <v>276.47000000000003</v>
      </c>
      <c r="G76" s="121">
        <v>1000</v>
      </c>
      <c r="H76" t="s">
        <v>160</v>
      </c>
      <c r="I76">
        <v>64000</v>
      </c>
      <c r="J76" s="122">
        <v>33000</v>
      </c>
      <c r="K76" s="121">
        <v>100000</v>
      </c>
      <c r="L76" s="121">
        <v>750</v>
      </c>
      <c r="M76" s="121">
        <v>21</v>
      </c>
      <c r="N76">
        <v>27000</v>
      </c>
    </row>
    <row r="77" spans="1:14" x14ac:dyDescent="0.2">
      <c r="A77">
        <v>8001952</v>
      </c>
      <c r="B77" t="s">
        <v>245</v>
      </c>
      <c r="C77" t="s">
        <v>269</v>
      </c>
      <c r="D77">
        <v>-77131.000000000029</v>
      </c>
      <c r="E77" t="s">
        <v>160</v>
      </c>
      <c r="F77" s="120">
        <v>276.47000000000003</v>
      </c>
      <c r="G77" s="121">
        <v>1000</v>
      </c>
      <c r="H77" t="s">
        <v>160</v>
      </c>
      <c r="I77">
        <v>64000</v>
      </c>
      <c r="J77" s="122">
        <v>40500</v>
      </c>
      <c r="K77" s="121">
        <v>100000</v>
      </c>
      <c r="L77" s="121">
        <v>750</v>
      </c>
      <c r="M77" s="121">
        <v>21</v>
      </c>
      <c r="N77">
        <v>27000</v>
      </c>
    </row>
    <row r="78" spans="1:14" x14ac:dyDescent="0.2">
      <c r="A78">
        <v>8001953</v>
      </c>
      <c r="B78" t="s">
        <v>247</v>
      </c>
      <c r="C78" t="s">
        <v>269</v>
      </c>
      <c r="D78">
        <v>-7450</v>
      </c>
      <c r="E78" t="s">
        <v>160</v>
      </c>
      <c r="F78" s="120">
        <v>314.85000000000002</v>
      </c>
      <c r="G78" s="121">
        <v>1000</v>
      </c>
      <c r="H78" t="s">
        <v>160</v>
      </c>
      <c r="I78">
        <v>16000</v>
      </c>
      <c r="J78" s="122">
        <v>58200</v>
      </c>
      <c r="K78" s="121">
        <v>25000</v>
      </c>
      <c r="L78" s="121">
        <v>750</v>
      </c>
      <c r="M78" s="121">
        <v>21</v>
      </c>
      <c r="N78">
        <v>27000</v>
      </c>
    </row>
    <row r="79" spans="1:14" x14ac:dyDescent="0.2">
      <c r="A79">
        <v>8001954</v>
      </c>
      <c r="B79" t="s">
        <v>200</v>
      </c>
      <c r="C79" t="s">
        <v>269</v>
      </c>
      <c r="D79">
        <v>-1200</v>
      </c>
      <c r="E79" t="s">
        <v>160</v>
      </c>
      <c r="F79" s="120">
        <v>381.54</v>
      </c>
      <c r="G79" s="121">
        <v>1000</v>
      </c>
      <c r="H79" t="s">
        <v>160</v>
      </c>
      <c r="I79">
        <v>40000</v>
      </c>
      <c r="J79" s="122">
        <v>28800</v>
      </c>
      <c r="K79" s="121">
        <v>40000</v>
      </c>
      <c r="L79" s="121">
        <v>500</v>
      </c>
      <c r="M79" s="121">
        <v>21</v>
      </c>
      <c r="N79">
        <v>12000</v>
      </c>
    </row>
    <row r="80" spans="1:14" x14ac:dyDescent="0.2">
      <c r="A80">
        <v>8001955</v>
      </c>
      <c r="B80" t="s">
        <v>237</v>
      </c>
      <c r="C80" t="s">
        <v>269</v>
      </c>
      <c r="D80">
        <v>-6800</v>
      </c>
      <c r="E80" t="s">
        <v>160</v>
      </c>
      <c r="F80" s="120">
        <v>274.99</v>
      </c>
      <c r="G80" s="121">
        <v>1000</v>
      </c>
      <c r="H80" t="s">
        <v>160</v>
      </c>
      <c r="I80">
        <v>10000</v>
      </c>
      <c r="J80" s="122">
        <v>13250</v>
      </c>
      <c r="K80" s="121">
        <v>10000</v>
      </c>
      <c r="L80" s="121">
        <v>1000</v>
      </c>
      <c r="M80" s="121">
        <v>21</v>
      </c>
      <c r="N80">
        <v>24000</v>
      </c>
    </row>
    <row r="81" spans="1:14" x14ac:dyDescent="0.2">
      <c r="A81">
        <v>8001956</v>
      </c>
      <c r="B81" t="s">
        <v>238</v>
      </c>
      <c r="C81" t="s">
        <v>269</v>
      </c>
      <c r="D81">
        <v>-5220</v>
      </c>
      <c r="E81" t="s">
        <v>160</v>
      </c>
      <c r="F81" s="120">
        <v>580.91</v>
      </c>
      <c r="G81" s="121">
        <v>1000</v>
      </c>
      <c r="H81" t="s">
        <v>160</v>
      </c>
      <c r="I81">
        <v>7200</v>
      </c>
      <c r="J81" s="122">
        <v>7700</v>
      </c>
      <c r="K81" s="121">
        <v>10000</v>
      </c>
      <c r="L81" s="121">
        <v>1000</v>
      </c>
      <c r="M81" s="121">
        <v>21</v>
      </c>
      <c r="N81">
        <v>10000</v>
      </c>
    </row>
    <row r="82" spans="1:14" x14ac:dyDescent="0.2">
      <c r="A82">
        <v>8001957</v>
      </c>
      <c r="B82" t="s">
        <v>239</v>
      </c>
      <c r="C82" t="s">
        <v>269</v>
      </c>
      <c r="D82">
        <v>-19680.000000000007</v>
      </c>
      <c r="E82" t="s">
        <v>160</v>
      </c>
      <c r="F82" s="120">
        <v>305.55</v>
      </c>
      <c r="G82" s="121">
        <v>1000</v>
      </c>
      <c r="H82" t="s">
        <v>160</v>
      </c>
      <c r="I82">
        <v>20000</v>
      </c>
      <c r="J82" s="122">
        <v>33750</v>
      </c>
      <c r="K82" s="121">
        <v>15000</v>
      </c>
      <c r="L82" s="121">
        <v>750</v>
      </c>
      <c r="M82" s="121">
        <v>21</v>
      </c>
      <c r="N82">
        <v>9000</v>
      </c>
    </row>
    <row r="83" spans="1:14" x14ac:dyDescent="0.2">
      <c r="A83">
        <v>8001958</v>
      </c>
      <c r="B83" t="s">
        <v>240</v>
      </c>
      <c r="C83" t="s">
        <v>269</v>
      </c>
      <c r="D83">
        <v>-2400</v>
      </c>
      <c r="E83" t="s">
        <v>160</v>
      </c>
      <c r="F83" s="120">
        <v>473.45</v>
      </c>
      <c r="G83" s="121">
        <v>1000</v>
      </c>
      <c r="H83" t="s">
        <v>160</v>
      </c>
      <c r="I83">
        <v>3200</v>
      </c>
      <c r="J83" s="122">
        <v>8400</v>
      </c>
      <c r="K83" s="121">
        <v>10000</v>
      </c>
      <c r="L83" s="121">
        <v>600</v>
      </c>
      <c r="M83" s="121">
        <v>21</v>
      </c>
      <c r="N83">
        <v>9000</v>
      </c>
    </row>
    <row r="84" spans="1:14" x14ac:dyDescent="0.2">
      <c r="A84">
        <v>8001959</v>
      </c>
      <c r="B84" t="s">
        <v>153</v>
      </c>
      <c r="C84" t="s">
        <v>269</v>
      </c>
      <c r="D84">
        <v>-3000</v>
      </c>
      <c r="E84" t="s">
        <v>160</v>
      </c>
      <c r="F84" s="120">
        <v>456.33</v>
      </c>
      <c r="G84" s="121">
        <v>1000</v>
      </c>
      <c r="H84" t="s">
        <v>160</v>
      </c>
      <c r="I84">
        <v>7000</v>
      </c>
      <c r="J84" s="122">
        <v>12500</v>
      </c>
      <c r="K84" s="121">
        <v>5000</v>
      </c>
      <c r="L84" s="121">
        <v>500</v>
      </c>
      <c r="M84" s="121">
        <v>21</v>
      </c>
      <c r="N84">
        <v>12000</v>
      </c>
    </row>
    <row r="85" spans="1:14" x14ac:dyDescent="0.2">
      <c r="A85">
        <v>8001961</v>
      </c>
      <c r="B85" t="s">
        <v>92</v>
      </c>
      <c r="C85" t="s">
        <v>269</v>
      </c>
      <c r="D85">
        <v>-92249.999999999854</v>
      </c>
      <c r="E85" t="s">
        <v>160</v>
      </c>
      <c r="F85" s="120">
        <v>343.61</v>
      </c>
      <c r="G85" s="121">
        <v>1000</v>
      </c>
      <c r="H85" t="s">
        <v>160</v>
      </c>
      <c r="I85">
        <v>64000</v>
      </c>
      <c r="J85" s="122">
        <v>40150</v>
      </c>
      <c r="K85" s="121">
        <v>100000</v>
      </c>
      <c r="L85" s="121">
        <v>400</v>
      </c>
      <c r="M85" s="121">
        <v>21</v>
      </c>
      <c r="N85">
        <v>9600</v>
      </c>
    </row>
    <row r="86" spans="1:14" x14ac:dyDescent="0.2">
      <c r="A86">
        <v>8001962</v>
      </c>
      <c r="B86" t="s">
        <v>193</v>
      </c>
      <c r="C86" t="s">
        <v>269</v>
      </c>
      <c r="D86">
        <v>-7000</v>
      </c>
      <c r="E86" t="s">
        <v>160</v>
      </c>
      <c r="F86" s="120">
        <v>284.12</v>
      </c>
      <c r="G86" s="121">
        <v>1000</v>
      </c>
      <c r="H86" t="s">
        <v>160</v>
      </c>
      <c r="I86">
        <v>10000</v>
      </c>
      <c r="J86" s="122">
        <v>17350</v>
      </c>
      <c r="K86" s="121">
        <v>10000</v>
      </c>
      <c r="L86" s="121">
        <v>350</v>
      </c>
      <c r="M86" s="121">
        <v>21</v>
      </c>
      <c r="N86">
        <v>12600</v>
      </c>
    </row>
    <row r="87" spans="1:14" x14ac:dyDescent="0.2">
      <c r="A87">
        <v>8001966</v>
      </c>
      <c r="B87" t="s">
        <v>194</v>
      </c>
      <c r="C87" t="s">
        <v>271</v>
      </c>
      <c r="D87">
        <v>-19999.999999999993</v>
      </c>
      <c r="E87" t="s">
        <v>160</v>
      </c>
      <c r="F87" s="120">
        <v>70.08</v>
      </c>
      <c r="G87" s="121">
        <v>1000</v>
      </c>
      <c r="H87" t="s">
        <v>160</v>
      </c>
      <c r="I87">
        <v>20000</v>
      </c>
      <c r="J87" s="122">
        <v>20000</v>
      </c>
      <c r="K87" s="121">
        <v>1000</v>
      </c>
      <c r="L87" s="121">
        <v>1000</v>
      </c>
      <c r="M87" s="121">
        <v>21</v>
      </c>
      <c r="N87">
        <v>24000</v>
      </c>
    </row>
    <row r="88" spans="1:14" x14ac:dyDescent="0.2">
      <c r="A88">
        <v>8001969</v>
      </c>
      <c r="B88" t="s">
        <v>154</v>
      </c>
      <c r="C88" t="s">
        <v>274</v>
      </c>
      <c r="D88">
        <v>-6</v>
      </c>
      <c r="E88" t="s">
        <v>133</v>
      </c>
      <c r="F88" s="120">
        <v>6.5</v>
      </c>
      <c r="G88" s="121">
        <v>1</v>
      </c>
      <c r="H88" t="s">
        <v>133</v>
      </c>
      <c r="I88">
        <v>36</v>
      </c>
      <c r="J88" s="122">
        <v>60</v>
      </c>
      <c r="K88" s="121">
        <v>36</v>
      </c>
      <c r="L88" s="121">
        <v>6</v>
      </c>
      <c r="M88" s="121">
        <v>7</v>
      </c>
      <c r="N88">
        <v>2880</v>
      </c>
    </row>
    <row r="89" spans="1:14" x14ac:dyDescent="0.2">
      <c r="A89">
        <v>8001970</v>
      </c>
      <c r="B89" t="s">
        <v>93</v>
      </c>
      <c r="C89" t="s">
        <v>269</v>
      </c>
      <c r="D89">
        <v>-14700</v>
      </c>
      <c r="E89" t="s">
        <v>160</v>
      </c>
      <c r="F89" s="120">
        <v>678.46</v>
      </c>
      <c r="G89" s="121">
        <v>1000</v>
      </c>
      <c r="H89" t="s">
        <v>160</v>
      </c>
      <c r="I89">
        <v>18200</v>
      </c>
      <c r="J89" s="122">
        <v>23450</v>
      </c>
      <c r="K89" s="121">
        <v>30000</v>
      </c>
      <c r="L89" s="121">
        <v>350</v>
      </c>
      <c r="M89" s="121">
        <v>21</v>
      </c>
      <c r="N89">
        <v>8400</v>
      </c>
    </row>
    <row r="90" spans="1:14" x14ac:dyDescent="0.2">
      <c r="A90">
        <v>8002000</v>
      </c>
      <c r="B90" t="s">
        <v>97</v>
      </c>
      <c r="C90" t="s">
        <v>274</v>
      </c>
      <c r="D90">
        <v>-1515</v>
      </c>
      <c r="E90" t="s">
        <v>160</v>
      </c>
      <c r="F90" s="120">
        <v>330</v>
      </c>
      <c r="G90" s="121">
        <v>1000</v>
      </c>
      <c r="H90" t="s">
        <v>160</v>
      </c>
      <c r="I90">
        <v>1500</v>
      </c>
      <c r="J90" s="122">
        <v>1250</v>
      </c>
      <c r="K90" s="121">
        <v>3000</v>
      </c>
      <c r="L90" s="121">
        <v>250</v>
      </c>
      <c r="M90" s="121">
        <v>14</v>
      </c>
      <c r="N90">
        <v>20000</v>
      </c>
    </row>
    <row r="91" spans="1:14" x14ac:dyDescent="0.2">
      <c r="A91">
        <v>8002016</v>
      </c>
      <c r="B91" t="s">
        <v>241</v>
      </c>
      <c r="C91" t="s">
        <v>269</v>
      </c>
      <c r="D91">
        <v>-30450</v>
      </c>
      <c r="E91" t="s">
        <v>160</v>
      </c>
      <c r="F91" s="120">
        <v>266</v>
      </c>
      <c r="G91" s="121">
        <v>1000</v>
      </c>
      <c r="H91" t="s">
        <v>160</v>
      </c>
      <c r="I91">
        <v>40000</v>
      </c>
      <c r="J91" s="122">
        <v>58800</v>
      </c>
      <c r="K91" s="121">
        <v>100000</v>
      </c>
      <c r="L91" s="121">
        <v>1050</v>
      </c>
      <c r="M91" s="121">
        <v>42</v>
      </c>
      <c r="N91">
        <v>49350</v>
      </c>
    </row>
    <row r="92" spans="1:14" x14ac:dyDescent="0.2">
      <c r="A92">
        <v>8002062</v>
      </c>
      <c r="B92" t="s">
        <v>195</v>
      </c>
      <c r="C92" t="s">
        <v>274</v>
      </c>
      <c r="D92">
        <v>-12500</v>
      </c>
      <c r="E92" t="s">
        <v>160</v>
      </c>
      <c r="F92" s="120">
        <v>150</v>
      </c>
      <c r="G92" s="121">
        <v>1000</v>
      </c>
      <c r="H92" t="s">
        <v>160</v>
      </c>
      <c r="I92">
        <v>5000</v>
      </c>
      <c r="J92" s="122">
        <v>7500</v>
      </c>
      <c r="K92" s="121">
        <v>1000</v>
      </c>
      <c r="L92" s="121">
        <v>500</v>
      </c>
      <c r="M92" s="121">
        <v>3</v>
      </c>
      <c r="N92">
        <v>12000</v>
      </c>
    </row>
    <row r="93" spans="1:14" x14ac:dyDescent="0.2">
      <c r="I93" t="e">
        <v>#N/A</v>
      </c>
      <c r="J93" s="122"/>
      <c r="K93" s="121"/>
      <c r="L93" s="121"/>
      <c r="M93" s="121"/>
    </row>
    <row r="94" spans="1:14" x14ac:dyDescent="0.2">
      <c r="I94" t="e">
        <v>#N/A</v>
      </c>
      <c r="J94" s="122"/>
      <c r="K94" s="121"/>
      <c r="L94" s="121"/>
      <c r="M94" s="121"/>
    </row>
    <row r="95" spans="1:14" x14ac:dyDescent="0.2">
      <c r="I95" t="e">
        <v>#N/A</v>
      </c>
      <c r="J95" s="122"/>
      <c r="K95" s="121"/>
      <c r="L95" s="121"/>
      <c r="M95" s="121"/>
    </row>
    <row r="96" spans="1:14" x14ac:dyDescent="0.2">
      <c r="I96" t="e">
        <v>#N/A</v>
      </c>
      <c r="J96" s="122"/>
      <c r="K96" s="121"/>
      <c r="L96" s="121"/>
      <c r="M96" s="121"/>
    </row>
    <row r="97" spans="9:13" x14ac:dyDescent="0.2">
      <c r="I97" t="e">
        <v>#N/A</v>
      </c>
      <c r="J97" s="122"/>
      <c r="K97" s="121"/>
      <c r="L97" s="121"/>
      <c r="M97" s="121"/>
    </row>
    <row r="98" spans="9:13" x14ac:dyDescent="0.2">
      <c r="I98" t="e">
        <v>#N/A</v>
      </c>
      <c r="J98" s="122"/>
      <c r="K98" s="121"/>
      <c r="L98" s="121"/>
      <c r="M98" s="121"/>
    </row>
    <row r="99" spans="9:13" x14ac:dyDescent="0.2">
      <c r="I99" t="e">
        <v>#N/A</v>
      </c>
      <c r="J99" s="122"/>
      <c r="K99" s="121"/>
      <c r="L99" s="121"/>
      <c r="M99" s="121"/>
    </row>
    <row r="100" spans="9:13" x14ac:dyDescent="0.2">
      <c r="I100" t="e">
        <v>#N/A</v>
      </c>
      <c r="J100" s="122"/>
      <c r="K100" s="121"/>
      <c r="L100" s="121"/>
      <c r="M100" s="121"/>
    </row>
    <row r="101" spans="9:13" x14ac:dyDescent="0.2">
      <c r="I101" t="e">
        <v>#N/A</v>
      </c>
      <c r="J101" s="122"/>
      <c r="K101" s="121"/>
      <c r="L101" s="121"/>
      <c r="M101" s="121"/>
    </row>
    <row r="102" spans="9:13" x14ac:dyDescent="0.2">
      <c r="I102" t="e">
        <v>#N/A</v>
      </c>
      <c r="J102" s="122"/>
      <c r="K102" s="121"/>
      <c r="L102" s="121"/>
      <c r="M102" s="121"/>
    </row>
    <row r="103" spans="9:13" x14ac:dyDescent="0.2">
      <c r="I103" t="e">
        <v>#N/A</v>
      </c>
      <c r="J103" s="122"/>
      <c r="K103" s="121"/>
      <c r="L103" s="121"/>
      <c r="M103" s="121"/>
    </row>
    <row r="104" spans="9:13" x14ac:dyDescent="0.2">
      <c r="I104" t="e">
        <v>#N/A</v>
      </c>
      <c r="J104" s="122"/>
      <c r="K104" s="121"/>
      <c r="L104" s="121"/>
      <c r="M104" s="121"/>
    </row>
    <row r="105" spans="9:13" x14ac:dyDescent="0.2">
      <c r="I105" t="e">
        <v>#N/A</v>
      </c>
      <c r="J105" s="122"/>
      <c r="K105" s="121"/>
      <c r="L105" s="121"/>
      <c r="M105" s="121"/>
    </row>
    <row r="106" spans="9:13" x14ac:dyDescent="0.2">
      <c r="I106" t="e">
        <v>#N/A</v>
      </c>
      <c r="J106" s="122"/>
      <c r="K106" s="121"/>
      <c r="L106" s="121"/>
      <c r="M106" s="121"/>
    </row>
    <row r="107" spans="9:13" x14ac:dyDescent="0.2">
      <c r="I107" t="e">
        <v>#N/A</v>
      </c>
      <c r="J107" s="122"/>
      <c r="K107" s="121"/>
      <c r="L107" s="121"/>
      <c r="M107" s="121"/>
    </row>
    <row r="108" spans="9:13" x14ac:dyDescent="0.2">
      <c r="I108" t="e">
        <v>#N/A</v>
      </c>
      <c r="J108" s="122"/>
      <c r="K108" s="121"/>
      <c r="L108" s="121"/>
      <c r="M108" s="121"/>
    </row>
    <row r="109" spans="9:13" x14ac:dyDescent="0.2">
      <c r="I109" t="e">
        <v>#N/A</v>
      </c>
      <c r="J109" s="122"/>
      <c r="K109" s="121"/>
      <c r="L109" s="121"/>
      <c r="M109" s="121"/>
    </row>
    <row r="110" spans="9:13" x14ac:dyDescent="0.2">
      <c r="I110" t="e">
        <v>#N/A</v>
      </c>
      <c r="J110" s="122"/>
      <c r="K110" s="121"/>
      <c r="L110" s="121"/>
      <c r="M110" s="121"/>
    </row>
    <row r="111" spans="9:13" x14ac:dyDescent="0.2">
      <c r="I111" t="e">
        <v>#N/A</v>
      </c>
      <c r="J111" s="122"/>
      <c r="K111" s="121"/>
      <c r="L111" s="121"/>
      <c r="M111" s="121"/>
    </row>
    <row r="112" spans="9:13" x14ac:dyDescent="0.2">
      <c r="I112" t="e">
        <v>#N/A</v>
      </c>
      <c r="J112" s="122"/>
      <c r="K112" s="121"/>
      <c r="L112" s="121"/>
      <c r="M112" s="121"/>
    </row>
    <row r="113" spans="9:13" x14ac:dyDescent="0.2">
      <c r="I113" t="e">
        <v>#N/A</v>
      </c>
      <c r="J113" s="122"/>
      <c r="K113" s="121"/>
      <c r="L113" s="121"/>
      <c r="M113" s="121"/>
    </row>
    <row r="114" spans="9:13" x14ac:dyDescent="0.2">
      <c r="I114" t="e">
        <v>#N/A</v>
      </c>
      <c r="J114" s="122"/>
      <c r="K114" s="121"/>
      <c r="L114" s="121"/>
      <c r="M114" s="121"/>
    </row>
    <row r="115" spans="9:13" x14ac:dyDescent="0.2">
      <c r="I115" t="e">
        <v>#N/A</v>
      </c>
      <c r="J115" s="122"/>
      <c r="K115" s="121"/>
      <c r="L115" s="121"/>
      <c r="M115" s="121"/>
    </row>
    <row r="116" spans="9:13" x14ac:dyDescent="0.2">
      <c r="I116" t="e">
        <v>#N/A</v>
      </c>
      <c r="J116" s="122"/>
      <c r="K116" s="121"/>
      <c r="L116" s="121"/>
      <c r="M116" s="121"/>
    </row>
    <row r="117" spans="9:13" x14ac:dyDescent="0.2">
      <c r="I117" t="e">
        <v>#N/A</v>
      </c>
      <c r="J117" s="122"/>
      <c r="K117" s="121"/>
      <c r="L117" s="121"/>
      <c r="M117" s="121"/>
    </row>
    <row r="118" spans="9:13" x14ac:dyDescent="0.2">
      <c r="I118" t="e">
        <v>#N/A</v>
      </c>
      <c r="J118" s="122"/>
      <c r="K118" s="121"/>
      <c r="L118" s="121"/>
      <c r="M118" s="121"/>
    </row>
    <row r="119" spans="9:13" x14ac:dyDescent="0.2">
      <c r="I119" t="e">
        <v>#N/A</v>
      </c>
      <c r="J119" s="122"/>
      <c r="K119" s="121"/>
      <c r="L119" s="121"/>
      <c r="M119" s="121"/>
    </row>
    <row r="120" spans="9:13" x14ac:dyDescent="0.2">
      <c r="I120" t="e">
        <v>#N/A</v>
      </c>
      <c r="J120" s="122"/>
      <c r="K120" s="121"/>
      <c r="L120" s="121"/>
      <c r="M120" s="121"/>
    </row>
    <row r="121" spans="9:13" x14ac:dyDescent="0.2">
      <c r="I121" t="e">
        <v>#N/A</v>
      </c>
      <c r="J121" s="122"/>
      <c r="K121" s="121"/>
      <c r="L121" s="121"/>
      <c r="M121" s="121"/>
    </row>
    <row r="122" spans="9:13" x14ac:dyDescent="0.2">
      <c r="I122" t="e">
        <v>#N/A</v>
      </c>
      <c r="J122" s="122"/>
      <c r="K122" s="121"/>
      <c r="L122" s="121"/>
      <c r="M122" s="121"/>
    </row>
    <row r="123" spans="9:13" x14ac:dyDescent="0.2">
      <c r="I123" t="e">
        <v>#N/A</v>
      </c>
      <c r="J123" s="122"/>
      <c r="K123" s="121"/>
      <c r="L123" s="121"/>
      <c r="M123" s="121"/>
    </row>
    <row r="124" spans="9:13" x14ac:dyDescent="0.2">
      <c r="I124" t="e">
        <v>#N/A</v>
      </c>
      <c r="J124" s="122"/>
      <c r="K124" s="121"/>
      <c r="L124" s="121"/>
      <c r="M124" s="121"/>
    </row>
    <row r="125" spans="9:13" x14ac:dyDescent="0.2">
      <c r="I125" t="e">
        <v>#N/A</v>
      </c>
      <c r="J125" s="122"/>
      <c r="K125" s="121"/>
      <c r="L125" s="121"/>
      <c r="M125" s="121"/>
    </row>
    <row r="126" spans="9:13" x14ac:dyDescent="0.2">
      <c r="I126" t="e">
        <v>#N/A</v>
      </c>
      <c r="J126" s="122"/>
      <c r="K126" s="121"/>
      <c r="L126" s="121"/>
      <c r="M126" s="121"/>
    </row>
    <row r="127" spans="9:13" x14ac:dyDescent="0.2">
      <c r="I127" t="e">
        <v>#N/A</v>
      </c>
      <c r="J127" s="122"/>
      <c r="K127" s="121"/>
      <c r="L127" s="121"/>
      <c r="M127" s="121"/>
    </row>
    <row r="128" spans="9:13" x14ac:dyDescent="0.2">
      <c r="I128" t="e">
        <v>#N/A</v>
      </c>
      <c r="J128" s="122"/>
      <c r="K128" s="121"/>
      <c r="L128" s="121"/>
      <c r="M128" s="121"/>
    </row>
    <row r="129" spans="9:13" x14ac:dyDescent="0.2">
      <c r="I129" t="e">
        <v>#N/A</v>
      </c>
      <c r="J129" s="122"/>
      <c r="K129" s="121"/>
      <c r="L129" s="121"/>
      <c r="M129" s="121"/>
    </row>
  </sheetData>
  <autoFilter ref="A1:N247" xr:uid="{00000000-0009-0000-0000-000002000000}"/>
  <phoneticPr fontId="4" type="noConversion"/>
  <conditionalFormatting sqref="L2:L247">
    <cfRule type="cellIs" dxfId="4" priority="1" stopIfTrue="1" operator="equal">
      <formula>$K2</formula>
    </cfRule>
  </conditionalFormatting>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Q221"/>
  <sheetViews>
    <sheetView topLeftCell="A3" zoomScale="75" zoomScaleNormal="75" workbookViewId="0">
      <selection activeCell="G26" sqref="G26"/>
    </sheetView>
  </sheetViews>
  <sheetFormatPr defaultRowHeight="12.75" outlineLevelCol="1" x14ac:dyDescent="0.2"/>
  <cols>
    <col min="1" max="1" width="11.140625" bestFit="1" customWidth="1"/>
    <col min="2" max="2" width="19.42578125" bestFit="1" customWidth="1"/>
    <col min="4" max="4" width="23" bestFit="1" customWidth="1"/>
    <col min="5" max="5" width="13.7109375" customWidth="1"/>
    <col min="6" max="6" width="25.7109375" bestFit="1" customWidth="1"/>
    <col min="7" max="7" width="17.28515625" bestFit="1" customWidth="1"/>
    <col min="8" max="8" width="18.7109375" bestFit="1" customWidth="1"/>
    <col min="9" max="9" width="16.5703125" bestFit="1" customWidth="1"/>
    <col min="10" max="10" width="12.28515625" bestFit="1" customWidth="1"/>
    <col min="13" max="15" width="2.5703125" bestFit="1" customWidth="1"/>
    <col min="16" max="16" width="3.140625" bestFit="1" customWidth="1"/>
    <col min="17" max="18" width="3" bestFit="1" customWidth="1"/>
    <col min="20" max="20" width="3.28515625" bestFit="1" customWidth="1"/>
    <col min="21" max="24" width="2.28515625" bestFit="1" customWidth="1"/>
    <col min="25" max="26" width="3" bestFit="1" customWidth="1"/>
    <col min="29" max="29" width="15.42578125" bestFit="1" customWidth="1"/>
    <col min="30" max="30" width="50.85546875" bestFit="1" customWidth="1"/>
    <col min="31" max="31" width="9.42578125" bestFit="1" customWidth="1"/>
    <col min="32" max="32" width="22" bestFit="1" customWidth="1"/>
    <col min="33" max="33" width="32" hidden="1" customWidth="1" outlineLevel="1"/>
    <col min="34" max="34" width="21.140625" hidden="1" customWidth="1" outlineLevel="1"/>
    <col min="35" max="35" width="19.5703125" bestFit="1" customWidth="1" collapsed="1"/>
    <col min="36" max="36" width="13.28515625" bestFit="1" customWidth="1"/>
    <col min="37" max="37" width="13.85546875" customWidth="1"/>
    <col min="38" max="38" width="22" bestFit="1" customWidth="1"/>
    <col min="39" max="39" width="24.140625" bestFit="1" customWidth="1"/>
    <col min="40" max="42" width="24.140625" customWidth="1"/>
    <col min="43" max="43" width="52.7109375" bestFit="1" customWidth="1"/>
  </cols>
  <sheetData>
    <row r="1" spans="1:43" x14ac:dyDescent="0.2">
      <c r="L1" s="55"/>
      <c r="M1" s="56"/>
      <c r="N1" s="142" t="s">
        <v>70</v>
      </c>
      <c r="O1" s="142"/>
      <c r="P1" s="142"/>
      <c r="Q1" s="142"/>
      <c r="R1" s="143"/>
      <c r="S1" s="56"/>
      <c r="T1" s="55"/>
      <c r="U1" s="56"/>
      <c r="V1" s="142" t="s">
        <v>70</v>
      </c>
      <c r="W1" s="142"/>
      <c r="X1" s="142"/>
      <c r="Y1" s="142"/>
      <c r="Z1" s="143"/>
      <c r="AC1" s="108"/>
      <c r="AD1" s="108"/>
      <c r="AE1" s="108"/>
      <c r="AF1" s="109"/>
      <c r="AG1" s="11"/>
      <c r="AH1" s="11"/>
      <c r="AI1" s="11"/>
      <c r="AJ1" s="11"/>
      <c r="AK1" s="11"/>
      <c r="AL1" s="11"/>
      <c r="AM1" s="11"/>
      <c r="AN1" s="11"/>
      <c r="AO1" s="11"/>
      <c r="AP1" s="11"/>
      <c r="AQ1" s="11"/>
    </row>
    <row r="2" spans="1:43" x14ac:dyDescent="0.2">
      <c r="L2" s="57"/>
      <c r="N2" t="s">
        <v>34</v>
      </c>
      <c r="O2" t="s">
        <v>35</v>
      </c>
      <c r="P2" t="s">
        <v>25</v>
      </c>
      <c r="Q2" t="s">
        <v>44</v>
      </c>
      <c r="R2" s="33" t="s">
        <v>19</v>
      </c>
      <c r="T2" s="57"/>
      <c r="V2" t="s">
        <v>34</v>
      </c>
      <c r="W2" t="s">
        <v>35</v>
      </c>
      <c r="X2" t="s">
        <v>25</v>
      </c>
      <c r="Y2" t="s">
        <v>44</v>
      </c>
      <c r="Z2" s="33" t="s">
        <v>19</v>
      </c>
      <c r="AC2" s="80"/>
      <c r="AD2" s="80"/>
      <c r="AE2" s="80"/>
      <c r="AF2" s="110"/>
      <c r="AG2" s="110"/>
      <c r="AH2" s="110"/>
      <c r="AI2" s="110"/>
      <c r="AJ2" s="68"/>
      <c r="AK2" s="99"/>
      <c r="AL2" s="99"/>
      <c r="AM2" s="99"/>
      <c r="AN2" s="99"/>
      <c r="AO2" s="99"/>
      <c r="AP2" s="99"/>
    </row>
    <row r="3" spans="1:43" x14ac:dyDescent="0.2">
      <c r="F3" s="29" t="s">
        <v>105</v>
      </c>
      <c r="L3" s="144" t="s">
        <v>71</v>
      </c>
      <c r="M3" t="s">
        <v>34</v>
      </c>
      <c r="N3">
        <v>1</v>
      </c>
      <c r="O3">
        <v>1</v>
      </c>
      <c r="P3">
        <v>1</v>
      </c>
      <c r="Q3">
        <v>1</v>
      </c>
      <c r="R3" s="33">
        <v>1</v>
      </c>
      <c r="T3" s="144" t="s">
        <v>71</v>
      </c>
      <c r="U3" t="s">
        <v>34</v>
      </c>
      <c r="V3" t="s">
        <v>34</v>
      </c>
      <c r="W3" t="s">
        <v>34</v>
      </c>
      <c r="X3" t="s">
        <v>34</v>
      </c>
      <c r="Y3" t="s">
        <v>34</v>
      </c>
      <c r="Z3" s="33" t="s">
        <v>34</v>
      </c>
      <c r="AC3" s="80"/>
      <c r="AD3" s="80"/>
      <c r="AE3" s="80"/>
      <c r="AF3" s="110"/>
      <c r="AG3" s="110"/>
      <c r="AH3" s="110"/>
      <c r="AI3" s="110"/>
      <c r="AJ3" s="68"/>
      <c r="AK3" s="99"/>
      <c r="AL3" s="99"/>
      <c r="AM3" s="99"/>
      <c r="AN3" s="99"/>
      <c r="AO3" s="99"/>
      <c r="AP3" s="99"/>
    </row>
    <row r="4" spans="1:43" x14ac:dyDescent="0.2">
      <c r="B4" s="11" t="s">
        <v>101</v>
      </c>
      <c r="C4" s="11" t="s">
        <v>102</v>
      </c>
      <c r="D4" s="11" t="s">
        <v>100</v>
      </c>
      <c r="F4" s="31"/>
      <c r="G4" s="30" t="s">
        <v>56</v>
      </c>
      <c r="H4" s="30" t="s">
        <v>57</v>
      </c>
      <c r="I4" s="30" t="s">
        <v>58</v>
      </c>
      <c r="J4" s="11" t="s">
        <v>87</v>
      </c>
      <c r="L4" s="144"/>
      <c r="M4" t="s">
        <v>35</v>
      </c>
      <c r="N4">
        <v>1</v>
      </c>
      <c r="O4">
        <v>2</v>
      </c>
      <c r="P4">
        <v>2</v>
      </c>
      <c r="Q4">
        <v>2</v>
      </c>
      <c r="R4" s="33">
        <v>2</v>
      </c>
      <c r="T4" s="144"/>
      <c r="U4" t="s">
        <v>35</v>
      </c>
      <c r="V4" t="s">
        <v>34</v>
      </c>
      <c r="W4" t="s">
        <v>35</v>
      </c>
      <c r="X4" t="s">
        <v>35</v>
      </c>
      <c r="Y4" t="s">
        <v>35</v>
      </c>
      <c r="Z4" s="33" t="s">
        <v>35</v>
      </c>
      <c r="AC4" s="80"/>
      <c r="AD4" s="80"/>
      <c r="AE4" s="80"/>
      <c r="AF4" s="110"/>
      <c r="AG4" s="110"/>
      <c r="AH4" s="110"/>
      <c r="AI4" s="110"/>
      <c r="AJ4" s="68"/>
      <c r="AK4" s="99"/>
      <c r="AL4" s="99"/>
      <c r="AM4" s="99"/>
      <c r="AN4" s="99"/>
      <c r="AO4" s="99"/>
      <c r="AP4" s="99"/>
    </row>
    <row r="5" spans="1:43" x14ac:dyDescent="0.2">
      <c r="A5" s="9">
        <v>0.2</v>
      </c>
      <c r="B5" s="22">
        <v>0</v>
      </c>
      <c r="C5" s="25" t="s">
        <v>34</v>
      </c>
      <c r="D5" s="23">
        <v>1</v>
      </c>
      <c r="F5" s="32" t="s">
        <v>54</v>
      </c>
      <c r="G5" s="28">
        <f>AVGSOHVAL_CURRENTMOQ</f>
        <v>469806.29019999999</v>
      </c>
      <c r="H5" s="27">
        <f>Current_Annual_Ordering</f>
        <v>1375</v>
      </c>
      <c r="I5" s="27">
        <f>AVG_CURRENT_SOH_PAL</f>
        <v>272.93066309846722</v>
      </c>
      <c r="L5" s="144"/>
      <c r="M5" t="s">
        <v>25</v>
      </c>
      <c r="N5">
        <v>1</v>
      </c>
      <c r="O5">
        <v>2</v>
      </c>
      <c r="P5">
        <v>4</v>
      </c>
      <c r="Q5">
        <v>4</v>
      </c>
      <c r="R5" s="33">
        <v>4</v>
      </c>
      <c r="T5" s="144"/>
      <c r="U5" t="s">
        <v>25</v>
      </c>
      <c r="V5" t="s">
        <v>34</v>
      </c>
      <c r="W5" t="s">
        <v>35</v>
      </c>
      <c r="X5" t="s">
        <v>25</v>
      </c>
      <c r="Y5" t="s">
        <v>25</v>
      </c>
      <c r="Z5" s="33" t="s">
        <v>25</v>
      </c>
      <c r="AC5" s="80"/>
      <c r="AD5" s="80"/>
      <c r="AE5" s="80"/>
      <c r="AF5" s="110"/>
      <c r="AG5" s="110"/>
      <c r="AH5" s="110"/>
      <c r="AI5" s="110"/>
      <c r="AJ5" s="68"/>
      <c r="AK5" s="99"/>
      <c r="AL5" s="99"/>
      <c r="AM5" s="99"/>
      <c r="AN5" s="99"/>
      <c r="AO5" s="99"/>
      <c r="AP5" s="99"/>
    </row>
    <row r="6" spans="1:43" x14ac:dyDescent="0.2">
      <c r="A6" s="9">
        <v>0.6</v>
      </c>
      <c r="B6" s="22">
        <v>0.2</v>
      </c>
      <c r="C6" s="25" t="s">
        <v>35</v>
      </c>
      <c r="D6" s="23">
        <v>2</v>
      </c>
      <c r="F6" s="32" t="s">
        <v>55</v>
      </c>
      <c r="G6" s="28">
        <f>AVGSOHVAL_ABCMOQ</f>
        <v>501894.70970000018</v>
      </c>
      <c r="H6" s="27">
        <f>Proposed_Annual_Ordering</f>
        <v>702</v>
      </c>
      <c r="I6" s="27">
        <f>AVG_ABC_SOH_PAL</f>
        <v>298.1705170847344</v>
      </c>
      <c r="L6" s="144"/>
      <c r="M6" t="s">
        <v>44</v>
      </c>
      <c r="N6">
        <v>1</v>
      </c>
      <c r="O6">
        <v>2</v>
      </c>
      <c r="P6">
        <v>4</v>
      </c>
      <c r="Q6">
        <v>12</v>
      </c>
      <c r="R6" s="33">
        <v>12</v>
      </c>
      <c r="T6" s="144"/>
      <c r="U6" t="s">
        <v>44</v>
      </c>
      <c r="V6" t="s">
        <v>34</v>
      </c>
      <c r="W6" t="s">
        <v>35</v>
      </c>
      <c r="X6" t="s">
        <v>25</v>
      </c>
      <c r="Y6" t="s">
        <v>44</v>
      </c>
      <c r="Z6" s="33" t="s">
        <v>44</v>
      </c>
      <c r="AC6" s="80"/>
      <c r="AD6" s="80"/>
      <c r="AE6" s="80"/>
      <c r="AF6" s="110"/>
      <c r="AG6" s="110"/>
      <c r="AH6" s="110"/>
      <c r="AI6" s="110"/>
      <c r="AJ6" s="68"/>
      <c r="AK6" s="99"/>
      <c r="AL6" s="99"/>
      <c r="AM6" s="99"/>
      <c r="AN6" s="99"/>
      <c r="AO6" s="99"/>
      <c r="AP6" s="99"/>
    </row>
    <row r="7" spans="1:43" x14ac:dyDescent="0.2">
      <c r="A7" s="9">
        <v>0.15</v>
      </c>
      <c r="B7" s="22">
        <v>0.8</v>
      </c>
      <c r="C7" s="25" t="s">
        <v>25</v>
      </c>
      <c r="D7" s="23">
        <v>4</v>
      </c>
      <c r="F7" s="32"/>
      <c r="G7" s="28"/>
      <c r="H7" s="27"/>
      <c r="I7" s="27"/>
      <c r="L7" s="145"/>
      <c r="M7" s="24" t="s">
        <v>19</v>
      </c>
      <c r="N7" s="24">
        <v>1</v>
      </c>
      <c r="O7" s="24">
        <v>2</v>
      </c>
      <c r="P7" s="24">
        <v>4</v>
      </c>
      <c r="Q7" s="24">
        <v>12</v>
      </c>
      <c r="R7" s="31">
        <v>0</v>
      </c>
      <c r="S7" s="24"/>
      <c r="T7" s="145"/>
      <c r="U7" s="24" t="s">
        <v>19</v>
      </c>
      <c r="V7" s="24" t="s">
        <v>34</v>
      </c>
      <c r="W7" s="24" t="s">
        <v>35</v>
      </c>
      <c r="X7" s="24" t="s">
        <v>25</v>
      </c>
      <c r="Y7" s="24" t="s">
        <v>44</v>
      </c>
      <c r="Z7" s="31" t="s">
        <v>19</v>
      </c>
      <c r="AC7" s="80"/>
      <c r="AD7" s="80"/>
      <c r="AE7" s="80"/>
      <c r="AF7" s="110"/>
      <c r="AG7" s="110"/>
      <c r="AH7" s="110"/>
      <c r="AI7" s="110"/>
      <c r="AJ7" s="68"/>
      <c r="AK7" s="99"/>
      <c r="AL7" s="99"/>
      <c r="AM7" s="99"/>
      <c r="AN7" s="99"/>
      <c r="AO7" s="99"/>
      <c r="AP7" s="99"/>
    </row>
    <row r="8" spans="1:43" x14ac:dyDescent="0.2">
      <c r="A8" s="9">
        <v>0.05</v>
      </c>
      <c r="B8" s="22">
        <v>0.95</v>
      </c>
      <c r="C8" s="25" t="s">
        <v>44</v>
      </c>
      <c r="D8" s="23">
        <v>12</v>
      </c>
      <c r="F8" s="32" t="s">
        <v>104</v>
      </c>
      <c r="G8" s="28">
        <f>G6-G5</f>
        <v>32088.419500000193</v>
      </c>
      <c r="H8" s="59">
        <f>H6-H5</f>
        <v>-673</v>
      </c>
      <c r="I8" s="50">
        <f>I6-I5</f>
        <v>25.239853986267178</v>
      </c>
      <c r="J8" s="58">
        <f>H8*J12</f>
        <v>-3365</v>
      </c>
      <c r="AC8" s="80"/>
      <c r="AD8" s="80"/>
      <c r="AE8" s="80"/>
      <c r="AF8" s="110"/>
      <c r="AG8" s="110"/>
      <c r="AH8" s="110"/>
      <c r="AI8" s="110"/>
      <c r="AJ8" s="68"/>
      <c r="AK8" s="99"/>
      <c r="AL8" s="99"/>
      <c r="AM8" s="99"/>
      <c r="AN8" s="99"/>
      <c r="AO8" s="99"/>
      <c r="AP8" s="99"/>
    </row>
    <row r="9" spans="1:43" x14ac:dyDescent="0.2">
      <c r="A9" s="9">
        <v>0</v>
      </c>
      <c r="B9" s="22">
        <v>1</v>
      </c>
      <c r="C9" s="25" t="s">
        <v>19</v>
      </c>
      <c r="D9" s="23">
        <v>0</v>
      </c>
      <c r="F9" s="33"/>
      <c r="G9" s="28"/>
      <c r="H9" s="27"/>
      <c r="I9" s="27"/>
      <c r="AC9" s="80"/>
      <c r="AD9" s="80"/>
      <c r="AE9" s="80"/>
      <c r="AF9" s="110"/>
      <c r="AG9" s="110"/>
      <c r="AH9" s="110"/>
      <c r="AI9" s="110"/>
      <c r="AJ9" s="68"/>
      <c r="AK9" s="99"/>
      <c r="AL9" s="99"/>
      <c r="AM9" s="99"/>
      <c r="AN9" s="99"/>
      <c r="AO9" s="99"/>
      <c r="AP9" s="99"/>
    </row>
    <row r="10" spans="1:43" x14ac:dyDescent="0.2">
      <c r="F10" s="34" t="s">
        <v>103</v>
      </c>
      <c r="G10" s="35">
        <v>0.1</v>
      </c>
      <c r="I10" s="27"/>
      <c r="AC10" s="80"/>
      <c r="AD10" s="80"/>
      <c r="AE10" s="80"/>
      <c r="AF10" s="110"/>
      <c r="AG10" s="110"/>
      <c r="AH10" s="110"/>
      <c r="AI10" s="110"/>
      <c r="AJ10" s="68"/>
      <c r="AK10" s="99"/>
      <c r="AL10" s="99"/>
      <c r="AM10" s="99"/>
      <c r="AN10" s="99"/>
      <c r="AO10" s="99"/>
      <c r="AP10" s="99"/>
    </row>
    <row r="11" spans="1:43" x14ac:dyDescent="0.2">
      <c r="F11" s="34"/>
      <c r="G11" s="27"/>
      <c r="H11" s="28"/>
      <c r="I11" s="27"/>
      <c r="AC11" s="80"/>
      <c r="AD11" s="80"/>
      <c r="AE11" s="80"/>
      <c r="AF11" s="110"/>
      <c r="AG11" s="110"/>
      <c r="AH11" s="110"/>
      <c r="AI11" s="110"/>
      <c r="AJ11" s="68"/>
      <c r="AK11" s="99"/>
      <c r="AL11" s="99"/>
      <c r="AM11" s="99"/>
      <c r="AN11" s="99"/>
      <c r="AO11" s="99"/>
      <c r="AP11" s="99"/>
    </row>
    <row r="12" spans="1:43" x14ac:dyDescent="0.2">
      <c r="F12" s="34" t="s">
        <v>75</v>
      </c>
      <c r="H12" s="28">
        <v>25</v>
      </c>
      <c r="I12" s="27"/>
      <c r="J12" s="28">
        <v>5</v>
      </c>
      <c r="AC12" s="80"/>
      <c r="AD12" s="80"/>
      <c r="AE12" s="80"/>
      <c r="AF12" s="110"/>
      <c r="AG12" s="110"/>
      <c r="AH12" s="110"/>
      <c r="AI12" s="110"/>
      <c r="AJ12" s="68"/>
      <c r="AK12" s="99"/>
      <c r="AL12" s="99"/>
      <c r="AM12" s="99"/>
      <c r="AN12" s="99"/>
      <c r="AO12" s="99"/>
      <c r="AP12" s="99"/>
    </row>
    <row r="13" spans="1:43" x14ac:dyDescent="0.2">
      <c r="F13" s="34"/>
      <c r="H13" s="28"/>
      <c r="I13" s="27"/>
      <c r="AC13" s="80"/>
      <c r="AD13" s="80"/>
      <c r="AE13" s="80"/>
      <c r="AF13" s="110"/>
      <c r="AG13" s="110"/>
      <c r="AH13" s="110"/>
      <c r="AI13" s="110"/>
      <c r="AJ13" s="68"/>
      <c r="AK13" s="99"/>
      <c r="AL13" s="99"/>
      <c r="AM13" s="99"/>
      <c r="AN13" s="99"/>
      <c r="AO13" s="99"/>
      <c r="AP13" s="99"/>
    </row>
    <row r="14" spans="1:43" x14ac:dyDescent="0.2">
      <c r="F14" s="34" t="s">
        <v>74</v>
      </c>
      <c r="H14" s="28"/>
      <c r="I14" s="27">
        <f>3*365</f>
        <v>1095</v>
      </c>
      <c r="AC14" s="80"/>
      <c r="AD14" s="80"/>
      <c r="AE14" s="80"/>
      <c r="AF14" s="110"/>
      <c r="AG14" s="110"/>
      <c r="AH14" s="110"/>
      <c r="AI14" s="110"/>
      <c r="AJ14" s="68"/>
      <c r="AK14" s="99"/>
      <c r="AL14" s="99"/>
      <c r="AM14" s="99"/>
      <c r="AN14" s="99"/>
      <c r="AO14" s="99"/>
      <c r="AP14" s="99"/>
      <c r="AQ14" s="11"/>
    </row>
    <row r="15" spans="1:43" x14ac:dyDescent="0.2">
      <c r="F15" s="34" t="s">
        <v>76</v>
      </c>
      <c r="H15" s="28"/>
      <c r="I15" s="27"/>
      <c r="AC15" s="80"/>
      <c r="AD15" s="80"/>
      <c r="AE15" s="80"/>
      <c r="AF15" s="110"/>
      <c r="AG15" s="110"/>
      <c r="AH15" s="110"/>
      <c r="AI15" s="110"/>
      <c r="AJ15" s="68"/>
      <c r="AK15" s="99"/>
      <c r="AL15" s="99"/>
      <c r="AM15" s="99"/>
      <c r="AN15" s="99"/>
      <c r="AO15" s="99"/>
      <c r="AP15" s="99"/>
      <c r="AQ15" s="11"/>
    </row>
    <row r="16" spans="1:43" x14ac:dyDescent="0.2">
      <c r="F16" s="31" t="s">
        <v>244</v>
      </c>
      <c r="G16" s="24"/>
      <c r="H16" s="24"/>
      <c r="I16" s="24">
        <v>450</v>
      </c>
      <c r="AC16" s="80"/>
      <c r="AD16" s="80"/>
      <c r="AE16" s="80"/>
      <c r="AF16" s="110"/>
      <c r="AG16" s="110"/>
      <c r="AH16" s="110"/>
      <c r="AI16" s="110"/>
      <c r="AJ16" s="68"/>
      <c r="AK16" s="99"/>
      <c r="AL16" s="99"/>
      <c r="AM16" s="99"/>
      <c r="AN16" s="99"/>
      <c r="AO16" s="99"/>
      <c r="AP16" s="99"/>
    </row>
    <row r="17" spans="6:43" x14ac:dyDescent="0.2">
      <c r="F17" s="32" t="s">
        <v>73</v>
      </c>
      <c r="G17" s="28">
        <f>G8*G10</f>
        <v>3208.8419500000196</v>
      </c>
      <c r="H17" s="60">
        <f>H8*H12</f>
        <v>-16825</v>
      </c>
      <c r="I17" s="28">
        <f>MAX(0,I6-I16)*I14</f>
        <v>0</v>
      </c>
      <c r="AC17" s="80"/>
      <c r="AD17" s="80"/>
      <c r="AE17" s="80"/>
      <c r="AF17" s="110"/>
      <c r="AG17" s="110"/>
      <c r="AH17" s="110"/>
      <c r="AI17" s="110"/>
      <c r="AJ17" s="68"/>
      <c r="AK17" s="99"/>
      <c r="AL17" s="99"/>
      <c r="AM17" s="99"/>
      <c r="AN17" s="99"/>
      <c r="AO17" s="99"/>
      <c r="AP17" s="99"/>
    </row>
    <row r="18" spans="6:43" x14ac:dyDescent="0.2">
      <c r="F18" s="31"/>
      <c r="G18" s="24"/>
      <c r="H18" s="24"/>
      <c r="I18" s="24"/>
      <c r="AC18" s="80"/>
      <c r="AD18" s="80"/>
      <c r="AE18" s="80"/>
      <c r="AF18" s="110"/>
      <c r="AG18" s="110"/>
      <c r="AH18" s="110"/>
      <c r="AI18" s="110"/>
      <c r="AJ18" s="68"/>
      <c r="AK18" s="99"/>
      <c r="AL18" s="99"/>
      <c r="AM18" s="99"/>
      <c r="AN18" s="99"/>
      <c r="AO18" s="99"/>
      <c r="AP18" s="99"/>
    </row>
    <row r="19" spans="6:43" x14ac:dyDescent="0.2">
      <c r="F19" s="33" t="s">
        <v>61</v>
      </c>
      <c r="G19" s="61">
        <f>G17+H17+I17</f>
        <v>-13616.15804999998</v>
      </c>
      <c r="AC19" s="80"/>
      <c r="AD19" s="80"/>
      <c r="AE19" s="80"/>
      <c r="AF19" s="110"/>
      <c r="AG19" s="110"/>
      <c r="AH19" s="110"/>
      <c r="AI19" s="110"/>
      <c r="AJ19" s="68"/>
      <c r="AK19" s="99"/>
      <c r="AL19" s="99"/>
      <c r="AM19" s="99"/>
      <c r="AN19" s="99"/>
      <c r="AO19" s="99"/>
      <c r="AP19" s="99"/>
    </row>
    <row r="20" spans="6:43" x14ac:dyDescent="0.2">
      <c r="AC20" s="80"/>
      <c r="AD20" s="80"/>
      <c r="AE20" s="80"/>
      <c r="AF20" s="110"/>
      <c r="AG20" s="110"/>
      <c r="AH20" s="110"/>
      <c r="AI20" s="110"/>
      <c r="AJ20" s="68"/>
      <c r="AK20" s="99"/>
      <c r="AL20" s="99"/>
      <c r="AM20" s="99"/>
      <c r="AN20" s="99"/>
      <c r="AO20" s="99"/>
      <c r="AP20" s="99"/>
    </row>
    <row r="21" spans="6:43" x14ac:dyDescent="0.2">
      <c r="AC21" s="80"/>
      <c r="AD21" s="80"/>
      <c r="AE21" s="80"/>
      <c r="AF21" s="110"/>
      <c r="AG21" s="110"/>
      <c r="AH21" s="110"/>
      <c r="AI21" s="110"/>
      <c r="AJ21" s="68"/>
      <c r="AK21" s="99"/>
      <c r="AL21" s="99"/>
      <c r="AM21" s="99"/>
      <c r="AN21" s="99"/>
      <c r="AO21" s="99"/>
      <c r="AP21" s="99"/>
    </row>
    <row r="22" spans="6:43" x14ac:dyDescent="0.2">
      <c r="F22" s="29" t="s">
        <v>105</v>
      </c>
      <c r="AC22" s="80"/>
      <c r="AD22" s="80"/>
      <c r="AE22" s="80"/>
      <c r="AF22" s="110"/>
      <c r="AG22" s="110"/>
      <c r="AH22" s="110"/>
      <c r="AI22" s="110"/>
      <c r="AJ22" s="68"/>
      <c r="AK22" s="99"/>
      <c r="AL22" s="99"/>
      <c r="AM22" s="99"/>
      <c r="AN22" s="99"/>
      <c r="AO22" s="99"/>
      <c r="AP22" s="99"/>
      <c r="AQ22" s="11"/>
    </row>
    <row r="23" spans="6:43" x14ac:dyDescent="0.2">
      <c r="G23" t="s">
        <v>56</v>
      </c>
      <c r="H23" t="s">
        <v>57</v>
      </c>
      <c r="I23" t="s">
        <v>58</v>
      </c>
      <c r="J23" t="s">
        <v>87</v>
      </c>
      <c r="AC23" s="80"/>
      <c r="AD23" s="80"/>
      <c r="AE23" s="80"/>
      <c r="AF23" s="110"/>
      <c r="AG23" s="110"/>
      <c r="AH23" s="110"/>
      <c r="AI23" s="110"/>
      <c r="AJ23" s="68"/>
      <c r="AK23" s="99"/>
      <c r="AL23" s="99"/>
      <c r="AM23" s="99"/>
      <c r="AN23" s="99"/>
      <c r="AO23" s="99"/>
      <c r="AP23" s="99"/>
    </row>
    <row r="24" spans="6:43" x14ac:dyDescent="0.2">
      <c r="F24" t="s">
        <v>54</v>
      </c>
      <c r="G24" s="133">
        <v>287957.33926857141</v>
      </c>
      <c r="H24" s="134">
        <v>1375</v>
      </c>
      <c r="I24" s="134">
        <v>156.21697023884343</v>
      </c>
      <c r="J24" s="134"/>
      <c r="AC24" s="80"/>
      <c r="AD24" s="80"/>
      <c r="AE24" s="80"/>
      <c r="AF24" s="110"/>
      <c r="AG24" s="110"/>
      <c r="AH24" s="110"/>
      <c r="AI24" s="110"/>
      <c r="AJ24" s="68"/>
      <c r="AK24" s="99"/>
      <c r="AL24" s="99"/>
      <c r="AM24" s="99"/>
      <c r="AN24" s="99"/>
      <c r="AO24" s="99"/>
      <c r="AP24" s="99"/>
      <c r="AQ24" s="80"/>
    </row>
    <row r="25" spans="6:43" x14ac:dyDescent="0.2">
      <c r="F25" t="s">
        <v>55</v>
      </c>
      <c r="G25" s="133">
        <v>320045.75876857142</v>
      </c>
      <c r="H25" s="134">
        <v>702</v>
      </c>
      <c r="I25" s="134">
        <v>181.45682422511075</v>
      </c>
      <c r="J25" s="134"/>
      <c r="AC25" s="80"/>
      <c r="AD25" s="80"/>
      <c r="AE25" s="80"/>
      <c r="AF25" s="110"/>
      <c r="AG25" s="110"/>
      <c r="AH25" s="110"/>
      <c r="AI25" s="110"/>
      <c r="AJ25" s="68"/>
      <c r="AK25" s="99"/>
      <c r="AL25" s="99"/>
      <c r="AM25" s="99"/>
      <c r="AN25" s="99"/>
      <c r="AO25" s="99"/>
      <c r="AP25" s="99"/>
    </row>
    <row r="26" spans="6:43" x14ac:dyDescent="0.2">
      <c r="G26" s="133"/>
      <c r="H26" s="134"/>
      <c r="I26" s="134"/>
      <c r="J26" s="134"/>
      <c r="AC26" s="80"/>
      <c r="AD26" s="80"/>
      <c r="AE26" s="80"/>
      <c r="AF26" s="110"/>
      <c r="AG26" s="110"/>
      <c r="AH26" s="110"/>
      <c r="AI26" s="110"/>
      <c r="AJ26" s="68"/>
      <c r="AK26" s="99"/>
      <c r="AL26" s="99"/>
      <c r="AM26" s="99"/>
      <c r="AN26" s="99"/>
      <c r="AO26" s="99"/>
      <c r="AP26" s="99"/>
    </row>
    <row r="27" spans="6:43" x14ac:dyDescent="0.2">
      <c r="F27" t="s">
        <v>104</v>
      </c>
      <c r="G27" s="133">
        <v>32088.419500000018</v>
      </c>
      <c r="H27" s="134">
        <v>-673</v>
      </c>
      <c r="I27" s="134">
        <v>25.23985398626732</v>
      </c>
      <c r="J27" s="133">
        <v>-3365</v>
      </c>
      <c r="AC27" s="80"/>
      <c r="AD27" s="80"/>
      <c r="AE27" s="80"/>
      <c r="AF27" s="110"/>
      <c r="AG27" s="110"/>
      <c r="AH27" s="110"/>
      <c r="AI27" s="110"/>
      <c r="AJ27" s="68"/>
      <c r="AK27" s="99"/>
      <c r="AL27" s="99"/>
      <c r="AM27" s="99"/>
      <c r="AN27" s="99"/>
      <c r="AO27" s="99"/>
      <c r="AP27" s="99"/>
    </row>
    <row r="28" spans="6:43" x14ac:dyDescent="0.2">
      <c r="G28" s="134"/>
      <c r="H28" s="134"/>
      <c r="I28" s="134"/>
      <c r="J28" s="134"/>
      <c r="AC28" s="80"/>
      <c r="AD28" s="80"/>
      <c r="AE28" s="80"/>
      <c r="AF28" s="110"/>
      <c r="AG28" s="110"/>
      <c r="AH28" s="110"/>
      <c r="AI28" s="110"/>
      <c r="AJ28" s="68"/>
      <c r="AK28" s="99"/>
      <c r="AL28" s="99"/>
      <c r="AM28" s="99"/>
      <c r="AN28" s="99"/>
      <c r="AO28" s="99"/>
      <c r="AP28" s="99"/>
      <c r="AQ28" s="80"/>
    </row>
    <row r="29" spans="6:43" x14ac:dyDescent="0.2">
      <c r="F29" t="s">
        <v>103</v>
      </c>
      <c r="G29" s="134">
        <v>0.1</v>
      </c>
      <c r="H29" s="134"/>
      <c r="I29" s="134"/>
      <c r="J29" s="134"/>
      <c r="AC29" s="80"/>
      <c r="AD29" s="80"/>
      <c r="AE29" s="80"/>
      <c r="AF29" s="110"/>
      <c r="AG29" s="110"/>
      <c r="AH29" s="110"/>
      <c r="AI29" s="110"/>
      <c r="AJ29" s="68"/>
      <c r="AK29" s="99"/>
      <c r="AL29" s="99"/>
      <c r="AM29" s="99"/>
      <c r="AN29" s="99"/>
      <c r="AO29" s="99"/>
      <c r="AP29" s="99"/>
      <c r="AQ29" s="11"/>
    </row>
    <row r="30" spans="6:43" x14ac:dyDescent="0.2">
      <c r="G30" s="134"/>
      <c r="H30" s="134"/>
      <c r="I30" s="134"/>
      <c r="J30" s="134"/>
      <c r="AC30" s="80"/>
      <c r="AD30" s="80"/>
      <c r="AE30" s="80"/>
      <c r="AF30" s="110"/>
      <c r="AG30" s="110"/>
      <c r="AH30" s="110"/>
      <c r="AI30" s="110"/>
      <c r="AJ30" s="68"/>
      <c r="AK30" s="99"/>
      <c r="AL30" s="99"/>
      <c r="AM30" s="99"/>
      <c r="AN30" s="99"/>
      <c r="AO30" s="99"/>
      <c r="AP30" s="99"/>
    </row>
    <row r="31" spans="6:43" x14ac:dyDescent="0.2">
      <c r="F31" t="s">
        <v>75</v>
      </c>
      <c r="G31" s="134"/>
      <c r="H31" s="133">
        <v>25</v>
      </c>
      <c r="I31" s="134"/>
      <c r="J31" s="133">
        <v>5</v>
      </c>
      <c r="AC31" s="80"/>
      <c r="AD31" s="80"/>
      <c r="AE31" s="80"/>
      <c r="AF31" s="110"/>
      <c r="AG31" s="110"/>
      <c r="AH31" s="110"/>
      <c r="AI31" s="110"/>
      <c r="AJ31" s="68"/>
      <c r="AK31" s="99"/>
      <c r="AL31" s="99"/>
      <c r="AM31" s="99"/>
      <c r="AN31" s="99"/>
      <c r="AO31" s="99"/>
      <c r="AP31" s="99"/>
    </row>
    <row r="32" spans="6:43" x14ac:dyDescent="0.2">
      <c r="G32" s="134"/>
      <c r="H32" s="134"/>
      <c r="I32" s="134"/>
      <c r="J32" s="134"/>
      <c r="AC32" s="80"/>
      <c r="AD32" s="80"/>
      <c r="AE32" s="80"/>
      <c r="AF32" s="110"/>
      <c r="AG32" s="110"/>
      <c r="AH32" s="110"/>
      <c r="AI32" s="110"/>
      <c r="AJ32" s="68"/>
      <c r="AK32" s="99"/>
      <c r="AL32" s="99"/>
      <c r="AM32" s="99"/>
      <c r="AN32" s="99"/>
      <c r="AO32" s="99"/>
      <c r="AP32" s="99"/>
    </row>
    <row r="33" spans="6:43" x14ac:dyDescent="0.2">
      <c r="F33" t="s">
        <v>74</v>
      </c>
      <c r="G33" s="134"/>
      <c r="H33" s="134"/>
      <c r="I33" s="133">
        <v>1095</v>
      </c>
      <c r="J33" s="134"/>
      <c r="AC33" s="80"/>
      <c r="AD33" s="80"/>
      <c r="AE33" s="80"/>
      <c r="AF33" s="110"/>
      <c r="AG33" s="110"/>
      <c r="AH33" s="110"/>
      <c r="AI33" s="110"/>
      <c r="AJ33" s="68"/>
      <c r="AK33" s="99"/>
      <c r="AL33" s="99"/>
      <c r="AM33" s="99"/>
      <c r="AN33" s="99"/>
      <c r="AO33" s="99"/>
      <c r="AP33" s="99"/>
      <c r="AQ33" s="11"/>
    </row>
    <row r="34" spans="6:43" x14ac:dyDescent="0.2">
      <c r="F34" t="s">
        <v>76</v>
      </c>
      <c r="G34" s="134"/>
      <c r="H34" s="134"/>
      <c r="I34" s="134"/>
      <c r="J34" s="134"/>
      <c r="AC34" s="80"/>
      <c r="AD34" s="80"/>
      <c r="AE34" s="80"/>
      <c r="AF34" s="110"/>
      <c r="AG34" s="110"/>
      <c r="AH34" s="110"/>
      <c r="AI34" s="110"/>
      <c r="AJ34" s="68"/>
      <c r="AK34" s="99"/>
      <c r="AL34" s="99"/>
      <c r="AM34" s="99"/>
      <c r="AN34" s="99"/>
      <c r="AO34" s="99"/>
      <c r="AP34" s="99"/>
    </row>
    <row r="35" spans="6:43" x14ac:dyDescent="0.2">
      <c r="F35" t="s">
        <v>244</v>
      </c>
      <c r="G35" s="134"/>
      <c r="H35" s="134"/>
      <c r="I35" s="134">
        <v>180</v>
      </c>
      <c r="J35" s="134"/>
      <c r="AC35" s="80"/>
      <c r="AD35" s="80"/>
      <c r="AE35" s="80"/>
      <c r="AF35" s="110"/>
      <c r="AG35" s="110"/>
      <c r="AH35" s="110"/>
      <c r="AI35" s="110"/>
      <c r="AJ35" s="68"/>
      <c r="AK35" s="99"/>
      <c r="AL35" s="99"/>
      <c r="AM35" s="99"/>
      <c r="AN35" s="99"/>
      <c r="AO35" s="99"/>
      <c r="AP35" s="99"/>
      <c r="AQ35" s="11"/>
    </row>
    <row r="36" spans="6:43" x14ac:dyDescent="0.2">
      <c r="F36" t="s">
        <v>73</v>
      </c>
      <c r="G36" s="133">
        <v>3208.8419500000018</v>
      </c>
      <c r="H36" s="133">
        <v>-16825</v>
      </c>
      <c r="I36" s="133">
        <v>1595.2225264962719</v>
      </c>
      <c r="J36" s="134"/>
      <c r="AC36" s="80"/>
      <c r="AD36" s="80"/>
      <c r="AE36" s="80"/>
      <c r="AF36" s="110"/>
      <c r="AG36" s="110"/>
      <c r="AH36" s="110"/>
      <c r="AI36" s="110"/>
      <c r="AJ36" s="68"/>
      <c r="AK36" s="99"/>
      <c r="AL36" s="99"/>
      <c r="AM36" s="99"/>
      <c r="AN36" s="99"/>
      <c r="AO36" s="99"/>
      <c r="AP36" s="99"/>
      <c r="AQ36" s="11"/>
    </row>
    <row r="37" spans="6:43" x14ac:dyDescent="0.2">
      <c r="G37" s="133"/>
      <c r="H37" s="133"/>
      <c r="I37" s="133"/>
      <c r="J37" s="134"/>
      <c r="AC37" s="80"/>
      <c r="AD37" s="80"/>
      <c r="AE37" s="80"/>
      <c r="AF37" s="110"/>
      <c r="AG37" s="110"/>
      <c r="AH37" s="110"/>
      <c r="AI37" s="110"/>
      <c r="AJ37" s="68"/>
      <c r="AK37" s="99"/>
      <c r="AL37" s="99"/>
      <c r="AM37" s="99"/>
      <c r="AN37" s="99"/>
      <c r="AO37" s="99"/>
      <c r="AP37" s="99"/>
    </row>
    <row r="38" spans="6:43" x14ac:dyDescent="0.2">
      <c r="F38" t="s">
        <v>61</v>
      </c>
      <c r="G38" s="133">
        <v>-12020.935523503726</v>
      </c>
      <c r="H38" s="133"/>
      <c r="I38" s="133"/>
      <c r="J38" s="134"/>
      <c r="AC38" s="80"/>
      <c r="AD38" s="80"/>
      <c r="AE38" s="80"/>
      <c r="AF38" s="110"/>
      <c r="AG38" s="110"/>
      <c r="AH38" s="110"/>
      <c r="AI38" s="110"/>
      <c r="AJ38" s="68"/>
      <c r="AK38" s="99"/>
      <c r="AL38" s="99"/>
      <c r="AM38" s="99"/>
      <c r="AN38" s="99"/>
      <c r="AO38" s="99"/>
      <c r="AP38" s="99"/>
    </row>
    <row r="39" spans="6:43" x14ac:dyDescent="0.2">
      <c r="AC39" s="80"/>
      <c r="AD39" s="80"/>
      <c r="AE39" s="80"/>
      <c r="AF39" s="110"/>
      <c r="AG39" s="110"/>
      <c r="AH39" s="110"/>
      <c r="AI39" s="110"/>
      <c r="AJ39" s="68"/>
      <c r="AK39" s="99"/>
      <c r="AL39" s="99"/>
      <c r="AM39" s="99"/>
      <c r="AN39" s="99"/>
      <c r="AO39" s="99"/>
      <c r="AP39" s="99"/>
    </row>
    <row r="40" spans="6:43" x14ac:dyDescent="0.2">
      <c r="AC40" s="80"/>
      <c r="AD40" s="80"/>
      <c r="AE40" s="80"/>
      <c r="AF40" s="110"/>
      <c r="AG40" s="110"/>
      <c r="AH40" s="110"/>
      <c r="AI40" s="110"/>
      <c r="AJ40" s="68"/>
      <c r="AK40" s="99"/>
      <c r="AL40" s="99"/>
      <c r="AM40" s="99"/>
      <c r="AN40" s="99"/>
      <c r="AO40" s="99"/>
      <c r="AP40" s="99"/>
    </row>
    <row r="41" spans="6:43" x14ac:dyDescent="0.2">
      <c r="AC41" s="80"/>
      <c r="AD41" s="80"/>
      <c r="AE41" s="80"/>
      <c r="AF41" s="110"/>
      <c r="AG41" s="110"/>
      <c r="AH41" s="110"/>
      <c r="AI41" s="110"/>
      <c r="AJ41" s="68"/>
      <c r="AK41" s="99"/>
      <c r="AL41" s="99"/>
      <c r="AM41" s="99"/>
      <c r="AN41" s="99"/>
      <c r="AO41" s="99"/>
      <c r="AP41" s="99"/>
    </row>
    <row r="42" spans="6:43" x14ac:dyDescent="0.2">
      <c r="AC42" s="80"/>
      <c r="AD42" s="80"/>
      <c r="AE42" s="80"/>
      <c r="AF42" s="110"/>
      <c r="AG42" s="110"/>
      <c r="AH42" s="110"/>
      <c r="AI42" s="110"/>
      <c r="AJ42" s="68"/>
      <c r="AK42" s="99"/>
      <c r="AL42" s="99"/>
      <c r="AM42" s="99"/>
      <c r="AN42" s="99"/>
      <c r="AO42" s="99"/>
      <c r="AP42" s="99"/>
    </row>
    <row r="43" spans="6:43" x14ac:dyDescent="0.2">
      <c r="AC43" s="80"/>
      <c r="AD43" s="80"/>
      <c r="AE43" s="80"/>
      <c r="AF43" s="110"/>
      <c r="AG43" s="110"/>
      <c r="AH43" s="110"/>
      <c r="AI43" s="110"/>
      <c r="AJ43" s="68"/>
      <c r="AK43" s="99"/>
      <c r="AL43" s="99"/>
      <c r="AM43" s="99"/>
      <c r="AN43" s="99"/>
      <c r="AO43" s="99"/>
      <c r="AP43" s="99"/>
    </row>
    <row r="44" spans="6:43" x14ac:dyDescent="0.2">
      <c r="AC44" s="80"/>
      <c r="AD44" s="80"/>
      <c r="AE44" s="80"/>
      <c r="AF44" s="110"/>
      <c r="AG44" s="110"/>
      <c r="AH44" s="110"/>
      <c r="AI44" s="110"/>
      <c r="AJ44" s="68"/>
      <c r="AK44" s="99"/>
      <c r="AL44" s="99"/>
      <c r="AM44" s="99"/>
      <c r="AN44" s="99"/>
      <c r="AO44" s="99"/>
      <c r="AP44" s="99"/>
    </row>
    <row r="45" spans="6:43" x14ac:dyDescent="0.2">
      <c r="AC45" s="80"/>
      <c r="AD45" s="80"/>
      <c r="AE45" s="80"/>
      <c r="AF45" s="110"/>
      <c r="AG45" s="110"/>
      <c r="AH45" s="110"/>
      <c r="AI45" s="110"/>
      <c r="AJ45" s="68"/>
      <c r="AK45" s="99"/>
      <c r="AL45" s="99"/>
      <c r="AM45" s="99"/>
      <c r="AN45" s="99"/>
      <c r="AO45" s="99"/>
      <c r="AP45" s="99"/>
      <c r="AQ45" s="11"/>
    </row>
    <row r="46" spans="6:43" x14ac:dyDescent="0.2">
      <c r="AC46" s="80"/>
      <c r="AD46" s="80"/>
      <c r="AE46" s="80"/>
      <c r="AF46" s="110"/>
      <c r="AG46" s="110"/>
      <c r="AH46" s="110"/>
      <c r="AI46" s="110"/>
      <c r="AJ46" s="68"/>
      <c r="AK46" s="99"/>
      <c r="AL46" s="99"/>
      <c r="AM46" s="99"/>
      <c r="AN46" s="99"/>
      <c r="AO46" s="99"/>
      <c r="AP46" s="99"/>
    </row>
    <row r="47" spans="6:43" x14ac:dyDescent="0.2">
      <c r="AC47" s="80"/>
      <c r="AD47" s="80"/>
      <c r="AE47" s="80"/>
      <c r="AF47" s="110"/>
      <c r="AG47" s="110"/>
      <c r="AH47" s="110"/>
      <c r="AI47" s="110"/>
      <c r="AJ47" s="68"/>
      <c r="AK47" s="99"/>
      <c r="AL47" s="99"/>
      <c r="AM47" s="99"/>
      <c r="AN47" s="99"/>
      <c r="AO47" s="99"/>
      <c r="AP47" s="99"/>
    </row>
    <row r="48" spans="6:43" x14ac:dyDescent="0.2">
      <c r="AC48" s="80"/>
      <c r="AD48" s="80"/>
      <c r="AE48" s="80"/>
      <c r="AF48" s="110"/>
      <c r="AG48" s="110"/>
      <c r="AH48" s="110"/>
      <c r="AI48" s="110"/>
      <c r="AJ48" s="68"/>
      <c r="AK48" s="99"/>
      <c r="AL48" s="99"/>
      <c r="AM48" s="99"/>
      <c r="AN48" s="99"/>
      <c r="AO48" s="99"/>
      <c r="AP48" s="99"/>
      <c r="AQ48" s="11"/>
    </row>
    <row r="49" spans="29:43" x14ac:dyDescent="0.2">
      <c r="AC49" s="80"/>
      <c r="AD49" s="80"/>
      <c r="AE49" s="80"/>
      <c r="AF49" s="110"/>
      <c r="AG49" s="110"/>
      <c r="AH49" s="110"/>
      <c r="AI49" s="110"/>
      <c r="AJ49" s="68"/>
      <c r="AK49" s="99"/>
      <c r="AL49" s="99"/>
      <c r="AM49" s="99"/>
      <c r="AN49" s="99"/>
      <c r="AO49" s="99"/>
      <c r="AP49" s="99"/>
    </row>
    <row r="50" spans="29:43" x14ac:dyDescent="0.2">
      <c r="AC50" s="80"/>
      <c r="AD50" s="80"/>
      <c r="AE50" s="80"/>
      <c r="AF50" s="110"/>
      <c r="AG50" s="110"/>
      <c r="AH50" s="110"/>
      <c r="AI50" s="110"/>
      <c r="AJ50" s="68"/>
      <c r="AK50" s="99"/>
      <c r="AL50" s="99"/>
      <c r="AM50" s="99"/>
      <c r="AN50" s="99"/>
      <c r="AO50" s="99"/>
      <c r="AP50" s="99"/>
      <c r="AQ50" s="11"/>
    </row>
    <row r="51" spans="29:43" x14ac:dyDescent="0.2">
      <c r="AC51" s="80"/>
      <c r="AD51" s="80"/>
      <c r="AE51" s="80"/>
      <c r="AF51" s="110"/>
      <c r="AG51" s="110"/>
      <c r="AH51" s="110"/>
      <c r="AI51" s="110"/>
      <c r="AJ51" s="68"/>
      <c r="AK51" s="99"/>
      <c r="AL51" s="99"/>
      <c r="AM51" s="99"/>
      <c r="AN51" s="99"/>
      <c r="AO51" s="99"/>
      <c r="AP51" s="99"/>
    </row>
    <row r="52" spans="29:43" x14ac:dyDescent="0.2">
      <c r="AC52" s="80"/>
      <c r="AD52" s="80"/>
      <c r="AE52" s="80"/>
      <c r="AF52" s="110"/>
      <c r="AG52" s="110"/>
      <c r="AH52" s="110"/>
      <c r="AI52" s="110"/>
      <c r="AJ52" s="68"/>
      <c r="AK52" s="99"/>
      <c r="AL52" s="99"/>
      <c r="AM52" s="99"/>
      <c r="AN52" s="99"/>
      <c r="AO52" s="99"/>
      <c r="AP52" s="99"/>
      <c r="AQ52" s="80"/>
    </row>
    <row r="53" spans="29:43" x14ac:dyDescent="0.2">
      <c r="AC53" s="80"/>
      <c r="AD53" s="80"/>
      <c r="AE53" s="80"/>
      <c r="AF53" s="110"/>
      <c r="AG53" s="110"/>
      <c r="AH53" s="110"/>
      <c r="AI53" s="110"/>
      <c r="AJ53" s="68"/>
      <c r="AK53" s="99"/>
      <c r="AL53" s="99"/>
      <c r="AM53" s="99"/>
      <c r="AN53" s="99"/>
      <c r="AO53" s="99"/>
      <c r="AP53" s="99"/>
    </row>
    <row r="54" spans="29:43" x14ac:dyDescent="0.2">
      <c r="AC54" s="80"/>
      <c r="AD54" s="80"/>
      <c r="AE54" s="80"/>
      <c r="AF54" s="110"/>
      <c r="AG54" s="110"/>
      <c r="AH54" s="110"/>
      <c r="AI54" s="110"/>
      <c r="AJ54" s="68"/>
      <c r="AK54" s="99"/>
      <c r="AL54" s="99"/>
      <c r="AM54" s="99"/>
      <c r="AN54" s="99"/>
      <c r="AO54" s="99"/>
      <c r="AP54" s="99"/>
    </row>
    <row r="55" spans="29:43" x14ac:dyDescent="0.2">
      <c r="AC55" s="80"/>
      <c r="AD55" s="80"/>
      <c r="AE55" s="80"/>
      <c r="AF55" s="110"/>
      <c r="AG55" s="110"/>
      <c r="AH55" s="110"/>
      <c r="AI55" s="110"/>
      <c r="AJ55" s="68"/>
      <c r="AK55" s="99"/>
      <c r="AL55" s="99"/>
      <c r="AM55" s="99"/>
      <c r="AN55" s="99"/>
      <c r="AO55" s="99"/>
      <c r="AP55" s="99"/>
    </row>
    <row r="56" spans="29:43" x14ac:dyDescent="0.2">
      <c r="AC56" s="80"/>
      <c r="AD56" s="80"/>
      <c r="AE56" s="80"/>
      <c r="AF56" s="110"/>
      <c r="AG56" s="110"/>
      <c r="AH56" s="110"/>
      <c r="AI56" s="110"/>
      <c r="AJ56" s="68"/>
      <c r="AK56" s="99"/>
      <c r="AL56" s="99"/>
      <c r="AM56" s="99"/>
      <c r="AN56" s="99"/>
      <c r="AO56" s="99"/>
      <c r="AP56" s="99"/>
    </row>
    <row r="57" spans="29:43" x14ac:dyDescent="0.2">
      <c r="AC57" s="80"/>
      <c r="AD57" s="80"/>
      <c r="AE57" s="80"/>
      <c r="AF57" s="110"/>
      <c r="AG57" s="110"/>
      <c r="AH57" s="110"/>
      <c r="AI57" s="110"/>
      <c r="AJ57" s="68"/>
      <c r="AK57" s="99"/>
      <c r="AL57" s="99"/>
      <c r="AM57" s="99"/>
      <c r="AN57" s="99"/>
      <c r="AO57" s="99"/>
      <c r="AP57" s="99"/>
    </row>
    <row r="58" spans="29:43" x14ac:dyDescent="0.2">
      <c r="AC58" s="80"/>
      <c r="AD58" s="80"/>
      <c r="AE58" s="80"/>
      <c r="AF58" s="110"/>
      <c r="AG58" s="110"/>
      <c r="AH58" s="110"/>
      <c r="AI58" s="110"/>
      <c r="AJ58" s="68"/>
      <c r="AK58" s="99"/>
      <c r="AL58" s="99"/>
      <c r="AM58" s="99"/>
      <c r="AN58" s="99"/>
      <c r="AO58" s="99"/>
      <c r="AP58" s="99"/>
    </row>
    <row r="59" spans="29:43" x14ac:dyDescent="0.2">
      <c r="AC59" s="80"/>
      <c r="AD59" s="80"/>
      <c r="AE59" s="80"/>
      <c r="AF59" s="110"/>
      <c r="AG59" s="110"/>
      <c r="AH59" s="110"/>
      <c r="AI59" s="110"/>
      <c r="AJ59" s="68"/>
      <c r="AK59" s="99"/>
      <c r="AL59" s="99"/>
      <c r="AM59" s="99"/>
      <c r="AN59" s="99"/>
      <c r="AO59" s="99"/>
      <c r="AP59" s="99"/>
    </row>
    <row r="60" spans="29:43" x14ac:dyDescent="0.2">
      <c r="AC60" s="80"/>
      <c r="AD60" s="80"/>
      <c r="AE60" s="80"/>
      <c r="AF60" s="110"/>
      <c r="AG60" s="110"/>
      <c r="AH60" s="110"/>
      <c r="AI60" s="110"/>
      <c r="AJ60" s="68"/>
      <c r="AK60" s="99"/>
      <c r="AL60" s="99"/>
      <c r="AM60" s="99"/>
      <c r="AN60" s="99"/>
      <c r="AO60" s="99"/>
      <c r="AP60" s="99"/>
      <c r="AQ60" s="11"/>
    </row>
    <row r="61" spans="29:43" x14ac:dyDescent="0.2">
      <c r="AC61" s="80"/>
      <c r="AD61" s="80"/>
      <c r="AE61" s="80"/>
      <c r="AF61" s="110"/>
      <c r="AG61" s="110"/>
      <c r="AH61" s="110"/>
      <c r="AI61" s="110"/>
      <c r="AJ61" s="68"/>
      <c r="AK61" s="99"/>
      <c r="AL61" s="99"/>
      <c r="AM61" s="99"/>
      <c r="AN61" s="99"/>
      <c r="AO61" s="99"/>
      <c r="AP61" s="99"/>
      <c r="AQ61" s="11"/>
    </row>
    <row r="62" spans="29:43" x14ac:dyDescent="0.2">
      <c r="AC62" s="80"/>
      <c r="AD62" s="80"/>
      <c r="AE62" s="80"/>
      <c r="AF62" s="110"/>
      <c r="AG62" s="110"/>
      <c r="AH62" s="110"/>
      <c r="AI62" s="110"/>
      <c r="AJ62" s="68"/>
      <c r="AK62" s="99"/>
      <c r="AL62" s="99"/>
      <c r="AM62" s="99"/>
      <c r="AN62" s="99"/>
      <c r="AO62" s="99"/>
      <c r="AP62" s="99"/>
    </row>
    <row r="63" spans="29:43" x14ac:dyDescent="0.2">
      <c r="AC63" s="80"/>
      <c r="AD63" s="80"/>
      <c r="AE63" s="80"/>
      <c r="AF63" s="110"/>
      <c r="AG63" s="110"/>
      <c r="AH63" s="110"/>
      <c r="AI63" s="110"/>
      <c r="AJ63" s="68"/>
      <c r="AK63" s="99"/>
      <c r="AL63" s="99"/>
      <c r="AM63" s="99"/>
      <c r="AN63" s="99"/>
      <c r="AO63" s="99"/>
      <c r="AP63" s="99"/>
    </row>
    <row r="64" spans="29:43" x14ac:dyDescent="0.2">
      <c r="AC64" s="80"/>
      <c r="AD64" s="80"/>
      <c r="AE64" s="80"/>
      <c r="AF64" s="110"/>
      <c r="AG64" s="110"/>
      <c r="AH64" s="110"/>
      <c r="AI64" s="110"/>
      <c r="AJ64" s="68"/>
      <c r="AK64" s="99"/>
      <c r="AL64" s="99"/>
      <c r="AM64" s="99"/>
      <c r="AN64" s="99"/>
      <c r="AO64" s="99"/>
      <c r="AP64" s="99"/>
      <c r="AQ64" s="11"/>
    </row>
    <row r="65" spans="29:43" x14ac:dyDescent="0.2">
      <c r="AC65" s="80"/>
      <c r="AD65" s="80"/>
      <c r="AE65" s="80"/>
      <c r="AF65" s="110"/>
      <c r="AG65" s="110"/>
      <c r="AH65" s="110"/>
      <c r="AI65" s="110"/>
      <c r="AJ65" s="68"/>
      <c r="AK65" s="99"/>
      <c r="AL65" s="99"/>
      <c r="AM65" s="99"/>
      <c r="AN65" s="99"/>
      <c r="AO65" s="99"/>
      <c r="AP65" s="99"/>
      <c r="AQ65" s="11"/>
    </row>
    <row r="66" spans="29:43" x14ac:dyDescent="0.2">
      <c r="AC66" s="80"/>
      <c r="AD66" s="80"/>
      <c r="AE66" s="80"/>
      <c r="AF66" s="110"/>
      <c r="AG66" s="110"/>
      <c r="AH66" s="110"/>
      <c r="AI66" s="110"/>
      <c r="AJ66" s="68"/>
      <c r="AK66" s="99"/>
      <c r="AL66" s="99"/>
      <c r="AM66" s="99"/>
      <c r="AN66" s="99"/>
      <c r="AO66" s="99"/>
      <c r="AP66" s="99"/>
    </row>
    <row r="67" spans="29:43" x14ac:dyDescent="0.2">
      <c r="AC67" s="80"/>
      <c r="AD67" s="80"/>
      <c r="AE67" s="80"/>
      <c r="AF67" s="110"/>
      <c r="AG67" s="110"/>
      <c r="AH67" s="110"/>
      <c r="AI67" s="110"/>
      <c r="AJ67" s="68"/>
      <c r="AK67" s="99"/>
      <c r="AL67" s="99"/>
      <c r="AM67" s="99"/>
      <c r="AN67" s="99"/>
      <c r="AO67" s="99"/>
      <c r="AP67" s="99"/>
      <c r="AQ67" s="11"/>
    </row>
    <row r="68" spans="29:43" x14ac:dyDescent="0.2">
      <c r="AC68" s="80"/>
      <c r="AD68" s="80"/>
      <c r="AE68" s="80"/>
      <c r="AF68" s="110"/>
      <c r="AG68" s="110"/>
      <c r="AH68" s="110"/>
      <c r="AI68" s="110"/>
      <c r="AJ68" s="68"/>
      <c r="AK68" s="99"/>
      <c r="AL68" s="99"/>
      <c r="AM68" s="99"/>
      <c r="AN68" s="99"/>
      <c r="AO68" s="99"/>
      <c r="AP68" s="99"/>
    </row>
    <row r="69" spans="29:43" x14ac:dyDescent="0.2">
      <c r="AC69" s="80"/>
      <c r="AD69" s="80"/>
      <c r="AE69" s="80"/>
      <c r="AF69" s="110"/>
      <c r="AG69" s="110"/>
      <c r="AH69" s="110"/>
      <c r="AI69" s="110"/>
      <c r="AJ69" s="68"/>
      <c r="AK69" s="99"/>
      <c r="AL69" s="99"/>
      <c r="AM69" s="99"/>
      <c r="AN69" s="99"/>
      <c r="AO69" s="99"/>
      <c r="AP69" s="99"/>
    </row>
    <row r="70" spans="29:43" x14ac:dyDescent="0.2">
      <c r="AC70" s="80"/>
      <c r="AD70" s="80"/>
      <c r="AE70" s="80"/>
      <c r="AF70" s="110"/>
      <c r="AG70" s="110"/>
      <c r="AH70" s="110"/>
      <c r="AI70" s="110"/>
      <c r="AJ70" s="68"/>
      <c r="AK70" s="99"/>
      <c r="AL70" s="99"/>
      <c r="AM70" s="99"/>
      <c r="AN70" s="99"/>
      <c r="AO70" s="99"/>
      <c r="AP70" s="99"/>
    </row>
    <row r="71" spans="29:43" x14ac:dyDescent="0.2">
      <c r="AC71" s="80"/>
      <c r="AD71" s="80"/>
      <c r="AE71" s="80"/>
      <c r="AF71" s="110"/>
      <c r="AG71" s="110"/>
      <c r="AH71" s="110"/>
      <c r="AI71" s="110"/>
      <c r="AJ71" s="68"/>
      <c r="AK71" s="99"/>
      <c r="AL71" s="99"/>
      <c r="AM71" s="99"/>
      <c r="AN71" s="99"/>
      <c r="AO71" s="99"/>
      <c r="AP71" s="99"/>
    </row>
    <row r="72" spans="29:43" x14ac:dyDescent="0.2">
      <c r="AC72" s="80"/>
      <c r="AD72" s="80"/>
      <c r="AE72" s="80"/>
      <c r="AF72" s="110"/>
      <c r="AG72" s="110"/>
      <c r="AH72" s="110"/>
      <c r="AI72" s="110"/>
      <c r="AJ72" s="68"/>
      <c r="AK72" s="99"/>
      <c r="AL72" s="99"/>
      <c r="AM72" s="99"/>
      <c r="AN72" s="99"/>
      <c r="AO72" s="99"/>
      <c r="AP72" s="99"/>
    </row>
    <row r="73" spans="29:43" x14ac:dyDescent="0.2">
      <c r="AC73" s="80"/>
      <c r="AD73" s="80"/>
      <c r="AE73" s="80"/>
      <c r="AF73" s="110"/>
      <c r="AG73" s="110"/>
      <c r="AH73" s="110"/>
      <c r="AI73" s="110"/>
      <c r="AJ73" s="68"/>
      <c r="AK73" s="99"/>
      <c r="AL73" s="99"/>
      <c r="AM73" s="99"/>
      <c r="AN73" s="99"/>
      <c r="AO73" s="99"/>
      <c r="AP73" s="99"/>
      <c r="AQ73" s="11"/>
    </row>
    <row r="74" spans="29:43" x14ac:dyDescent="0.2">
      <c r="AC74" s="80"/>
      <c r="AD74" s="80"/>
      <c r="AE74" s="80"/>
      <c r="AF74" s="110"/>
      <c r="AG74" s="110"/>
      <c r="AH74" s="110"/>
      <c r="AI74" s="110"/>
      <c r="AJ74" s="68"/>
      <c r="AK74" s="99"/>
      <c r="AL74" s="99"/>
      <c r="AM74" s="99"/>
      <c r="AN74" s="99"/>
      <c r="AO74" s="99"/>
      <c r="AP74" s="99"/>
      <c r="AQ74" s="11"/>
    </row>
    <row r="75" spans="29:43" x14ac:dyDescent="0.2">
      <c r="AC75" s="80"/>
      <c r="AD75" s="80"/>
      <c r="AE75" s="80"/>
      <c r="AF75" s="110"/>
      <c r="AG75" s="110"/>
      <c r="AH75" s="110"/>
      <c r="AI75" s="110"/>
      <c r="AJ75" s="68"/>
      <c r="AK75" s="99"/>
      <c r="AL75" s="99"/>
      <c r="AM75" s="99"/>
      <c r="AN75" s="99"/>
      <c r="AO75" s="99"/>
      <c r="AP75" s="99"/>
    </row>
    <row r="76" spans="29:43" x14ac:dyDescent="0.2">
      <c r="AC76" s="80"/>
      <c r="AD76" s="80"/>
      <c r="AE76" s="80"/>
      <c r="AF76" s="110"/>
      <c r="AG76" s="110"/>
      <c r="AH76" s="110"/>
      <c r="AI76" s="110"/>
      <c r="AJ76" s="68"/>
      <c r="AK76" s="99"/>
      <c r="AL76" s="99"/>
      <c r="AM76" s="99"/>
      <c r="AN76" s="99"/>
      <c r="AO76" s="99"/>
      <c r="AP76" s="99"/>
    </row>
    <row r="77" spans="29:43" x14ac:dyDescent="0.2">
      <c r="AC77" s="80"/>
      <c r="AD77" s="80"/>
      <c r="AE77" s="80"/>
      <c r="AF77" s="110"/>
      <c r="AG77" s="110"/>
      <c r="AH77" s="110"/>
      <c r="AI77" s="110"/>
      <c r="AJ77" s="68"/>
      <c r="AK77" s="99"/>
      <c r="AL77" s="99"/>
      <c r="AM77" s="99"/>
      <c r="AN77" s="99"/>
      <c r="AO77" s="99"/>
      <c r="AP77" s="99"/>
      <c r="AQ77" s="11"/>
    </row>
    <row r="78" spans="29:43" x14ac:dyDescent="0.2">
      <c r="AC78" s="80"/>
      <c r="AD78" s="80"/>
      <c r="AE78" s="80"/>
      <c r="AF78" s="110"/>
      <c r="AG78" s="110"/>
      <c r="AH78" s="110"/>
      <c r="AI78" s="110"/>
      <c r="AJ78" s="68"/>
      <c r="AK78" s="99"/>
      <c r="AL78" s="99"/>
      <c r="AM78" s="99"/>
      <c r="AN78" s="99"/>
      <c r="AO78" s="99"/>
      <c r="AP78" s="99"/>
      <c r="AQ78" s="11"/>
    </row>
    <row r="79" spans="29:43" x14ac:dyDescent="0.2">
      <c r="AC79" s="80"/>
      <c r="AD79" s="80"/>
      <c r="AE79" s="80"/>
      <c r="AF79" s="110"/>
      <c r="AG79" s="110"/>
      <c r="AH79" s="110"/>
      <c r="AI79" s="110"/>
      <c r="AJ79" s="68"/>
      <c r="AK79" s="99"/>
      <c r="AL79" s="99"/>
      <c r="AM79" s="99"/>
      <c r="AN79" s="99"/>
      <c r="AO79" s="99"/>
      <c r="AP79" s="99"/>
    </row>
    <row r="80" spans="29:43" x14ac:dyDescent="0.2">
      <c r="AC80" s="80"/>
      <c r="AD80" s="80"/>
      <c r="AE80" s="80"/>
      <c r="AF80" s="110"/>
      <c r="AG80" s="110"/>
      <c r="AH80" s="110"/>
      <c r="AI80" s="110"/>
      <c r="AJ80" s="68"/>
      <c r="AK80" s="99"/>
      <c r="AL80" s="99"/>
      <c r="AM80" s="99"/>
      <c r="AN80" s="99"/>
      <c r="AO80" s="99"/>
      <c r="AP80" s="99"/>
      <c r="AQ80" s="11"/>
    </row>
    <row r="81" spans="29:43" x14ac:dyDescent="0.2">
      <c r="AC81" s="80"/>
      <c r="AD81" s="80"/>
      <c r="AE81" s="80"/>
      <c r="AF81" s="110"/>
      <c r="AG81" s="110"/>
      <c r="AH81" s="110"/>
      <c r="AI81" s="110"/>
      <c r="AJ81" s="68"/>
      <c r="AK81" s="99"/>
      <c r="AL81" s="99"/>
      <c r="AM81" s="99"/>
      <c r="AN81" s="99"/>
      <c r="AO81" s="99"/>
      <c r="AP81" s="99"/>
    </row>
    <row r="82" spans="29:43" x14ac:dyDescent="0.2">
      <c r="AC82" s="80"/>
      <c r="AD82" s="80"/>
      <c r="AE82" s="80"/>
      <c r="AF82" s="110"/>
      <c r="AG82" s="110"/>
      <c r="AH82" s="110"/>
      <c r="AI82" s="110"/>
      <c r="AJ82" s="68"/>
      <c r="AK82" s="99"/>
      <c r="AL82" s="99"/>
      <c r="AM82" s="99"/>
      <c r="AN82" s="99"/>
      <c r="AO82" s="99"/>
      <c r="AP82" s="99"/>
    </row>
    <row r="83" spans="29:43" x14ac:dyDescent="0.2">
      <c r="AC83" s="80"/>
      <c r="AD83" s="80"/>
      <c r="AE83" s="80"/>
      <c r="AF83" s="110"/>
      <c r="AG83" s="110"/>
      <c r="AH83" s="110"/>
      <c r="AI83" s="110"/>
      <c r="AJ83" s="68"/>
      <c r="AK83" s="99"/>
      <c r="AL83" s="99"/>
      <c r="AM83" s="99"/>
      <c r="AN83" s="99"/>
      <c r="AO83" s="99"/>
      <c r="AP83" s="99"/>
      <c r="AQ83" s="11"/>
    </row>
    <row r="84" spans="29:43" x14ac:dyDescent="0.2">
      <c r="AC84" s="80"/>
      <c r="AD84" s="80"/>
      <c r="AE84" s="80"/>
      <c r="AF84" s="110"/>
      <c r="AG84" s="110"/>
      <c r="AH84" s="110"/>
      <c r="AI84" s="110"/>
      <c r="AJ84" s="68"/>
      <c r="AK84" s="99"/>
      <c r="AL84" s="99"/>
      <c r="AM84" s="99"/>
      <c r="AN84" s="99"/>
      <c r="AO84" s="99"/>
      <c r="AP84" s="99"/>
    </row>
    <row r="85" spans="29:43" x14ac:dyDescent="0.2">
      <c r="AC85" s="80"/>
      <c r="AD85" s="80"/>
      <c r="AE85" s="80"/>
      <c r="AF85" s="110"/>
      <c r="AG85" s="110"/>
      <c r="AH85" s="110"/>
      <c r="AI85" s="110"/>
      <c r="AJ85" s="68"/>
      <c r="AK85" s="99"/>
      <c r="AL85" s="99"/>
      <c r="AM85" s="99"/>
      <c r="AN85" s="99"/>
      <c r="AO85" s="99"/>
      <c r="AP85" s="99"/>
      <c r="AQ85" s="11"/>
    </row>
    <row r="86" spans="29:43" x14ac:dyDescent="0.2">
      <c r="AC86" s="80"/>
      <c r="AD86" s="80"/>
      <c r="AE86" s="80"/>
      <c r="AF86" s="110"/>
      <c r="AG86" s="110"/>
      <c r="AH86" s="110"/>
      <c r="AI86" s="110"/>
      <c r="AJ86" s="68"/>
      <c r="AK86" s="99"/>
      <c r="AL86" s="99"/>
      <c r="AM86" s="99"/>
      <c r="AN86" s="99"/>
      <c r="AO86" s="99"/>
      <c r="AP86" s="99"/>
    </row>
    <row r="87" spans="29:43" x14ac:dyDescent="0.2">
      <c r="AC87" s="80"/>
      <c r="AD87" s="80"/>
      <c r="AE87" s="80"/>
      <c r="AF87" s="110"/>
      <c r="AG87" s="110"/>
      <c r="AH87" s="110"/>
      <c r="AI87" s="110"/>
      <c r="AJ87" s="68"/>
      <c r="AK87" s="99"/>
      <c r="AL87" s="99"/>
      <c r="AM87" s="99"/>
      <c r="AN87" s="99"/>
      <c r="AO87" s="99"/>
      <c r="AP87" s="99"/>
      <c r="AQ87" s="11"/>
    </row>
    <row r="88" spans="29:43" x14ac:dyDescent="0.2">
      <c r="AC88" s="80"/>
      <c r="AD88" s="80"/>
      <c r="AE88" s="80"/>
      <c r="AF88" s="80"/>
      <c r="AG88" s="1"/>
      <c r="AH88" s="1"/>
      <c r="AI88" s="1"/>
      <c r="AJ88" s="68"/>
      <c r="AK88" s="99"/>
      <c r="AL88" s="99"/>
      <c r="AM88" s="99"/>
      <c r="AN88" s="99"/>
      <c r="AO88" s="99"/>
      <c r="AP88" s="99"/>
    </row>
    <row r="89" spans="29:43" x14ac:dyDescent="0.2">
      <c r="AC89" s="80"/>
      <c r="AD89" s="80"/>
      <c r="AE89" s="80"/>
      <c r="AF89" s="80"/>
      <c r="AG89" s="1"/>
      <c r="AH89" s="1"/>
      <c r="AI89" s="1"/>
      <c r="AJ89" s="68"/>
      <c r="AK89" s="99"/>
      <c r="AL89" s="99"/>
      <c r="AM89" s="99"/>
      <c r="AN89" s="99"/>
      <c r="AO89" s="99"/>
      <c r="AP89" s="99"/>
    </row>
    <row r="90" spans="29:43" x14ac:dyDescent="0.2">
      <c r="AC90" s="80"/>
      <c r="AD90" s="80"/>
      <c r="AE90" s="80"/>
      <c r="AF90" s="80"/>
      <c r="AG90" s="1"/>
      <c r="AH90" s="1"/>
      <c r="AI90" s="1"/>
      <c r="AJ90" s="68"/>
      <c r="AK90" s="99"/>
      <c r="AL90" s="99"/>
      <c r="AM90" s="99"/>
      <c r="AN90" s="99"/>
      <c r="AO90" s="99"/>
      <c r="AP90" s="99"/>
    </row>
    <row r="91" spans="29:43" x14ac:dyDescent="0.2">
      <c r="AC91" s="80"/>
      <c r="AD91" s="80"/>
      <c r="AE91" s="80"/>
      <c r="AF91" s="80"/>
      <c r="AG91" s="1"/>
      <c r="AH91" s="1"/>
      <c r="AI91" s="1"/>
      <c r="AJ91" s="68"/>
      <c r="AK91" s="99"/>
      <c r="AL91" s="99"/>
      <c r="AM91" s="99"/>
      <c r="AN91" s="99"/>
      <c r="AO91" s="99"/>
      <c r="AP91" s="99"/>
    </row>
    <row r="92" spans="29:43" x14ac:dyDescent="0.2">
      <c r="AC92" s="80"/>
      <c r="AD92" s="80"/>
      <c r="AE92" s="80"/>
      <c r="AF92" s="80"/>
      <c r="AG92" s="1"/>
      <c r="AH92" s="1"/>
      <c r="AI92" s="1"/>
      <c r="AJ92" s="68"/>
      <c r="AK92" s="99"/>
      <c r="AL92" s="99"/>
      <c r="AM92" s="99"/>
      <c r="AN92" s="99"/>
      <c r="AO92" s="99"/>
      <c r="AP92" s="99"/>
    </row>
    <row r="93" spans="29:43" x14ac:dyDescent="0.2">
      <c r="AC93" s="80"/>
      <c r="AD93" s="80"/>
      <c r="AE93" s="80"/>
      <c r="AF93" s="80"/>
      <c r="AG93" s="1"/>
      <c r="AH93" s="1"/>
      <c r="AI93" s="1"/>
      <c r="AJ93" s="68"/>
      <c r="AK93" s="99"/>
      <c r="AL93" s="99"/>
      <c r="AM93" s="99"/>
      <c r="AN93" s="99"/>
      <c r="AO93" s="99"/>
      <c r="AP93" s="99"/>
    </row>
    <row r="94" spans="29:43" x14ac:dyDescent="0.2">
      <c r="AC94" s="80"/>
      <c r="AD94" s="80"/>
      <c r="AE94" s="80"/>
      <c r="AF94" s="80"/>
      <c r="AG94" s="1"/>
      <c r="AH94" s="1"/>
      <c r="AI94" s="1"/>
      <c r="AJ94" s="68"/>
      <c r="AK94" s="99"/>
      <c r="AL94" s="99"/>
      <c r="AM94" s="99"/>
      <c r="AN94" s="99"/>
      <c r="AO94" s="99"/>
      <c r="AP94" s="99"/>
    </row>
    <row r="95" spans="29:43" x14ac:dyDescent="0.2">
      <c r="AC95" s="80"/>
      <c r="AD95" s="80"/>
      <c r="AE95" s="80"/>
      <c r="AF95" s="80"/>
      <c r="AG95" s="1"/>
      <c r="AH95" s="1"/>
      <c r="AI95" s="1"/>
      <c r="AJ95" s="68"/>
      <c r="AK95" s="99"/>
      <c r="AL95" s="99"/>
      <c r="AM95" s="99"/>
      <c r="AN95" s="99"/>
      <c r="AO95" s="99"/>
      <c r="AP95" s="99"/>
    </row>
    <row r="96" spans="29:43" x14ac:dyDescent="0.2">
      <c r="AC96" s="80"/>
      <c r="AD96" s="80"/>
      <c r="AE96" s="80"/>
      <c r="AF96" s="80"/>
      <c r="AG96" s="1"/>
      <c r="AH96" s="1"/>
      <c r="AI96" s="1"/>
      <c r="AJ96" s="68"/>
      <c r="AK96" s="99"/>
      <c r="AL96" s="99"/>
      <c r="AM96" s="99"/>
      <c r="AN96" s="99"/>
      <c r="AO96" s="99"/>
      <c r="AP96" s="99"/>
    </row>
    <row r="97" spans="29:43" x14ac:dyDescent="0.2">
      <c r="AC97" s="80"/>
      <c r="AD97" s="80"/>
      <c r="AE97" s="80"/>
      <c r="AF97" s="80"/>
      <c r="AG97" s="1"/>
      <c r="AH97" s="1"/>
      <c r="AI97" s="1"/>
      <c r="AJ97" s="68"/>
      <c r="AK97" s="99"/>
      <c r="AL97" s="99"/>
      <c r="AM97" s="99"/>
      <c r="AN97" s="99"/>
      <c r="AO97" s="99"/>
      <c r="AP97" s="99"/>
      <c r="AQ97" s="11"/>
    </row>
    <row r="98" spans="29:43" x14ac:dyDescent="0.2">
      <c r="AC98" s="80"/>
      <c r="AD98" s="80"/>
      <c r="AE98" s="80"/>
      <c r="AF98" s="80"/>
      <c r="AG98" s="1"/>
      <c r="AH98" s="1"/>
      <c r="AI98" s="1"/>
      <c r="AJ98" s="68"/>
      <c r="AK98" s="99"/>
      <c r="AL98" s="99"/>
      <c r="AM98" s="99"/>
      <c r="AN98" s="99"/>
      <c r="AO98" s="99"/>
      <c r="AP98" s="99"/>
      <c r="AQ98" s="11"/>
    </row>
    <row r="99" spans="29:43" x14ac:dyDescent="0.2">
      <c r="AC99" s="80"/>
      <c r="AD99" s="80"/>
      <c r="AE99" s="80"/>
      <c r="AF99" s="80"/>
      <c r="AG99" s="1"/>
      <c r="AH99" s="1"/>
      <c r="AI99" s="1"/>
      <c r="AJ99" s="68"/>
      <c r="AK99" s="99"/>
      <c r="AL99" s="99"/>
      <c r="AM99" s="99"/>
      <c r="AN99" s="99"/>
      <c r="AO99" s="99"/>
      <c r="AP99" s="99"/>
    </row>
    <row r="100" spans="29:43" x14ac:dyDescent="0.2">
      <c r="AC100" s="80"/>
      <c r="AD100" s="80"/>
      <c r="AE100" s="80"/>
      <c r="AF100" s="80"/>
      <c r="AG100" s="1"/>
      <c r="AH100" s="1"/>
      <c r="AI100" s="1"/>
      <c r="AJ100" s="68"/>
      <c r="AK100" s="99"/>
      <c r="AL100" s="99"/>
      <c r="AM100" s="99"/>
      <c r="AN100" s="99"/>
      <c r="AO100" s="99"/>
      <c r="AP100" s="99"/>
    </row>
    <row r="101" spans="29:43" x14ac:dyDescent="0.2">
      <c r="AC101" s="80"/>
      <c r="AD101" s="80"/>
      <c r="AE101" s="80"/>
      <c r="AF101" s="80"/>
      <c r="AG101" s="1"/>
      <c r="AH101" s="1"/>
      <c r="AI101" s="1"/>
      <c r="AJ101" s="68"/>
      <c r="AK101" s="99"/>
      <c r="AL101" s="99"/>
      <c r="AM101" s="99"/>
      <c r="AN101" s="99"/>
      <c r="AO101" s="99"/>
      <c r="AP101" s="99"/>
    </row>
    <row r="102" spans="29:43" x14ac:dyDescent="0.2">
      <c r="AC102" s="80"/>
      <c r="AD102" s="80"/>
      <c r="AE102" s="80"/>
      <c r="AF102" s="80"/>
      <c r="AG102" s="1"/>
      <c r="AH102" s="1"/>
      <c r="AI102" s="1"/>
      <c r="AJ102" s="68"/>
      <c r="AK102" s="99"/>
      <c r="AL102" s="99"/>
      <c r="AM102" s="99"/>
      <c r="AN102" s="99"/>
      <c r="AO102" s="99"/>
      <c r="AP102" s="99"/>
    </row>
    <row r="103" spans="29:43" x14ac:dyDescent="0.2">
      <c r="AC103" s="80"/>
      <c r="AD103" s="80"/>
      <c r="AE103" s="80"/>
      <c r="AF103" s="80"/>
      <c r="AG103" s="1"/>
      <c r="AH103" s="1"/>
      <c r="AI103" s="1"/>
      <c r="AJ103" s="68"/>
      <c r="AK103" s="99"/>
      <c r="AL103" s="99"/>
      <c r="AM103" s="99"/>
      <c r="AN103" s="99"/>
      <c r="AO103" s="99"/>
      <c r="AP103" s="99"/>
    </row>
    <row r="104" spans="29:43" x14ac:dyDescent="0.2">
      <c r="AC104" s="80"/>
      <c r="AD104" s="80"/>
      <c r="AE104" s="80"/>
      <c r="AF104" s="80"/>
      <c r="AG104" s="1"/>
      <c r="AH104" s="1"/>
      <c r="AI104" s="1"/>
      <c r="AJ104" s="68"/>
      <c r="AK104" s="99"/>
      <c r="AL104" s="99"/>
      <c r="AM104" s="99"/>
      <c r="AN104" s="99"/>
      <c r="AO104" s="99"/>
      <c r="AP104" s="99"/>
    </row>
    <row r="105" spans="29:43" x14ac:dyDescent="0.2">
      <c r="AC105" s="80"/>
      <c r="AD105" s="80"/>
      <c r="AE105" s="80"/>
      <c r="AF105" s="80"/>
      <c r="AG105" s="1"/>
      <c r="AH105" s="1"/>
      <c r="AI105" s="1"/>
      <c r="AJ105" s="68"/>
      <c r="AK105" s="99"/>
      <c r="AL105" s="99"/>
      <c r="AM105" s="99"/>
      <c r="AN105" s="99"/>
      <c r="AO105" s="99"/>
      <c r="AP105" s="99"/>
    </row>
    <row r="106" spans="29:43" x14ac:dyDescent="0.2">
      <c r="AC106" s="80"/>
      <c r="AD106" s="80"/>
      <c r="AE106" s="80"/>
      <c r="AF106" s="80"/>
      <c r="AG106" s="1"/>
      <c r="AH106" s="1"/>
      <c r="AI106" s="1"/>
      <c r="AJ106" s="68"/>
      <c r="AK106" s="99"/>
      <c r="AL106" s="99"/>
      <c r="AM106" s="99"/>
      <c r="AN106" s="99"/>
      <c r="AO106" s="99"/>
      <c r="AP106" s="99"/>
    </row>
    <row r="107" spans="29:43" x14ac:dyDescent="0.2">
      <c r="AC107" s="80"/>
      <c r="AD107" s="80"/>
      <c r="AE107" s="80"/>
      <c r="AF107" s="80"/>
      <c r="AG107" s="1"/>
      <c r="AH107" s="1"/>
      <c r="AI107" s="1"/>
      <c r="AJ107" s="68"/>
      <c r="AK107" s="99"/>
      <c r="AL107" s="99"/>
      <c r="AM107" s="99"/>
      <c r="AN107" s="99"/>
      <c r="AO107" s="99"/>
      <c r="AP107" s="99"/>
    </row>
    <row r="108" spans="29:43" x14ac:dyDescent="0.2">
      <c r="AC108" s="80"/>
      <c r="AD108" s="80"/>
      <c r="AE108" s="80"/>
      <c r="AF108" s="80"/>
      <c r="AG108" s="1"/>
      <c r="AH108" s="1"/>
      <c r="AI108" s="1"/>
      <c r="AJ108" s="68"/>
      <c r="AK108" s="99"/>
      <c r="AL108" s="99"/>
      <c r="AM108" s="99"/>
      <c r="AN108" s="99"/>
      <c r="AO108" s="99"/>
      <c r="AP108" s="99"/>
      <c r="AQ108" s="11"/>
    </row>
    <row r="109" spans="29:43" x14ac:dyDescent="0.2">
      <c r="AC109" s="80"/>
      <c r="AD109" s="80"/>
      <c r="AE109" s="80"/>
      <c r="AF109" s="80"/>
      <c r="AG109" s="1"/>
      <c r="AH109" s="1"/>
      <c r="AI109" s="1"/>
      <c r="AJ109" s="68"/>
      <c r="AK109" s="99"/>
      <c r="AL109" s="99"/>
      <c r="AM109" s="99"/>
      <c r="AN109" s="99"/>
      <c r="AO109" s="99"/>
      <c r="AP109" s="99"/>
    </row>
    <row r="110" spans="29:43" x14ac:dyDescent="0.2">
      <c r="AC110" s="80"/>
      <c r="AD110" s="80"/>
      <c r="AE110" s="80"/>
      <c r="AF110" s="80"/>
      <c r="AG110" s="1"/>
      <c r="AH110" s="1"/>
      <c r="AI110" s="1"/>
      <c r="AJ110" s="68"/>
      <c r="AK110" s="99"/>
      <c r="AL110" s="99"/>
      <c r="AM110" s="99"/>
      <c r="AN110" s="99"/>
      <c r="AO110" s="99"/>
      <c r="AP110" s="99"/>
    </row>
    <row r="111" spans="29:43" x14ac:dyDescent="0.2">
      <c r="AC111" s="80"/>
      <c r="AD111" s="80"/>
      <c r="AE111" s="80"/>
      <c r="AF111" s="80"/>
      <c r="AG111" s="1"/>
      <c r="AH111" s="1"/>
      <c r="AI111" s="1"/>
      <c r="AJ111" s="68"/>
      <c r="AK111" s="99"/>
      <c r="AL111" s="99"/>
      <c r="AM111" s="99"/>
      <c r="AN111" s="99"/>
      <c r="AO111" s="99"/>
      <c r="AP111" s="99"/>
    </row>
    <row r="112" spans="29:43" x14ac:dyDescent="0.2">
      <c r="AC112" s="80"/>
      <c r="AD112" s="80"/>
      <c r="AE112" s="80"/>
      <c r="AF112" s="80"/>
      <c r="AG112" s="1"/>
      <c r="AH112" s="1"/>
      <c r="AI112" s="1"/>
      <c r="AJ112" s="68"/>
      <c r="AK112" s="99"/>
      <c r="AL112" s="99"/>
      <c r="AM112" s="99"/>
      <c r="AN112" s="99"/>
      <c r="AO112" s="99"/>
      <c r="AP112" s="99"/>
    </row>
    <row r="113" spans="29:43" x14ac:dyDescent="0.2">
      <c r="AC113" s="80"/>
      <c r="AD113" s="80"/>
      <c r="AE113" s="80"/>
      <c r="AF113" s="80"/>
      <c r="AG113" s="1"/>
      <c r="AH113" s="1"/>
      <c r="AI113" s="1"/>
      <c r="AJ113" s="68"/>
      <c r="AK113" s="99"/>
      <c r="AL113" s="99"/>
      <c r="AM113" s="99"/>
      <c r="AN113" s="99"/>
      <c r="AO113" s="99"/>
      <c r="AP113" s="99"/>
    </row>
    <row r="114" spans="29:43" x14ac:dyDescent="0.2">
      <c r="AC114" s="80"/>
      <c r="AD114" s="80"/>
      <c r="AE114" s="80"/>
      <c r="AF114" s="80"/>
      <c r="AG114" s="1"/>
      <c r="AH114" s="1"/>
      <c r="AI114" s="1"/>
      <c r="AJ114" s="68"/>
      <c r="AK114" s="99"/>
      <c r="AL114" s="99"/>
      <c r="AM114" s="99"/>
      <c r="AN114" s="99"/>
      <c r="AO114" s="99"/>
      <c r="AP114" s="99"/>
    </row>
    <row r="115" spans="29:43" x14ac:dyDescent="0.2">
      <c r="AC115" s="80"/>
      <c r="AD115" s="80"/>
      <c r="AE115" s="80"/>
      <c r="AF115" s="80"/>
      <c r="AG115" s="1"/>
      <c r="AH115" s="1"/>
      <c r="AI115" s="1"/>
      <c r="AJ115" s="68"/>
      <c r="AK115" s="99"/>
      <c r="AL115" s="99"/>
      <c r="AM115" s="99"/>
      <c r="AN115" s="99"/>
      <c r="AO115" s="99"/>
      <c r="AP115" s="99"/>
    </row>
    <row r="116" spans="29:43" x14ac:dyDescent="0.2">
      <c r="AC116" s="80"/>
      <c r="AD116" s="80"/>
      <c r="AE116" s="80"/>
      <c r="AF116" s="80"/>
      <c r="AG116" s="1"/>
      <c r="AH116" s="1"/>
      <c r="AI116" s="1"/>
      <c r="AJ116" s="68"/>
      <c r="AK116" s="99"/>
      <c r="AL116" s="99"/>
      <c r="AM116" s="99"/>
      <c r="AN116" s="99"/>
      <c r="AO116" s="99"/>
      <c r="AP116" s="99"/>
    </row>
    <row r="117" spans="29:43" x14ac:dyDescent="0.2">
      <c r="AC117" s="80"/>
      <c r="AD117" s="80"/>
      <c r="AE117" s="80"/>
      <c r="AF117" s="80"/>
      <c r="AG117" s="1"/>
      <c r="AH117" s="1"/>
      <c r="AI117" s="1"/>
      <c r="AJ117" s="68"/>
      <c r="AK117" s="99"/>
      <c r="AL117" s="99"/>
      <c r="AM117" s="99"/>
      <c r="AN117" s="99"/>
      <c r="AO117" s="99"/>
      <c r="AP117" s="99"/>
    </row>
    <row r="118" spans="29:43" x14ac:dyDescent="0.2">
      <c r="AC118" s="80"/>
      <c r="AD118" s="80"/>
      <c r="AE118" s="80"/>
      <c r="AF118" s="80"/>
      <c r="AG118" s="1"/>
      <c r="AH118" s="1"/>
      <c r="AI118" s="1"/>
      <c r="AJ118" s="68"/>
      <c r="AK118" s="99"/>
      <c r="AL118" s="99"/>
      <c r="AM118" s="99"/>
      <c r="AN118" s="99"/>
      <c r="AO118" s="99"/>
      <c r="AP118" s="99"/>
    </row>
    <row r="119" spans="29:43" x14ac:dyDescent="0.2">
      <c r="AC119" s="80"/>
      <c r="AD119" s="80"/>
      <c r="AE119" s="80"/>
      <c r="AF119" s="80"/>
      <c r="AG119" s="1"/>
      <c r="AH119" s="1"/>
      <c r="AI119" s="1"/>
      <c r="AJ119" s="68"/>
      <c r="AK119" s="99"/>
      <c r="AL119" s="99"/>
      <c r="AM119" s="99"/>
      <c r="AN119" s="99"/>
      <c r="AO119" s="99"/>
      <c r="AP119" s="99"/>
    </row>
    <row r="120" spans="29:43" x14ac:dyDescent="0.2">
      <c r="AC120" s="80"/>
      <c r="AD120" s="80"/>
      <c r="AE120" s="80"/>
      <c r="AF120" s="80"/>
      <c r="AG120" s="1"/>
      <c r="AH120" s="1"/>
      <c r="AI120" s="1"/>
      <c r="AJ120" s="68"/>
      <c r="AK120" s="99"/>
      <c r="AL120" s="99"/>
      <c r="AM120" s="99"/>
      <c r="AN120" s="99"/>
      <c r="AO120" s="99"/>
      <c r="AP120" s="99"/>
    </row>
    <row r="121" spans="29:43" x14ac:dyDescent="0.2">
      <c r="AC121" s="80"/>
      <c r="AD121" s="80"/>
      <c r="AE121" s="80"/>
      <c r="AF121" s="80"/>
      <c r="AG121" s="1"/>
      <c r="AH121" s="1"/>
      <c r="AI121" s="1"/>
      <c r="AJ121" s="68"/>
      <c r="AK121" s="99"/>
      <c r="AL121" s="99"/>
      <c r="AM121" s="99"/>
      <c r="AN121" s="99"/>
      <c r="AO121" s="99"/>
      <c r="AP121" s="99"/>
    </row>
    <row r="122" spans="29:43" x14ac:dyDescent="0.2">
      <c r="AC122" s="80"/>
      <c r="AD122" s="80"/>
      <c r="AE122" s="80"/>
      <c r="AF122" s="80"/>
      <c r="AG122" s="1"/>
      <c r="AH122" s="1"/>
      <c r="AI122" s="1"/>
      <c r="AJ122" s="68"/>
      <c r="AK122" s="99"/>
      <c r="AL122" s="99"/>
      <c r="AM122" s="99"/>
      <c r="AN122" s="99"/>
      <c r="AO122" s="99"/>
      <c r="AP122" s="99"/>
    </row>
    <row r="123" spans="29:43" x14ac:dyDescent="0.2">
      <c r="AC123" s="80"/>
      <c r="AD123" s="80"/>
      <c r="AE123" s="80"/>
      <c r="AF123" s="80"/>
      <c r="AG123" s="1"/>
      <c r="AH123" s="1"/>
      <c r="AI123" s="1"/>
      <c r="AJ123" s="68"/>
      <c r="AK123" s="99"/>
      <c r="AL123" s="99"/>
      <c r="AM123" s="99"/>
      <c r="AN123" s="99"/>
      <c r="AO123" s="99"/>
      <c r="AP123" s="99"/>
      <c r="AQ123" s="11"/>
    </row>
    <row r="124" spans="29:43" x14ac:dyDescent="0.2">
      <c r="AC124" s="80"/>
      <c r="AD124" s="80"/>
      <c r="AE124" s="80"/>
      <c r="AF124" s="80"/>
      <c r="AG124" s="1"/>
      <c r="AH124" s="1"/>
      <c r="AI124" s="1"/>
      <c r="AJ124" s="68"/>
      <c r="AK124" s="99"/>
      <c r="AL124" s="99"/>
      <c r="AM124" s="99"/>
      <c r="AN124" s="99"/>
      <c r="AO124" s="99"/>
      <c r="AP124" s="99"/>
    </row>
    <row r="125" spans="29:43" x14ac:dyDescent="0.2">
      <c r="AC125" s="80"/>
      <c r="AD125" s="80"/>
      <c r="AE125" s="80"/>
      <c r="AF125" s="80"/>
      <c r="AG125" s="1"/>
      <c r="AH125" s="1"/>
      <c r="AI125" s="1"/>
      <c r="AJ125" s="68"/>
      <c r="AK125" s="99"/>
      <c r="AL125" s="99"/>
      <c r="AM125" s="99"/>
      <c r="AN125" s="99"/>
      <c r="AO125" s="99"/>
      <c r="AP125" s="99"/>
    </row>
    <row r="126" spans="29:43" x14ac:dyDescent="0.2">
      <c r="AC126" s="80"/>
      <c r="AD126" s="80"/>
      <c r="AE126" s="80"/>
      <c r="AF126" s="80"/>
      <c r="AG126" s="1"/>
      <c r="AH126" s="1"/>
      <c r="AI126" s="1"/>
      <c r="AJ126" s="68"/>
      <c r="AK126" s="99"/>
      <c r="AL126" s="99"/>
      <c r="AM126" s="99"/>
      <c r="AN126" s="99"/>
      <c r="AO126" s="99"/>
      <c r="AP126" s="99"/>
    </row>
    <row r="127" spans="29:43" x14ac:dyDescent="0.2">
      <c r="AC127" s="80"/>
      <c r="AD127" s="80"/>
      <c r="AE127" s="80"/>
      <c r="AF127" s="80"/>
      <c r="AG127" s="1"/>
      <c r="AH127" s="1"/>
      <c r="AI127" s="1"/>
      <c r="AJ127" s="68"/>
      <c r="AK127" s="99"/>
      <c r="AL127" s="99"/>
      <c r="AM127" s="99"/>
      <c r="AN127" s="99"/>
      <c r="AO127" s="99"/>
      <c r="AP127" s="99"/>
    </row>
    <row r="128" spans="29:43" x14ac:dyDescent="0.2">
      <c r="AC128" s="80"/>
      <c r="AD128" s="80"/>
      <c r="AE128" s="80"/>
      <c r="AF128" s="80"/>
      <c r="AG128" s="1"/>
      <c r="AH128" s="1"/>
      <c r="AI128" s="1"/>
      <c r="AJ128" s="68"/>
      <c r="AK128" s="99"/>
      <c r="AL128" s="99"/>
      <c r="AM128" s="99"/>
      <c r="AN128" s="99"/>
      <c r="AO128" s="99"/>
      <c r="AP128" s="99"/>
    </row>
    <row r="129" spans="29:43" x14ac:dyDescent="0.2">
      <c r="AC129" s="80"/>
      <c r="AD129" s="80"/>
      <c r="AE129" s="80"/>
      <c r="AF129" s="80"/>
      <c r="AG129" s="1"/>
      <c r="AH129" s="1"/>
      <c r="AI129" s="1"/>
      <c r="AJ129" s="68"/>
      <c r="AK129" s="99"/>
      <c r="AL129" s="99"/>
      <c r="AM129" s="99"/>
      <c r="AN129" s="99"/>
      <c r="AO129" s="99"/>
      <c r="AP129" s="99"/>
    </row>
    <row r="130" spans="29:43" x14ac:dyDescent="0.2">
      <c r="AC130" s="80"/>
      <c r="AD130" s="80"/>
      <c r="AE130" s="80"/>
      <c r="AF130" s="80"/>
      <c r="AG130" s="1"/>
      <c r="AH130" s="1"/>
      <c r="AI130" s="1"/>
      <c r="AJ130" s="68"/>
      <c r="AK130" s="99"/>
      <c r="AL130" s="99"/>
      <c r="AM130" s="99"/>
      <c r="AN130" s="99"/>
      <c r="AO130" s="99"/>
      <c r="AP130" s="99"/>
    </row>
    <row r="131" spans="29:43" x14ac:dyDescent="0.2">
      <c r="AC131" s="80"/>
      <c r="AD131" s="80"/>
      <c r="AE131" s="80"/>
      <c r="AF131" s="80"/>
      <c r="AG131" s="1"/>
      <c r="AH131" s="1"/>
      <c r="AI131" s="1"/>
      <c r="AJ131" s="68"/>
      <c r="AK131" s="99"/>
      <c r="AL131" s="99"/>
      <c r="AM131" s="99"/>
      <c r="AN131" s="99"/>
      <c r="AO131" s="99"/>
      <c r="AP131" s="99"/>
    </row>
    <row r="132" spans="29:43" x14ac:dyDescent="0.2">
      <c r="AC132" s="80"/>
      <c r="AD132" s="80"/>
      <c r="AE132" s="80"/>
      <c r="AF132" s="80"/>
      <c r="AG132" s="1"/>
      <c r="AH132" s="1"/>
      <c r="AI132" s="1"/>
      <c r="AJ132" s="68"/>
      <c r="AK132" s="99"/>
      <c r="AL132" s="99"/>
      <c r="AM132" s="99"/>
      <c r="AN132" s="99"/>
      <c r="AO132" s="99"/>
      <c r="AP132" s="99"/>
    </row>
    <row r="133" spans="29:43" x14ac:dyDescent="0.2">
      <c r="AC133" s="80"/>
      <c r="AD133" s="80"/>
      <c r="AE133" s="80"/>
      <c r="AF133" s="80"/>
      <c r="AG133" s="1"/>
      <c r="AH133" s="1"/>
      <c r="AI133" s="1"/>
      <c r="AJ133" s="68"/>
      <c r="AK133" s="99"/>
      <c r="AL133" s="99"/>
      <c r="AM133" s="99"/>
      <c r="AN133" s="99"/>
      <c r="AO133" s="99"/>
      <c r="AP133" s="99"/>
    </row>
    <row r="134" spans="29:43" x14ac:dyDescent="0.2">
      <c r="AC134" s="80"/>
      <c r="AD134" s="80"/>
      <c r="AE134" s="80"/>
      <c r="AF134" s="80"/>
      <c r="AG134" s="1"/>
      <c r="AH134" s="1"/>
      <c r="AI134" s="1"/>
      <c r="AJ134" s="68"/>
      <c r="AK134" s="99"/>
      <c r="AL134" s="99"/>
      <c r="AM134" s="99"/>
      <c r="AN134" s="99"/>
      <c r="AO134" s="99"/>
      <c r="AP134" s="99"/>
    </row>
    <row r="135" spans="29:43" x14ac:dyDescent="0.2">
      <c r="AC135" s="80"/>
      <c r="AD135" s="80"/>
      <c r="AE135" s="80"/>
      <c r="AF135" s="80"/>
      <c r="AG135" s="1"/>
      <c r="AH135" s="1"/>
      <c r="AI135" s="1"/>
      <c r="AJ135" s="68"/>
      <c r="AK135" s="99"/>
      <c r="AL135" s="99"/>
      <c r="AM135" s="99"/>
      <c r="AN135" s="99"/>
      <c r="AO135" s="99"/>
      <c r="AP135" s="99"/>
    </row>
    <row r="136" spans="29:43" x14ac:dyDescent="0.2">
      <c r="AC136" s="80"/>
      <c r="AD136" s="80"/>
      <c r="AE136" s="80"/>
      <c r="AF136" s="80"/>
      <c r="AG136" s="1"/>
      <c r="AH136" s="1"/>
      <c r="AI136" s="1"/>
      <c r="AJ136" s="68"/>
      <c r="AK136" s="99"/>
      <c r="AL136" s="99"/>
      <c r="AM136" s="99"/>
      <c r="AN136" s="99"/>
      <c r="AO136" s="99"/>
      <c r="AP136" s="99"/>
    </row>
    <row r="137" spans="29:43" x14ac:dyDescent="0.2">
      <c r="AC137" s="80"/>
      <c r="AD137" s="80"/>
      <c r="AE137" s="80"/>
      <c r="AF137" s="80"/>
      <c r="AG137" s="1"/>
      <c r="AH137" s="1"/>
      <c r="AI137" s="1"/>
      <c r="AJ137" s="68"/>
      <c r="AK137" s="99"/>
      <c r="AL137" s="99"/>
      <c r="AM137" s="99"/>
      <c r="AN137" s="99"/>
      <c r="AO137" s="99"/>
      <c r="AP137" s="99"/>
    </row>
    <row r="138" spans="29:43" x14ac:dyDescent="0.2">
      <c r="AC138" s="80"/>
      <c r="AD138" s="80"/>
      <c r="AE138" s="80"/>
      <c r="AF138" s="80"/>
      <c r="AG138" s="1"/>
      <c r="AH138" s="1"/>
      <c r="AI138" s="1"/>
      <c r="AJ138" s="68"/>
      <c r="AK138" s="99"/>
      <c r="AL138" s="99"/>
      <c r="AM138" s="99"/>
      <c r="AN138" s="99"/>
      <c r="AO138" s="99"/>
      <c r="AP138" s="99"/>
    </row>
    <row r="139" spans="29:43" x14ac:dyDescent="0.2">
      <c r="AC139" s="80"/>
      <c r="AD139" s="80"/>
      <c r="AE139" s="80"/>
      <c r="AF139" s="80"/>
      <c r="AG139" s="1"/>
      <c r="AH139" s="1"/>
      <c r="AI139" s="1"/>
      <c r="AJ139" s="68"/>
      <c r="AK139" s="99"/>
      <c r="AL139" s="99"/>
      <c r="AM139" s="99"/>
      <c r="AN139" s="99"/>
      <c r="AO139" s="99"/>
      <c r="AP139" s="99"/>
    </row>
    <row r="140" spans="29:43" x14ac:dyDescent="0.2">
      <c r="AC140" s="80"/>
      <c r="AD140" s="80"/>
      <c r="AE140" s="80"/>
      <c r="AF140" s="80"/>
      <c r="AG140" s="1"/>
      <c r="AH140" s="1"/>
      <c r="AI140" s="1"/>
      <c r="AJ140" s="68"/>
      <c r="AK140" s="99"/>
      <c r="AL140" s="99"/>
      <c r="AM140" s="99"/>
      <c r="AN140" s="99"/>
      <c r="AO140" s="99"/>
      <c r="AP140" s="99"/>
    </row>
    <row r="141" spans="29:43" x14ac:dyDescent="0.2">
      <c r="AC141" s="80"/>
      <c r="AD141" s="80"/>
      <c r="AE141" s="80"/>
      <c r="AF141" s="80"/>
      <c r="AG141" s="1"/>
      <c r="AH141" s="1"/>
      <c r="AI141" s="1"/>
      <c r="AJ141" s="68"/>
      <c r="AK141" s="99"/>
      <c r="AL141" s="99"/>
      <c r="AM141" s="99"/>
      <c r="AN141" s="99"/>
      <c r="AO141" s="99"/>
      <c r="AP141" s="99"/>
    </row>
    <row r="142" spans="29:43" x14ac:dyDescent="0.2">
      <c r="AC142" s="80"/>
      <c r="AD142" s="80"/>
      <c r="AE142" s="80"/>
      <c r="AF142" s="80"/>
      <c r="AG142" s="1"/>
      <c r="AH142" s="1"/>
      <c r="AI142" s="1"/>
      <c r="AJ142" s="68"/>
      <c r="AK142" s="99"/>
      <c r="AL142" s="99"/>
      <c r="AM142" s="99"/>
      <c r="AN142" s="99"/>
      <c r="AO142" s="99"/>
      <c r="AP142" s="99"/>
      <c r="AQ142" s="11"/>
    </row>
    <row r="143" spans="29:43" x14ac:dyDescent="0.2">
      <c r="AC143" s="80"/>
      <c r="AD143" s="80"/>
      <c r="AE143" s="80"/>
      <c r="AF143" s="80"/>
      <c r="AG143" s="1"/>
      <c r="AH143" s="1"/>
      <c r="AI143" s="1"/>
      <c r="AJ143" s="68"/>
      <c r="AK143" s="99"/>
      <c r="AL143" s="99"/>
      <c r="AM143" s="99"/>
      <c r="AN143" s="99"/>
      <c r="AO143" s="99"/>
      <c r="AP143" s="99"/>
    </row>
    <row r="144" spans="29:43" x14ac:dyDescent="0.2">
      <c r="AC144" s="80"/>
      <c r="AD144" s="80"/>
      <c r="AE144" s="80"/>
      <c r="AF144" s="80"/>
      <c r="AG144" s="1"/>
      <c r="AH144" s="1"/>
      <c r="AI144" s="1"/>
      <c r="AJ144" s="68"/>
      <c r="AK144" s="99"/>
      <c r="AL144" s="99"/>
      <c r="AM144" s="99"/>
      <c r="AN144" s="99"/>
      <c r="AO144" s="99"/>
      <c r="AP144" s="99"/>
    </row>
    <row r="145" spans="29:43" x14ac:dyDescent="0.2">
      <c r="AC145" s="80"/>
      <c r="AD145" s="80"/>
      <c r="AE145" s="80"/>
      <c r="AF145" s="80"/>
      <c r="AG145" s="1"/>
      <c r="AH145" s="1"/>
      <c r="AI145" s="1"/>
      <c r="AJ145" s="68"/>
      <c r="AK145" s="99"/>
      <c r="AL145" s="99"/>
      <c r="AM145" s="99"/>
      <c r="AN145" s="99"/>
      <c r="AO145" s="99"/>
      <c r="AP145" s="99"/>
    </row>
    <row r="146" spans="29:43" x14ac:dyDescent="0.2">
      <c r="AC146" s="80"/>
      <c r="AD146" s="80"/>
      <c r="AE146" s="80"/>
      <c r="AF146" s="80"/>
      <c r="AG146" s="1"/>
      <c r="AH146" s="1"/>
      <c r="AI146" s="1"/>
      <c r="AJ146" s="68"/>
      <c r="AK146" s="99"/>
      <c r="AL146" s="99"/>
      <c r="AM146" s="99"/>
      <c r="AN146" s="99"/>
      <c r="AO146" s="99"/>
      <c r="AP146" s="99"/>
    </row>
    <row r="147" spans="29:43" x14ac:dyDescent="0.2">
      <c r="AC147" s="80"/>
      <c r="AD147" s="80"/>
      <c r="AE147" s="80"/>
      <c r="AF147" s="80"/>
      <c r="AG147" s="1"/>
      <c r="AH147" s="1"/>
      <c r="AI147" s="1"/>
      <c r="AJ147" s="68"/>
      <c r="AK147" s="99"/>
      <c r="AL147" s="99"/>
      <c r="AM147" s="99"/>
      <c r="AN147" s="99"/>
      <c r="AO147" s="99"/>
      <c r="AP147" s="99"/>
    </row>
    <row r="148" spans="29:43" x14ac:dyDescent="0.2">
      <c r="AC148" s="80"/>
      <c r="AD148" s="80"/>
      <c r="AE148" s="80"/>
      <c r="AF148" s="80"/>
      <c r="AG148" s="1"/>
      <c r="AH148" s="1"/>
      <c r="AI148" s="1"/>
      <c r="AJ148" s="68"/>
      <c r="AK148" s="99"/>
      <c r="AL148" s="99"/>
      <c r="AM148" s="99"/>
      <c r="AN148" s="99"/>
      <c r="AO148" s="99"/>
      <c r="AP148" s="99"/>
    </row>
    <row r="149" spans="29:43" x14ac:dyDescent="0.2">
      <c r="AC149" s="80"/>
      <c r="AD149" s="80"/>
      <c r="AE149" s="80"/>
      <c r="AF149" s="80"/>
      <c r="AG149" s="1"/>
      <c r="AH149" s="1"/>
      <c r="AI149" s="1"/>
      <c r="AJ149" s="68"/>
      <c r="AK149" s="99"/>
      <c r="AL149" s="99"/>
      <c r="AM149" s="99"/>
      <c r="AN149" s="99"/>
      <c r="AO149" s="99"/>
      <c r="AP149" s="99"/>
    </row>
    <row r="150" spans="29:43" x14ac:dyDescent="0.2">
      <c r="AC150" s="80"/>
      <c r="AD150" s="80"/>
      <c r="AE150" s="80"/>
      <c r="AF150" s="80"/>
      <c r="AG150" s="1"/>
      <c r="AH150" s="1"/>
      <c r="AI150" s="1"/>
      <c r="AJ150" s="68"/>
      <c r="AK150" s="99"/>
      <c r="AL150" s="99"/>
      <c r="AM150" s="99"/>
      <c r="AN150" s="99"/>
      <c r="AO150" s="99"/>
      <c r="AP150" s="99"/>
    </row>
    <row r="151" spans="29:43" x14ac:dyDescent="0.2">
      <c r="AC151" s="80"/>
      <c r="AD151" s="80"/>
      <c r="AE151" s="80"/>
      <c r="AF151" s="80"/>
      <c r="AG151" s="1"/>
      <c r="AH151" s="1"/>
      <c r="AI151" s="1"/>
      <c r="AJ151" s="68"/>
      <c r="AK151" s="99"/>
      <c r="AL151" s="99"/>
      <c r="AM151" s="99"/>
      <c r="AN151" s="99"/>
      <c r="AO151" s="99"/>
      <c r="AP151" s="99"/>
    </row>
    <row r="152" spans="29:43" x14ac:dyDescent="0.2">
      <c r="AC152" s="80"/>
      <c r="AD152" s="80"/>
      <c r="AE152" s="80"/>
      <c r="AF152" s="80"/>
      <c r="AG152" s="1"/>
      <c r="AH152" s="1"/>
      <c r="AI152" s="1"/>
      <c r="AJ152" s="68"/>
      <c r="AK152" s="99"/>
      <c r="AL152" s="99"/>
      <c r="AM152" s="99"/>
      <c r="AN152" s="99"/>
      <c r="AO152" s="99"/>
      <c r="AP152" s="99"/>
    </row>
    <row r="153" spans="29:43" x14ac:dyDescent="0.2">
      <c r="AC153" s="80"/>
      <c r="AD153" s="80"/>
      <c r="AE153" s="80"/>
      <c r="AF153" s="80"/>
      <c r="AG153" s="1"/>
      <c r="AH153" s="1"/>
      <c r="AI153" s="1"/>
      <c r="AJ153" s="68"/>
      <c r="AK153" s="99"/>
      <c r="AL153" s="99"/>
      <c r="AM153" s="99"/>
      <c r="AN153" s="99"/>
      <c r="AO153" s="99"/>
      <c r="AP153" s="99"/>
    </row>
    <row r="154" spans="29:43" x14ac:dyDescent="0.2">
      <c r="AC154" s="80"/>
      <c r="AD154" s="80"/>
      <c r="AE154" s="80"/>
      <c r="AF154" s="80"/>
      <c r="AG154" s="1"/>
      <c r="AH154" s="1"/>
      <c r="AI154" s="1"/>
      <c r="AJ154" s="68"/>
      <c r="AK154" s="99"/>
      <c r="AL154" s="99"/>
      <c r="AM154" s="99"/>
      <c r="AN154" s="99"/>
      <c r="AO154" s="99"/>
      <c r="AP154" s="99"/>
      <c r="AQ154" s="11"/>
    </row>
    <row r="155" spans="29:43" x14ac:dyDescent="0.2">
      <c r="AC155" s="80"/>
      <c r="AD155" s="80"/>
      <c r="AE155" s="80"/>
      <c r="AF155" s="80"/>
      <c r="AG155" s="1"/>
      <c r="AH155" s="1"/>
      <c r="AI155" s="1"/>
      <c r="AJ155" s="68"/>
      <c r="AK155" s="99"/>
      <c r="AL155" s="99"/>
      <c r="AM155" s="99"/>
      <c r="AN155" s="99"/>
      <c r="AO155" s="99"/>
      <c r="AP155" s="99"/>
    </row>
    <row r="156" spans="29:43" x14ac:dyDescent="0.2">
      <c r="AC156" s="80"/>
      <c r="AD156" s="80"/>
      <c r="AE156" s="80"/>
      <c r="AF156" s="80"/>
      <c r="AG156" s="1"/>
      <c r="AH156" s="1"/>
      <c r="AI156" s="1"/>
      <c r="AJ156" s="68"/>
      <c r="AK156" s="99"/>
      <c r="AL156" s="99"/>
      <c r="AM156" s="99"/>
      <c r="AN156" s="99"/>
      <c r="AO156" s="99"/>
      <c r="AP156" s="99"/>
      <c r="AQ156" s="11"/>
    </row>
    <row r="157" spans="29:43" x14ac:dyDescent="0.2">
      <c r="AC157" s="80"/>
      <c r="AD157" s="80"/>
      <c r="AE157" s="80"/>
      <c r="AF157" s="80"/>
      <c r="AG157" s="1"/>
      <c r="AH157" s="1"/>
      <c r="AI157" s="1"/>
      <c r="AJ157" s="68"/>
      <c r="AK157" s="99"/>
      <c r="AL157" s="99"/>
      <c r="AM157" s="99"/>
      <c r="AN157" s="99"/>
      <c r="AO157" s="99"/>
      <c r="AP157" s="99"/>
    </row>
    <row r="158" spans="29:43" x14ac:dyDescent="0.2">
      <c r="AC158" s="80"/>
      <c r="AD158" s="80"/>
      <c r="AE158" s="80"/>
      <c r="AF158" s="80"/>
      <c r="AG158" s="1"/>
      <c r="AH158" s="1"/>
      <c r="AI158" s="1"/>
      <c r="AJ158" s="68"/>
      <c r="AK158" s="99"/>
      <c r="AL158" s="99"/>
      <c r="AM158" s="99"/>
      <c r="AN158" s="99"/>
      <c r="AO158" s="99"/>
      <c r="AP158" s="99"/>
    </row>
    <row r="159" spans="29:43" x14ac:dyDescent="0.2">
      <c r="AC159" s="80"/>
      <c r="AD159" s="80"/>
      <c r="AE159" s="80"/>
      <c r="AF159" s="80"/>
      <c r="AG159" s="1"/>
      <c r="AH159" s="1"/>
      <c r="AI159" s="1"/>
      <c r="AJ159" s="68"/>
      <c r="AK159" s="99"/>
      <c r="AL159" s="99"/>
      <c r="AM159" s="99"/>
      <c r="AN159" s="99"/>
      <c r="AO159" s="99"/>
      <c r="AP159" s="99"/>
    </row>
    <row r="160" spans="29:43" x14ac:dyDescent="0.2">
      <c r="AC160" s="80"/>
      <c r="AD160" s="80"/>
      <c r="AE160" s="80"/>
      <c r="AF160" s="80"/>
      <c r="AG160" s="1"/>
      <c r="AH160" s="1"/>
      <c r="AI160" s="1"/>
      <c r="AJ160" s="68"/>
      <c r="AK160" s="99"/>
      <c r="AL160" s="99"/>
      <c r="AM160" s="99"/>
      <c r="AN160" s="99"/>
      <c r="AO160" s="99"/>
      <c r="AP160" s="99"/>
    </row>
    <row r="161" spans="29:43" x14ac:dyDescent="0.2">
      <c r="AC161" s="80"/>
      <c r="AD161" s="80"/>
      <c r="AE161" s="80"/>
      <c r="AF161" s="80"/>
      <c r="AG161" s="1"/>
      <c r="AH161" s="1"/>
      <c r="AI161" s="1"/>
      <c r="AJ161" s="68"/>
      <c r="AK161" s="99"/>
      <c r="AL161" s="99"/>
      <c r="AM161" s="99"/>
      <c r="AN161" s="99"/>
      <c r="AO161" s="99"/>
      <c r="AP161" s="99"/>
    </row>
    <row r="162" spans="29:43" x14ac:dyDescent="0.2">
      <c r="AC162" s="80"/>
      <c r="AD162" s="80"/>
      <c r="AE162" s="80"/>
      <c r="AF162" s="80"/>
      <c r="AG162" s="1"/>
      <c r="AH162" s="1"/>
      <c r="AI162" s="1"/>
      <c r="AJ162" s="68"/>
      <c r="AK162" s="99"/>
      <c r="AL162" s="99"/>
      <c r="AM162" s="99"/>
      <c r="AN162" s="99"/>
      <c r="AO162" s="99"/>
      <c r="AP162" s="99"/>
    </row>
    <row r="163" spans="29:43" x14ac:dyDescent="0.2">
      <c r="AC163" s="80"/>
      <c r="AD163" s="80"/>
      <c r="AE163" s="80"/>
      <c r="AF163" s="80"/>
      <c r="AG163" s="1"/>
      <c r="AH163" s="1"/>
      <c r="AI163" s="1"/>
      <c r="AJ163" s="68"/>
      <c r="AK163" s="99"/>
      <c r="AL163" s="99"/>
      <c r="AM163" s="99"/>
      <c r="AN163" s="99"/>
      <c r="AO163" s="99"/>
      <c r="AP163" s="99"/>
    </row>
    <row r="164" spans="29:43" x14ac:dyDescent="0.2">
      <c r="AC164" s="80"/>
      <c r="AD164" s="80"/>
      <c r="AE164" s="80"/>
      <c r="AF164" s="80"/>
      <c r="AG164" s="1"/>
      <c r="AH164" s="1"/>
      <c r="AI164" s="1"/>
      <c r="AJ164" s="68"/>
      <c r="AK164" s="99"/>
      <c r="AL164" s="99"/>
      <c r="AM164" s="99"/>
      <c r="AN164" s="99"/>
      <c r="AO164" s="99"/>
      <c r="AP164" s="99"/>
    </row>
    <row r="165" spans="29:43" x14ac:dyDescent="0.2">
      <c r="AC165" s="80"/>
      <c r="AD165" s="80"/>
      <c r="AE165" s="80"/>
      <c r="AF165" s="80"/>
      <c r="AG165" s="1"/>
      <c r="AH165" s="1"/>
      <c r="AI165" s="1"/>
      <c r="AJ165" s="68"/>
      <c r="AK165" s="99"/>
      <c r="AL165" s="99"/>
      <c r="AM165" s="99"/>
      <c r="AN165" s="99"/>
      <c r="AO165" s="99"/>
      <c r="AP165" s="99"/>
    </row>
    <row r="166" spans="29:43" x14ac:dyDescent="0.2">
      <c r="AC166" s="80"/>
      <c r="AD166" s="80"/>
      <c r="AE166" s="80"/>
      <c r="AF166" s="80"/>
      <c r="AG166" s="1"/>
      <c r="AH166" s="1"/>
      <c r="AI166" s="1"/>
      <c r="AJ166" s="68"/>
      <c r="AK166" s="99"/>
      <c r="AL166" s="99"/>
      <c r="AM166" s="99"/>
      <c r="AN166" s="99"/>
      <c r="AO166" s="99"/>
      <c r="AP166" s="99"/>
    </row>
    <row r="167" spans="29:43" x14ac:dyDescent="0.2">
      <c r="AC167" s="80"/>
      <c r="AD167" s="80"/>
      <c r="AE167" s="80"/>
      <c r="AF167" s="80"/>
      <c r="AG167" s="1"/>
      <c r="AH167" s="1"/>
      <c r="AI167" s="1"/>
      <c r="AJ167" s="68"/>
      <c r="AK167" s="99"/>
      <c r="AL167" s="99"/>
      <c r="AM167" s="99"/>
      <c r="AN167" s="99"/>
      <c r="AO167" s="99"/>
      <c r="AP167" s="99"/>
    </row>
    <row r="168" spans="29:43" x14ac:dyDescent="0.2">
      <c r="AC168" s="80"/>
      <c r="AD168" s="80"/>
      <c r="AE168" s="80"/>
      <c r="AF168" s="80"/>
      <c r="AG168" s="1"/>
      <c r="AH168" s="1"/>
      <c r="AI168" s="1"/>
      <c r="AJ168" s="68"/>
      <c r="AK168" s="99"/>
      <c r="AL168" s="99"/>
      <c r="AM168" s="99"/>
      <c r="AN168" s="99"/>
      <c r="AO168" s="99"/>
      <c r="AP168" s="99"/>
    </row>
    <row r="169" spans="29:43" x14ac:dyDescent="0.2">
      <c r="AC169" s="80"/>
      <c r="AD169" s="80"/>
      <c r="AE169" s="80"/>
      <c r="AF169" s="80"/>
      <c r="AG169" s="1"/>
      <c r="AH169" s="1"/>
      <c r="AI169" s="1"/>
      <c r="AJ169" s="68"/>
      <c r="AK169" s="99"/>
      <c r="AL169" s="99"/>
      <c r="AM169" s="99"/>
      <c r="AN169" s="99"/>
      <c r="AO169" s="99"/>
      <c r="AP169" s="99"/>
    </row>
    <row r="170" spans="29:43" x14ac:dyDescent="0.2">
      <c r="AC170" s="80"/>
      <c r="AD170" s="80"/>
      <c r="AE170" s="80"/>
      <c r="AF170" s="80"/>
      <c r="AG170" s="1"/>
      <c r="AH170" s="1"/>
      <c r="AI170" s="1"/>
      <c r="AJ170" s="68"/>
      <c r="AK170" s="99"/>
      <c r="AL170" s="99"/>
      <c r="AM170" s="99"/>
      <c r="AN170" s="99"/>
      <c r="AO170" s="99"/>
      <c r="AP170" s="99"/>
    </row>
    <row r="171" spans="29:43" x14ac:dyDescent="0.2">
      <c r="AC171" s="80"/>
      <c r="AD171" s="80"/>
      <c r="AE171" s="80"/>
      <c r="AF171" s="80"/>
      <c r="AG171" s="1"/>
      <c r="AH171" s="1"/>
      <c r="AI171" s="1"/>
      <c r="AJ171" s="68"/>
      <c r="AK171" s="99"/>
      <c r="AL171" s="99"/>
      <c r="AM171" s="99"/>
      <c r="AN171" s="99"/>
      <c r="AO171" s="99"/>
      <c r="AP171" s="99"/>
    </row>
    <row r="172" spans="29:43" x14ac:dyDescent="0.2">
      <c r="AC172" s="80"/>
      <c r="AD172" s="80"/>
      <c r="AE172" s="80"/>
      <c r="AF172" s="80"/>
      <c r="AG172" s="1"/>
      <c r="AH172" s="1"/>
      <c r="AI172" s="1"/>
      <c r="AJ172" s="68"/>
      <c r="AK172" s="99"/>
      <c r="AL172" s="99"/>
      <c r="AM172" s="99"/>
      <c r="AN172" s="99"/>
      <c r="AO172" s="99"/>
      <c r="AP172" s="99"/>
      <c r="AQ172" s="11"/>
    </row>
    <row r="173" spans="29:43" x14ac:dyDescent="0.2">
      <c r="AC173" s="80"/>
      <c r="AD173" s="80"/>
      <c r="AE173" s="80"/>
      <c r="AF173" s="80"/>
      <c r="AG173" s="1"/>
      <c r="AH173" s="1"/>
      <c r="AI173" s="1"/>
      <c r="AJ173" s="68"/>
      <c r="AK173" s="99"/>
      <c r="AL173" s="99"/>
      <c r="AM173" s="99"/>
      <c r="AN173" s="99"/>
      <c r="AO173" s="99"/>
      <c r="AP173" s="99"/>
    </row>
    <row r="174" spans="29:43" x14ac:dyDescent="0.2">
      <c r="AC174" s="80"/>
      <c r="AD174" s="80"/>
      <c r="AE174" s="80"/>
      <c r="AF174" s="80"/>
      <c r="AG174" s="1"/>
      <c r="AH174" s="1"/>
      <c r="AI174" s="1"/>
      <c r="AJ174" s="68"/>
      <c r="AK174" s="99"/>
      <c r="AL174" s="99"/>
      <c r="AM174" s="99"/>
      <c r="AN174" s="99"/>
      <c r="AO174" s="99"/>
      <c r="AP174" s="99"/>
    </row>
    <row r="175" spans="29:43" x14ac:dyDescent="0.2">
      <c r="AC175" s="80"/>
      <c r="AD175" s="80"/>
      <c r="AE175" s="80"/>
      <c r="AF175" s="80"/>
      <c r="AG175" s="1"/>
      <c r="AH175" s="1"/>
      <c r="AI175" s="1"/>
      <c r="AJ175" s="68"/>
      <c r="AK175" s="99"/>
      <c r="AL175" s="99"/>
      <c r="AM175" s="99"/>
      <c r="AN175" s="99"/>
      <c r="AO175" s="99"/>
      <c r="AP175" s="99"/>
    </row>
    <row r="176" spans="29:43" x14ac:dyDescent="0.2">
      <c r="AC176" s="80"/>
      <c r="AD176" s="80"/>
      <c r="AE176" s="80"/>
      <c r="AF176" s="80"/>
      <c r="AG176" s="1"/>
      <c r="AH176" s="1"/>
      <c r="AI176" s="1"/>
      <c r="AJ176" s="68"/>
      <c r="AK176" s="99"/>
      <c r="AL176" s="99"/>
      <c r="AM176" s="99"/>
      <c r="AN176" s="99"/>
      <c r="AO176" s="99"/>
      <c r="AP176" s="99"/>
    </row>
    <row r="177" spans="29:42" x14ac:dyDescent="0.2">
      <c r="AC177" s="80"/>
      <c r="AD177" s="80"/>
      <c r="AE177" s="80"/>
      <c r="AF177" s="80"/>
      <c r="AG177" s="1"/>
      <c r="AH177" s="1"/>
      <c r="AI177" s="1"/>
      <c r="AJ177" s="68"/>
      <c r="AK177" s="99"/>
      <c r="AL177" s="99"/>
      <c r="AM177" s="99"/>
      <c r="AN177" s="99"/>
      <c r="AO177" s="99"/>
      <c r="AP177" s="99"/>
    </row>
    <row r="178" spans="29:42" x14ac:dyDescent="0.2">
      <c r="AC178" s="80"/>
      <c r="AD178" s="80"/>
      <c r="AE178" s="80"/>
      <c r="AF178" s="80"/>
      <c r="AG178" s="1"/>
      <c r="AH178" s="1"/>
      <c r="AI178" s="1"/>
      <c r="AJ178" s="68"/>
      <c r="AK178" s="99"/>
      <c r="AL178" s="99"/>
      <c r="AM178" s="99"/>
      <c r="AN178" s="99"/>
      <c r="AO178" s="99"/>
      <c r="AP178" s="99"/>
    </row>
    <row r="179" spans="29:42" x14ac:dyDescent="0.2">
      <c r="AC179" s="80"/>
      <c r="AD179" s="80"/>
      <c r="AE179" s="80"/>
      <c r="AF179" s="80"/>
      <c r="AG179" s="1"/>
      <c r="AH179" s="1"/>
      <c r="AI179" s="1"/>
      <c r="AJ179" s="68"/>
      <c r="AK179" s="99"/>
      <c r="AL179" s="99"/>
      <c r="AM179" s="99"/>
      <c r="AN179" s="99"/>
      <c r="AO179" s="99"/>
      <c r="AP179" s="99"/>
    </row>
    <row r="180" spans="29:42" x14ac:dyDescent="0.2">
      <c r="AC180" s="80"/>
      <c r="AD180" s="80"/>
      <c r="AE180" s="80"/>
      <c r="AF180" s="80"/>
      <c r="AG180" s="1"/>
      <c r="AH180" s="1"/>
      <c r="AI180" s="1"/>
      <c r="AJ180" s="68"/>
      <c r="AK180" s="99"/>
      <c r="AL180" s="99"/>
      <c r="AM180" s="99"/>
      <c r="AN180" s="99"/>
      <c r="AO180" s="99"/>
      <c r="AP180" s="99"/>
    </row>
    <row r="181" spans="29:42" x14ac:dyDescent="0.2">
      <c r="AC181" s="80"/>
      <c r="AD181" s="80"/>
      <c r="AE181" s="80"/>
      <c r="AF181" s="80"/>
      <c r="AG181" s="1"/>
      <c r="AH181" s="1"/>
      <c r="AI181" s="1"/>
      <c r="AJ181" s="68"/>
      <c r="AK181" s="99"/>
      <c r="AL181" s="99"/>
      <c r="AM181" s="99"/>
      <c r="AN181" s="99"/>
      <c r="AO181" s="99"/>
      <c r="AP181" s="99"/>
    </row>
    <row r="182" spans="29:42" x14ac:dyDescent="0.2">
      <c r="AC182" s="80"/>
      <c r="AD182" s="80"/>
      <c r="AE182" s="80"/>
      <c r="AF182" s="80"/>
      <c r="AG182" s="1"/>
      <c r="AH182" s="1"/>
      <c r="AI182" s="1"/>
      <c r="AJ182" s="68"/>
      <c r="AK182" s="99"/>
      <c r="AL182" s="99"/>
      <c r="AM182" s="99"/>
      <c r="AN182" s="99"/>
      <c r="AO182" s="99"/>
      <c r="AP182" s="99"/>
    </row>
    <row r="183" spans="29:42" x14ac:dyDescent="0.2">
      <c r="AC183" s="80"/>
      <c r="AD183" s="80"/>
      <c r="AE183" s="80"/>
      <c r="AF183" s="80"/>
      <c r="AG183" s="1"/>
      <c r="AH183" s="1"/>
      <c r="AI183" s="1"/>
      <c r="AJ183" s="68"/>
      <c r="AK183" s="99"/>
      <c r="AL183" s="99"/>
      <c r="AM183" s="99"/>
      <c r="AN183" s="99"/>
      <c r="AO183" s="99"/>
      <c r="AP183" s="99"/>
    </row>
    <row r="184" spans="29:42" x14ac:dyDescent="0.2">
      <c r="AC184" s="80"/>
      <c r="AD184" s="80"/>
      <c r="AE184" s="80"/>
      <c r="AF184" s="80"/>
      <c r="AG184" s="1"/>
      <c r="AH184" s="1"/>
      <c r="AI184" s="1"/>
      <c r="AJ184" s="68"/>
      <c r="AK184" s="99"/>
      <c r="AL184" s="99"/>
      <c r="AM184" s="99"/>
      <c r="AN184" s="99"/>
      <c r="AO184" s="99"/>
      <c r="AP184" s="99"/>
    </row>
    <row r="185" spans="29:42" x14ac:dyDescent="0.2">
      <c r="AC185" s="80"/>
      <c r="AD185" s="80"/>
      <c r="AE185" s="80"/>
      <c r="AF185" s="80"/>
      <c r="AG185" s="1"/>
      <c r="AH185" s="1"/>
      <c r="AI185" s="1"/>
      <c r="AJ185" s="68"/>
      <c r="AK185" s="99"/>
      <c r="AL185" s="99"/>
      <c r="AM185" s="99"/>
      <c r="AN185" s="99"/>
      <c r="AO185" s="99"/>
      <c r="AP185" s="99"/>
    </row>
    <row r="186" spans="29:42" x14ac:dyDescent="0.2">
      <c r="AC186" s="80"/>
      <c r="AD186" s="80"/>
      <c r="AE186" s="80"/>
      <c r="AF186" s="80"/>
      <c r="AG186" s="1"/>
      <c r="AH186" s="1"/>
      <c r="AI186" s="1"/>
      <c r="AJ186" s="68"/>
      <c r="AK186" s="99"/>
      <c r="AL186" s="99"/>
      <c r="AM186" s="99"/>
      <c r="AN186" s="99"/>
      <c r="AO186" s="99"/>
      <c r="AP186" s="99"/>
    </row>
    <row r="187" spans="29:42" x14ac:dyDescent="0.2">
      <c r="AC187" s="80"/>
      <c r="AD187" s="80"/>
      <c r="AE187" s="80"/>
      <c r="AF187" s="80"/>
      <c r="AG187" s="1"/>
      <c r="AH187" s="1"/>
      <c r="AI187" s="1"/>
      <c r="AJ187" s="68"/>
      <c r="AK187" s="99"/>
      <c r="AL187" s="99"/>
      <c r="AM187" s="99"/>
      <c r="AN187" s="99"/>
      <c r="AO187" s="99"/>
      <c r="AP187" s="99"/>
    </row>
    <row r="188" spans="29:42" x14ac:dyDescent="0.2">
      <c r="AC188" s="80"/>
      <c r="AD188" s="80"/>
      <c r="AE188" s="80"/>
      <c r="AF188" s="80"/>
      <c r="AG188" s="1"/>
      <c r="AH188" s="1"/>
      <c r="AI188" s="1"/>
      <c r="AJ188" s="68"/>
      <c r="AK188" s="99"/>
      <c r="AL188" s="99"/>
      <c r="AM188" s="99"/>
      <c r="AN188" s="99"/>
      <c r="AO188" s="99"/>
      <c r="AP188" s="99"/>
    </row>
    <row r="189" spans="29:42" x14ac:dyDescent="0.2">
      <c r="AC189" s="80"/>
      <c r="AD189" s="80"/>
      <c r="AE189" s="80"/>
      <c r="AF189" s="80"/>
      <c r="AG189" s="1"/>
      <c r="AH189" s="1"/>
      <c r="AI189" s="1"/>
      <c r="AJ189" s="68"/>
      <c r="AK189" s="99"/>
      <c r="AL189" s="99"/>
      <c r="AM189" s="99"/>
      <c r="AN189" s="99"/>
      <c r="AO189" s="99"/>
      <c r="AP189" s="99"/>
    </row>
    <row r="190" spans="29:42" x14ac:dyDescent="0.2">
      <c r="AC190" s="80"/>
      <c r="AD190" s="80"/>
      <c r="AE190" s="80"/>
      <c r="AF190" s="80"/>
      <c r="AG190" s="1"/>
      <c r="AH190" s="1"/>
      <c r="AI190" s="1"/>
      <c r="AJ190" s="68"/>
      <c r="AK190" s="99"/>
      <c r="AL190" s="99"/>
      <c r="AM190" s="99"/>
      <c r="AN190" s="99"/>
      <c r="AO190" s="99"/>
      <c r="AP190" s="99"/>
    </row>
    <row r="191" spans="29:42" x14ac:dyDescent="0.2">
      <c r="AC191" s="80"/>
      <c r="AD191" s="80"/>
      <c r="AE191" s="80"/>
      <c r="AF191" s="80"/>
      <c r="AG191" s="1"/>
      <c r="AH191" s="1"/>
      <c r="AI191" s="1"/>
      <c r="AJ191" s="68"/>
      <c r="AK191" s="99"/>
      <c r="AL191" s="99"/>
      <c r="AM191" s="99"/>
      <c r="AN191" s="99"/>
      <c r="AO191" s="99"/>
      <c r="AP191" s="99"/>
    </row>
    <row r="192" spans="29:42" x14ac:dyDescent="0.2">
      <c r="AC192" s="80"/>
      <c r="AD192" s="80"/>
      <c r="AE192" s="80"/>
      <c r="AF192" s="80"/>
      <c r="AG192" s="1"/>
      <c r="AH192" s="1"/>
      <c r="AI192" s="1"/>
      <c r="AJ192" s="68"/>
      <c r="AK192" s="99"/>
      <c r="AL192" s="99"/>
      <c r="AM192" s="99"/>
      <c r="AN192" s="99"/>
      <c r="AO192" s="99"/>
      <c r="AP192" s="99"/>
    </row>
    <row r="193" spans="29:43" x14ac:dyDescent="0.2">
      <c r="AC193" s="80"/>
      <c r="AD193" s="80"/>
      <c r="AE193" s="80"/>
      <c r="AF193" s="80"/>
      <c r="AG193" s="1"/>
      <c r="AH193" s="1"/>
      <c r="AI193" s="1"/>
      <c r="AJ193" s="68"/>
      <c r="AK193" s="99"/>
      <c r="AL193" s="99"/>
      <c r="AM193" s="99"/>
      <c r="AN193" s="99"/>
      <c r="AO193" s="99"/>
      <c r="AP193" s="99"/>
    </row>
    <row r="194" spans="29:43" x14ac:dyDescent="0.2">
      <c r="AC194" s="80"/>
      <c r="AD194" s="80"/>
      <c r="AE194" s="80"/>
      <c r="AF194" s="80"/>
      <c r="AG194" s="1"/>
      <c r="AH194" s="1"/>
      <c r="AI194" s="1"/>
      <c r="AJ194" s="68"/>
      <c r="AK194" s="99"/>
      <c r="AL194" s="99"/>
      <c r="AM194" s="99"/>
      <c r="AN194" s="99"/>
      <c r="AO194" s="99"/>
      <c r="AP194" s="99"/>
    </row>
    <row r="195" spans="29:43" x14ac:dyDescent="0.2">
      <c r="AC195" s="80"/>
      <c r="AD195" s="80"/>
      <c r="AE195" s="80"/>
      <c r="AF195" s="80"/>
      <c r="AG195" s="1"/>
      <c r="AH195" s="1"/>
      <c r="AI195" s="1"/>
      <c r="AJ195" s="68"/>
      <c r="AK195" s="99"/>
      <c r="AL195" s="99"/>
      <c r="AM195" s="99"/>
      <c r="AN195" s="99"/>
      <c r="AO195" s="99"/>
      <c r="AP195" s="99"/>
    </row>
    <row r="196" spans="29:43" x14ac:dyDescent="0.2">
      <c r="AC196" s="80"/>
      <c r="AD196" s="80"/>
      <c r="AE196" s="80"/>
      <c r="AF196" s="80"/>
      <c r="AG196" s="1"/>
      <c r="AH196" s="1"/>
      <c r="AI196" s="1"/>
      <c r="AJ196" s="68"/>
      <c r="AK196" s="99"/>
      <c r="AL196" s="99"/>
      <c r="AM196" s="99"/>
      <c r="AN196" s="99"/>
      <c r="AO196" s="99"/>
      <c r="AP196" s="99"/>
    </row>
    <row r="197" spans="29:43" x14ac:dyDescent="0.2">
      <c r="AC197" s="80"/>
      <c r="AD197" s="80"/>
      <c r="AE197" s="80"/>
      <c r="AF197" s="80"/>
      <c r="AG197" s="1"/>
      <c r="AH197" s="1"/>
      <c r="AI197" s="1"/>
      <c r="AJ197" s="68"/>
      <c r="AK197" s="99"/>
      <c r="AL197" s="99"/>
      <c r="AM197" s="99"/>
      <c r="AN197" s="99"/>
      <c r="AO197" s="99"/>
      <c r="AP197" s="99"/>
    </row>
    <row r="198" spans="29:43" x14ac:dyDescent="0.2">
      <c r="AC198" s="80"/>
      <c r="AD198" s="80"/>
      <c r="AE198" s="80"/>
      <c r="AF198" s="80"/>
      <c r="AG198" s="1"/>
      <c r="AH198" s="1"/>
      <c r="AI198" s="1"/>
      <c r="AJ198" s="68"/>
      <c r="AK198" s="99"/>
      <c r="AL198" s="99"/>
      <c r="AM198" s="99"/>
      <c r="AN198" s="99"/>
      <c r="AO198" s="99"/>
      <c r="AP198" s="99"/>
    </row>
    <row r="199" spans="29:43" x14ac:dyDescent="0.2">
      <c r="AC199" s="80"/>
      <c r="AD199" s="80"/>
      <c r="AE199" s="80"/>
      <c r="AF199" s="80"/>
      <c r="AG199" s="1"/>
      <c r="AH199" s="1"/>
      <c r="AI199" s="1"/>
      <c r="AJ199" s="68"/>
      <c r="AK199" s="99"/>
      <c r="AL199" s="99"/>
      <c r="AM199" s="99"/>
      <c r="AN199" s="99"/>
      <c r="AO199" s="99"/>
      <c r="AP199" s="99"/>
    </row>
    <row r="200" spans="29:43" x14ac:dyDescent="0.2">
      <c r="AC200" s="80"/>
      <c r="AD200" s="80"/>
      <c r="AE200" s="80"/>
      <c r="AF200" s="80"/>
      <c r="AG200" s="1"/>
      <c r="AH200" s="1"/>
      <c r="AI200" s="1"/>
      <c r="AJ200" s="68"/>
      <c r="AK200" s="99"/>
      <c r="AL200" s="99"/>
      <c r="AM200" s="99"/>
      <c r="AN200" s="99"/>
      <c r="AO200" s="99"/>
      <c r="AP200" s="99"/>
    </row>
    <row r="201" spans="29:43" x14ac:dyDescent="0.2">
      <c r="AC201" s="80"/>
      <c r="AD201" s="80"/>
      <c r="AE201" s="80"/>
      <c r="AF201" s="80"/>
      <c r="AG201" s="1"/>
      <c r="AH201" s="1"/>
      <c r="AI201" s="1"/>
      <c r="AJ201" s="68"/>
      <c r="AK201" s="99"/>
      <c r="AL201" s="99"/>
      <c r="AM201" s="99"/>
      <c r="AN201" s="99"/>
      <c r="AO201" s="99"/>
      <c r="AP201" s="99"/>
    </row>
    <row r="202" spans="29:43" x14ac:dyDescent="0.2">
      <c r="AC202" s="80"/>
      <c r="AD202" s="80"/>
      <c r="AE202" s="80"/>
      <c r="AF202" s="80"/>
      <c r="AG202" s="1"/>
      <c r="AH202" s="1"/>
      <c r="AI202" s="1"/>
      <c r="AJ202" s="68"/>
      <c r="AK202" s="99"/>
      <c r="AL202" s="99"/>
      <c r="AM202" s="99"/>
      <c r="AN202" s="99"/>
      <c r="AO202" s="99"/>
      <c r="AP202" s="99"/>
      <c r="AQ202" s="11"/>
    </row>
    <row r="203" spans="29:43" x14ac:dyDescent="0.2">
      <c r="AC203" s="80"/>
      <c r="AD203" s="80"/>
      <c r="AE203" s="80"/>
      <c r="AF203" s="80"/>
      <c r="AG203" s="1"/>
      <c r="AH203" s="1"/>
      <c r="AI203" s="1"/>
      <c r="AJ203" s="68"/>
      <c r="AK203" s="99"/>
      <c r="AL203" s="99"/>
      <c r="AM203" s="99"/>
      <c r="AN203" s="99"/>
      <c r="AO203" s="99"/>
      <c r="AP203" s="99"/>
    </row>
    <row r="204" spans="29:43" x14ac:dyDescent="0.2">
      <c r="AC204" s="80"/>
      <c r="AD204" s="80"/>
      <c r="AE204" s="80"/>
      <c r="AF204" s="80"/>
      <c r="AG204" s="1"/>
      <c r="AH204" s="1"/>
      <c r="AI204" s="1"/>
      <c r="AJ204" s="68"/>
      <c r="AK204" s="99"/>
      <c r="AL204" s="99"/>
      <c r="AM204" s="99"/>
      <c r="AN204" s="99"/>
      <c r="AO204" s="99"/>
      <c r="AP204" s="99"/>
    </row>
    <row r="205" spans="29:43" x14ac:dyDescent="0.2">
      <c r="AC205" s="80"/>
      <c r="AD205" s="80"/>
      <c r="AE205" s="80"/>
      <c r="AF205" s="80"/>
      <c r="AG205" s="1"/>
      <c r="AH205" s="1"/>
      <c r="AI205" s="1"/>
      <c r="AJ205" s="68"/>
      <c r="AK205" s="99"/>
      <c r="AL205" s="99"/>
      <c r="AM205" s="99"/>
      <c r="AN205" s="99"/>
      <c r="AO205" s="99"/>
      <c r="AP205" s="99"/>
    </row>
    <row r="206" spans="29:43" x14ac:dyDescent="0.2">
      <c r="AC206" s="80"/>
      <c r="AD206" s="80"/>
      <c r="AE206" s="80"/>
      <c r="AF206" s="80"/>
      <c r="AG206" s="1"/>
      <c r="AH206" s="1"/>
      <c r="AI206" s="1"/>
      <c r="AJ206" s="68"/>
      <c r="AK206" s="99"/>
      <c r="AL206" s="99"/>
      <c r="AM206" s="99"/>
      <c r="AN206" s="99"/>
      <c r="AO206" s="99"/>
      <c r="AP206" s="99"/>
    </row>
    <row r="207" spans="29:43" x14ac:dyDescent="0.2">
      <c r="AC207" s="80"/>
      <c r="AD207" s="80"/>
      <c r="AE207" s="80"/>
      <c r="AF207" s="80"/>
      <c r="AG207" s="1"/>
      <c r="AH207" s="1"/>
      <c r="AI207" s="1"/>
      <c r="AJ207" s="68"/>
      <c r="AK207" s="99"/>
      <c r="AL207" s="99"/>
      <c r="AM207" s="99"/>
      <c r="AN207" s="99"/>
      <c r="AO207" s="99"/>
      <c r="AP207" s="99"/>
    </row>
    <row r="208" spans="29:43" x14ac:dyDescent="0.2">
      <c r="AC208" s="80"/>
      <c r="AD208" s="80"/>
      <c r="AE208" s="80"/>
      <c r="AF208" s="80"/>
      <c r="AG208" s="1"/>
      <c r="AH208" s="1"/>
      <c r="AI208" s="1"/>
      <c r="AJ208" s="68"/>
      <c r="AK208" s="99"/>
      <c r="AL208" s="99"/>
      <c r="AM208" s="99"/>
      <c r="AN208" s="99"/>
      <c r="AO208" s="99"/>
      <c r="AP208" s="99"/>
      <c r="AQ208" s="11"/>
    </row>
    <row r="209" spans="29:43" x14ac:dyDescent="0.2">
      <c r="AC209" s="80"/>
      <c r="AD209" s="80"/>
      <c r="AE209" s="80"/>
      <c r="AF209" s="80"/>
      <c r="AG209" s="1"/>
      <c r="AH209" s="1"/>
      <c r="AI209" s="1"/>
      <c r="AJ209" s="68"/>
      <c r="AK209" s="99"/>
      <c r="AL209" s="99"/>
      <c r="AM209" s="99"/>
      <c r="AN209" s="99"/>
      <c r="AO209" s="99"/>
      <c r="AP209" s="99"/>
    </row>
    <row r="210" spans="29:43" x14ac:dyDescent="0.2">
      <c r="AC210" s="80"/>
      <c r="AD210" s="80"/>
      <c r="AE210" s="80"/>
      <c r="AF210" s="80"/>
      <c r="AG210" s="1"/>
      <c r="AH210" s="1"/>
      <c r="AI210" s="1"/>
      <c r="AJ210" s="68"/>
      <c r="AK210" s="99"/>
      <c r="AL210" s="99"/>
      <c r="AM210" s="99"/>
      <c r="AN210" s="99"/>
      <c r="AO210" s="99"/>
      <c r="AP210" s="99"/>
    </row>
    <row r="211" spans="29:43" x14ac:dyDescent="0.2">
      <c r="AC211" s="80"/>
      <c r="AD211" s="80"/>
      <c r="AE211" s="80"/>
      <c r="AF211" s="80"/>
      <c r="AG211" s="1"/>
      <c r="AH211" s="1"/>
      <c r="AI211" s="1"/>
      <c r="AJ211" s="68"/>
      <c r="AK211" s="99"/>
      <c r="AL211" s="99"/>
      <c r="AM211" s="99"/>
      <c r="AN211" s="99"/>
      <c r="AO211" s="99"/>
      <c r="AP211" s="99"/>
    </row>
    <row r="212" spans="29:43" x14ac:dyDescent="0.2">
      <c r="AC212" s="80"/>
      <c r="AD212" s="80"/>
      <c r="AE212" s="80"/>
      <c r="AF212" s="80"/>
      <c r="AG212" s="1"/>
      <c r="AH212" s="1"/>
      <c r="AI212" s="1"/>
      <c r="AJ212" s="68"/>
      <c r="AK212" s="99"/>
      <c r="AL212" s="99"/>
      <c r="AM212" s="99"/>
      <c r="AN212" s="99"/>
      <c r="AO212" s="99"/>
      <c r="AP212" s="99"/>
    </row>
    <row r="213" spans="29:43" x14ac:dyDescent="0.2">
      <c r="AC213" s="80"/>
      <c r="AD213" s="80"/>
      <c r="AE213" s="80"/>
      <c r="AF213" s="80"/>
      <c r="AG213" s="1"/>
      <c r="AH213" s="1"/>
      <c r="AI213" s="1"/>
      <c r="AJ213" s="68"/>
      <c r="AK213" s="99"/>
      <c r="AL213" s="99"/>
      <c r="AM213" s="99"/>
      <c r="AN213" s="99"/>
      <c r="AO213" s="99"/>
      <c r="AP213" s="99"/>
    </row>
    <row r="214" spans="29:43" x14ac:dyDescent="0.2">
      <c r="AC214" s="80"/>
      <c r="AD214" s="80"/>
      <c r="AE214" s="80"/>
      <c r="AF214" s="80"/>
      <c r="AG214" s="1"/>
      <c r="AH214" s="1"/>
      <c r="AI214" s="1"/>
      <c r="AJ214" s="68"/>
      <c r="AK214" s="99"/>
      <c r="AL214" s="99"/>
      <c r="AM214" s="99"/>
      <c r="AN214" s="99"/>
      <c r="AO214" s="99"/>
      <c r="AP214" s="99"/>
    </row>
    <row r="215" spans="29:43" x14ac:dyDescent="0.2">
      <c r="AC215" s="80"/>
      <c r="AD215" s="80"/>
      <c r="AE215" s="80"/>
      <c r="AF215" s="80"/>
      <c r="AG215" s="1"/>
      <c r="AH215" s="1"/>
      <c r="AI215" s="1"/>
      <c r="AJ215" s="68"/>
      <c r="AK215" s="99"/>
      <c r="AL215" s="99"/>
      <c r="AM215" s="99"/>
      <c r="AN215" s="99"/>
      <c r="AO215" s="99"/>
      <c r="AP215" s="99"/>
      <c r="AQ215" s="11"/>
    </row>
    <row r="216" spans="29:43" x14ac:dyDescent="0.2">
      <c r="AC216" s="80"/>
      <c r="AD216" s="80"/>
      <c r="AE216" s="80"/>
      <c r="AF216" s="80"/>
      <c r="AG216" s="1"/>
      <c r="AH216" s="1"/>
      <c r="AI216" s="1"/>
      <c r="AJ216" s="68"/>
      <c r="AK216" s="99"/>
      <c r="AL216" s="99"/>
      <c r="AM216" s="99"/>
      <c r="AN216" s="99"/>
      <c r="AO216" s="99"/>
      <c r="AP216" s="99"/>
    </row>
    <row r="217" spans="29:43" x14ac:dyDescent="0.2">
      <c r="AC217" s="80"/>
      <c r="AD217" s="80"/>
      <c r="AE217" s="80"/>
      <c r="AF217" s="80"/>
      <c r="AG217" s="1"/>
      <c r="AH217" s="1"/>
      <c r="AI217" s="1"/>
      <c r="AJ217" s="68"/>
      <c r="AK217" s="99"/>
      <c r="AL217" s="99"/>
      <c r="AM217" s="99"/>
      <c r="AN217" s="99"/>
      <c r="AO217" s="99"/>
      <c r="AP217" s="99"/>
    </row>
    <row r="218" spans="29:43" x14ac:dyDescent="0.2">
      <c r="AC218" s="80"/>
      <c r="AD218" s="80"/>
      <c r="AE218" s="80"/>
      <c r="AF218" s="80"/>
      <c r="AG218" s="1"/>
      <c r="AH218" s="1"/>
      <c r="AI218" s="1"/>
      <c r="AJ218" s="68"/>
      <c r="AK218" s="99"/>
      <c r="AL218" s="99"/>
      <c r="AM218" s="99"/>
      <c r="AN218" s="99"/>
      <c r="AO218" s="99"/>
      <c r="AP218" s="99"/>
    </row>
    <row r="219" spans="29:43" x14ac:dyDescent="0.2">
      <c r="AC219" s="80"/>
      <c r="AD219" s="80"/>
      <c r="AE219" s="80"/>
      <c r="AF219" s="80"/>
      <c r="AG219" s="1"/>
      <c r="AH219" s="1"/>
      <c r="AI219" s="1"/>
      <c r="AJ219" s="68"/>
      <c r="AK219" s="99"/>
      <c r="AL219" s="99"/>
      <c r="AM219" s="99"/>
      <c r="AN219" s="99"/>
      <c r="AO219" s="99"/>
      <c r="AP219" s="99"/>
    </row>
    <row r="220" spans="29:43" x14ac:dyDescent="0.2">
      <c r="AC220" s="80"/>
      <c r="AD220" s="80"/>
      <c r="AE220" s="80"/>
      <c r="AF220" s="80"/>
      <c r="AG220" s="1"/>
      <c r="AH220" s="1"/>
      <c r="AI220" s="1"/>
      <c r="AJ220" s="68"/>
      <c r="AK220" s="99"/>
      <c r="AL220" s="99"/>
      <c r="AM220" s="99"/>
      <c r="AN220" s="99"/>
      <c r="AO220" s="99"/>
      <c r="AP220" s="99"/>
    </row>
    <row r="221" spans="29:43" x14ac:dyDescent="0.2">
      <c r="AC221" s="80"/>
      <c r="AD221" s="80"/>
      <c r="AE221" s="80"/>
      <c r="AF221" s="80"/>
      <c r="AG221" s="1"/>
      <c r="AH221" s="1"/>
      <c r="AI221" s="1"/>
      <c r="AJ221" s="68"/>
      <c r="AK221" s="99"/>
      <c r="AL221" s="99"/>
      <c r="AM221" s="99"/>
      <c r="AN221" s="99"/>
      <c r="AO221" s="99"/>
      <c r="AP221" s="99"/>
    </row>
  </sheetData>
  <mergeCells count="4">
    <mergeCell ref="N1:R1"/>
    <mergeCell ref="L3:L7"/>
    <mergeCell ref="V1:Z1"/>
    <mergeCell ref="T3:T7"/>
  </mergeCells>
  <phoneticPr fontId="4" type="noConversion"/>
  <conditionalFormatting sqref="AI88:AI221">
    <cfRule type="cellIs" dxfId="3" priority="2" stopIfTrue="1" operator="greaterThan">
      <formula>$AF88</formula>
    </cfRule>
  </conditionalFormatting>
  <conditionalFormatting sqref="AM7:AM87">
    <cfRule type="expression" dxfId="2" priority="1" stopIfTrue="1">
      <formula>$AL7&gt;$AK7</formula>
    </cfRule>
  </conditionalFormatting>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20"/>
  <sheetViews>
    <sheetView topLeftCell="D1" zoomScale="75" zoomScaleNormal="75" workbookViewId="0">
      <pane ySplit="1" topLeftCell="A2" activePane="bottomLeft" state="frozen"/>
      <selection pane="bottomLeft" activeCell="N27" sqref="N27"/>
    </sheetView>
  </sheetViews>
  <sheetFormatPr defaultRowHeight="12.75" outlineLevelCol="1" x14ac:dyDescent="0.2"/>
  <cols>
    <col min="1" max="1" width="15.42578125" bestFit="1" customWidth="1"/>
    <col min="2" max="2" width="50.85546875" bestFit="1" customWidth="1"/>
    <col min="3" max="3" width="9.42578125" bestFit="1" customWidth="1"/>
    <col min="4" max="4" width="22" bestFit="1" customWidth="1"/>
    <col min="5" max="5" width="32" hidden="1" customWidth="1" outlineLevel="1"/>
    <col min="6" max="6" width="21.140625" hidden="1" customWidth="1" outlineLevel="1"/>
    <col min="7" max="7" width="19.5703125" bestFit="1" customWidth="1" collapsed="1"/>
    <col min="8" max="8" width="13.28515625" bestFit="1" customWidth="1"/>
    <col min="9" max="9" width="32" bestFit="1" customWidth="1"/>
    <col min="10" max="10" width="22" bestFit="1" customWidth="1"/>
    <col min="11" max="11" width="24.140625" bestFit="1" customWidth="1"/>
    <col min="12" max="14" width="24.140625" customWidth="1"/>
    <col min="15" max="15" width="52.7109375" bestFit="1" customWidth="1"/>
  </cols>
  <sheetData>
    <row r="1" spans="1:15" ht="13.5" thickBot="1" x14ac:dyDescent="0.25">
      <c r="A1" s="20" t="s">
        <v>22</v>
      </c>
      <c r="B1" s="20" t="s">
        <v>118</v>
      </c>
      <c r="C1" s="20" t="s">
        <v>157</v>
      </c>
      <c r="D1" s="5" t="s">
        <v>113</v>
      </c>
      <c r="E1" s="3" t="s">
        <v>88</v>
      </c>
      <c r="F1" s="3" t="s">
        <v>90</v>
      </c>
      <c r="G1" s="3" t="s">
        <v>91</v>
      </c>
      <c r="H1" s="3" t="s">
        <v>182</v>
      </c>
      <c r="I1" s="3" t="s">
        <v>187</v>
      </c>
      <c r="J1" s="3" t="s">
        <v>188</v>
      </c>
      <c r="K1" s="3" t="s">
        <v>189</v>
      </c>
      <c r="L1" s="3" t="s">
        <v>190</v>
      </c>
      <c r="M1" s="3" t="s">
        <v>191</v>
      </c>
      <c r="N1" s="3" t="s">
        <v>192</v>
      </c>
      <c r="O1" s="3" t="s">
        <v>183</v>
      </c>
    </row>
    <row r="2" spans="1:15" x14ac:dyDescent="0.2">
      <c r="A2" s="67">
        <f>'Tyson ABC'!A2</f>
        <v>8001492</v>
      </c>
      <c r="B2" s="67" t="str">
        <f>'Tyson ABC'!B2</f>
        <v>CARTON STACK FLOW BASE 173MM NEW</v>
      </c>
      <c r="C2" s="67" t="str">
        <f>'Tyson ABC'!C2</f>
        <v>TC1</v>
      </c>
      <c r="D2" s="74">
        <f>'Tyson ABC'!K2</f>
        <v>10400</v>
      </c>
      <c r="E2" s="74">
        <f>'Tyson ABC'!AE2</f>
        <v>10400</v>
      </c>
      <c r="F2" s="74">
        <f>'Tyson ABC'!AF2</f>
        <v>15589.999999999896</v>
      </c>
      <c r="G2" s="74">
        <f>'Tyson ABC'!AG2</f>
        <v>16000</v>
      </c>
      <c r="H2" s="72" t="str">
        <f>'Tyson ABC'!AC2</f>
        <v>A</v>
      </c>
      <c r="I2" s="99">
        <f>'Tyson ABC'!AQ2</f>
        <v>8.0821039127646461</v>
      </c>
      <c r="J2" s="99">
        <f>'Tyson ABC'!AR2</f>
        <v>8.9801154586273846</v>
      </c>
      <c r="K2" s="99">
        <f>J2-I2</f>
        <v>0.89801154586273846</v>
      </c>
      <c r="L2" s="99">
        <f>'Tyson ABC'!AO2</f>
        <v>31.5</v>
      </c>
      <c r="M2" s="99">
        <f>'Tyson ABC'!AP2</f>
        <v>35</v>
      </c>
      <c r="N2" s="99">
        <f>M2-L2</f>
        <v>3.5</v>
      </c>
    </row>
    <row r="3" spans="1:15" x14ac:dyDescent="0.2">
      <c r="A3" s="67">
        <f>'Tyson ABC'!A3</f>
        <v>8001491</v>
      </c>
      <c r="B3" s="67" t="str">
        <f>'Tyson ABC'!B3</f>
        <v>CARTON STACK FLOW BASE 130MM NEW</v>
      </c>
      <c r="C3" s="67" t="str">
        <f>'Tyson ABC'!C3</f>
        <v>TC1</v>
      </c>
      <c r="D3" s="74">
        <f>'Tyson ABC'!K3</f>
        <v>10400</v>
      </c>
      <c r="E3" s="74">
        <f>'Tyson ABC'!AE3</f>
        <v>10400</v>
      </c>
      <c r="F3" s="74">
        <f>'Tyson ABC'!AF3</f>
        <v>9773.3333333333303</v>
      </c>
      <c r="G3" s="74">
        <f>'Tyson ABC'!AG3</f>
        <v>10400</v>
      </c>
      <c r="H3" s="72" t="str">
        <f>'Tyson ABC'!AC3</f>
        <v>A</v>
      </c>
      <c r="I3" s="99">
        <f>'Tyson ABC'!AQ3</f>
        <v>12.892223738062761</v>
      </c>
      <c r="J3" s="99">
        <f>'Tyson ABC'!AR3</f>
        <v>12.892223738062761</v>
      </c>
      <c r="K3" s="99">
        <f>J3-I3</f>
        <v>0</v>
      </c>
      <c r="L3" s="99">
        <f>'Tyson ABC'!AO3</f>
        <v>31.5</v>
      </c>
      <c r="M3" s="99">
        <f>'Tyson ABC'!AP3</f>
        <v>31.5</v>
      </c>
      <c r="N3" s="99">
        <f>M3-L3</f>
        <v>0</v>
      </c>
    </row>
    <row r="4" spans="1:15" x14ac:dyDescent="0.2">
      <c r="A4" s="67">
        <f>'Tyson ABC'!A4</f>
        <v>8001055</v>
      </c>
      <c r="B4" s="67" t="str">
        <f>'Tyson ABC'!B4</f>
        <v>LID Tyson STACK FLOW</v>
      </c>
      <c r="C4" s="67" t="str">
        <f>'Tyson ABC'!C4</f>
        <v>TC1</v>
      </c>
      <c r="D4" s="74">
        <f>'Tyson ABC'!K4</f>
        <v>10000</v>
      </c>
      <c r="E4" s="74">
        <f>'Tyson ABC'!AE4</f>
        <v>11200</v>
      </c>
      <c r="F4" s="74">
        <f>'Tyson ABC'!AF4</f>
        <v>48387.333333333401</v>
      </c>
      <c r="G4" s="74">
        <f>'Tyson ABC'!AG4</f>
        <v>49600</v>
      </c>
      <c r="H4" s="72" t="str">
        <f>'Tyson ABC'!AC4</f>
        <v>B</v>
      </c>
      <c r="I4" s="99">
        <f>'Tyson ABC'!AQ4</f>
        <v>9.423953927336342</v>
      </c>
      <c r="J4" s="99">
        <f>'Tyson ABC'!AR4</f>
        <v>13.391934528320066</v>
      </c>
      <c r="K4" s="99">
        <f>J4-I4</f>
        <v>3.967980600983724</v>
      </c>
      <c r="L4" s="99">
        <f>'Tyson ABC'!AO4</f>
        <v>28.5</v>
      </c>
      <c r="M4" s="99">
        <f>'Tyson ABC'!AP4</f>
        <v>40.5</v>
      </c>
      <c r="N4" s="99">
        <f>M4-L4</f>
        <v>12</v>
      </c>
    </row>
    <row r="5" spans="1:15" x14ac:dyDescent="0.2">
      <c r="A5" s="67">
        <f>'Tyson ABC'!A5</f>
        <v>8001791</v>
      </c>
      <c r="B5" s="67" t="str">
        <f>'Tyson ABC'!B5</f>
        <v>CARTON AlY 7 DAY DEAL 150ML LRG MEAT</v>
      </c>
      <c r="C5" s="67" t="str">
        <f>'Tyson ABC'!C5</f>
        <v>TC1</v>
      </c>
      <c r="D5" s="74">
        <f>'Tyson ABC'!K5</f>
        <v>5000</v>
      </c>
      <c r="E5" s="74">
        <f>'Tyson ABC'!AE5</f>
        <v>5000</v>
      </c>
      <c r="F5" s="74">
        <f>'Tyson ABC'!AF5</f>
        <v>1556.6666666666667</v>
      </c>
      <c r="G5" s="74">
        <f>'Tyson ABC'!AG5</f>
        <v>5000</v>
      </c>
      <c r="H5" s="72" t="str">
        <f>'Tyson ABC'!AC5</f>
        <v>B</v>
      </c>
      <c r="I5" s="99">
        <f>'Tyson ABC'!AQ5</f>
        <v>35.331905781584581</v>
      </c>
      <c r="J5" s="99">
        <f>'Tyson ABC'!AR5</f>
        <v>35.331905781584581</v>
      </c>
      <c r="K5" s="99">
        <f>J5-I5</f>
        <v>0</v>
      </c>
      <c r="L5" s="99">
        <f>'Tyson ABC'!AO5</f>
        <v>22</v>
      </c>
      <c r="M5" s="99">
        <f>'Tyson ABC'!AP5</f>
        <v>22</v>
      </c>
      <c r="N5" s="99">
        <f>M5-L5</f>
        <v>0</v>
      </c>
    </row>
    <row r="6" spans="1:15" x14ac:dyDescent="0.2">
      <c r="A6" s="67">
        <f>'Tyson ABC'!A6</f>
        <v>8000265</v>
      </c>
      <c r="B6" s="67" t="str">
        <f>'Tyson ABC'!B6</f>
        <v>SLIP SHEET</v>
      </c>
      <c r="C6" s="67" t="str">
        <f>'Tyson ABC'!C6</f>
        <v>TC1</v>
      </c>
      <c r="D6" s="74">
        <f>'Tyson ABC'!K6</f>
        <v>5000</v>
      </c>
      <c r="E6" s="74">
        <f>'Tyson ABC'!AE6</f>
        <v>5200</v>
      </c>
      <c r="F6" s="74">
        <f>'Tyson ABC'!AF6</f>
        <v>1866.6666666666667</v>
      </c>
      <c r="G6" s="74">
        <f>'Tyson ABC'!AG6</f>
        <v>5200</v>
      </c>
      <c r="H6" s="72" t="str">
        <f>'Tyson ABC'!AC6</f>
        <v>B</v>
      </c>
      <c r="I6" s="99">
        <f>'Tyson ABC'!AQ6</f>
        <v>56.785714285714278</v>
      </c>
      <c r="J6" s="99">
        <f>'Tyson ABC'!AR6</f>
        <v>56.785714285714278</v>
      </c>
      <c r="K6" s="99">
        <f>J6-I6</f>
        <v>0</v>
      </c>
      <c r="L6" s="99">
        <f>'Tyson ABC'!AO6</f>
        <v>23.043478260869566</v>
      </c>
      <c r="M6" s="99">
        <f>'Tyson ABC'!AP6</f>
        <v>23.043478260869566</v>
      </c>
      <c r="N6" s="99">
        <f>M6-L6</f>
        <v>0</v>
      </c>
    </row>
    <row r="7" spans="1:15" x14ac:dyDescent="0.2">
      <c r="A7" s="67">
        <f>'Tyson ABC'!A7</f>
        <v>8001961</v>
      </c>
      <c r="B7" s="67" t="str">
        <f>'Tyson ABC'!B7</f>
        <v>BAG 400X810 HI SHRINK NEWTEQ</v>
      </c>
      <c r="C7" s="67" t="str">
        <f>'Tyson ABC'!C7</f>
        <v>TT1</v>
      </c>
      <c r="D7" s="74">
        <f>'Tyson ABC'!K7</f>
        <v>100000</v>
      </c>
      <c r="E7" s="74">
        <f>'Tyson ABC'!AE7</f>
        <v>100000</v>
      </c>
      <c r="F7" s="74">
        <f>'Tyson ABC'!AF7</f>
        <v>30749.999999999953</v>
      </c>
      <c r="G7" s="74">
        <f>'Tyson ABC'!AG7</f>
        <v>100000</v>
      </c>
      <c r="H7" s="72" t="str">
        <f>'Tyson ABC'!AC7</f>
        <v>B</v>
      </c>
      <c r="I7" s="99">
        <f>'Tyson ABC'!AQ7</f>
        <v>37.073170731707371</v>
      </c>
      <c r="J7" s="99">
        <f>'Tyson ABC'!AR7</f>
        <v>37.073170731707371</v>
      </c>
      <c r="K7" s="99">
        <f t="shared" ref="K7:K70" si="0">J7-I7</f>
        <v>0</v>
      </c>
      <c r="L7" s="99">
        <f>'Tyson ABC'!AO7</f>
        <v>11.875</v>
      </c>
      <c r="M7" s="99">
        <f>'Tyson ABC'!AP7</f>
        <v>11.875</v>
      </c>
      <c r="N7" s="99">
        <f t="shared" ref="N7:N70" si="1">M7-L7</f>
        <v>0</v>
      </c>
    </row>
    <row r="8" spans="1:15" x14ac:dyDescent="0.2">
      <c r="A8" s="67">
        <f>'Tyson ABC'!A8</f>
        <v>8000090</v>
      </c>
      <c r="B8" s="67" t="str">
        <f>'Tyson ABC'!B8</f>
        <v>BR STACK FLOW LID</v>
      </c>
      <c r="C8" s="67" t="str">
        <f>'Tyson ABC'!C8</f>
        <v>TC1</v>
      </c>
      <c r="D8" s="74">
        <f>'Tyson ABC'!K8</f>
        <v>5000</v>
      </c>
      <c r="E8" s="74">
        <f>'Tyson ABC'!AE8</f>
        <v>6000</v>
      </c>
      <c r="F8" s="74">
        <f>'Tyson ABC'!AF8</f>
        <v>1258.3333333333339</v>
      </c>
      <c r="G8" s="74">
        <f>'Tyson ABC'!AG8</f>
        <v>6000</v>
      </c>
      <c r="H8" s="72" t="str">
        <f>'Tyson ABC'!AC8</f>
        <v>B</v>
      </c>
      <c r="I8" s="99">
        <f>'Tyson ABC'!AQ8</f>
        <v>36.556291390728461</v>
      </c>
      <c r="J8" s="99">
        <f>'Tyson ABC'!AR8</f>
        <v>36.556291390728461</v>
      </c>
      <c r="K8" s="99">
        <f t="shared" si="0"/>
        <v>0</v>
      </c>
      <c r="L8" s="99">
        <f>'Tyson ABC'!AO8</f>
        <v>8.518518518518519</v>
      </c>
      <c r="M8" s="99">
        <f>'Tyson ABC'!AP8</f>
        <v>8.518518518518519</v>
      </c>
      <c r="N8" s="99">
        <f t="shared" si="1"/>
        <v>0</v>
      </c>
    </row>
    <row r="9" spans="1:15" x14ac:dyDescent="0.2">
      <c r="A9" s="67">
        <f>'Tyson ABC'!A9</f>
        <v>8000095</v>
      </c>
      <c r="B9" s="67" t="str">
        <f>'Tyson ABC'!B9</f>
        <v>NECK BASE</v>
      </c>
      <c r="C9" s="67" t="str">
        <f>'Tyson ABC'!C9</f>
        <v>TC1</v>
      </c>
      <c r="D9" s="74">
        <f>'Tyson ABC'!K9</f>
        <v>5000</v>
      </c>
      <c r="E9" s="74">
        <f>'Tyson ABC'!AE9</f>
        <v>5120</v>
      </c>
      <c r="F9" s="74">
        <f>'Tyson ABC'!AF9</f>
        <v>1453.0000000000002</v>
      </c>
      <c r="G9" s="74">
        <f>'Tyson ABC'!AG9</f>
        <v>5120</v>
      </c>
      <c r="H9" s="72" t="str">
        <f>'Tyson ABC'!AC9</f>
        <v>B</v>
      </c>
      <c r="I9" s="99">
        <f>'Tyson ABC'!AQ9</f>
        <v>45.147969717825184</v>
      </c>
      <c r="J9" s="99">
        <f>'Tyson ABC'!AR9</f>
        <v>45.147969717825184</v>
      </c>
      <c r="K9" s="99">
        <f t="shared" si="0"/>
        <v>0</v>
      </c>
      <c r="L9" s="99">
        <f>'Tyson ABC'!AO9</f>
        <v>10.25</v>
      </c>
      <c r="M9" s="99">
        <f>'Tyson ABC'!AP9</f>
        <v>10.25</v>
      </c>
      <c r="N9" s="99">
        <f t="shared" si="1"/>
        <v>0</v>
      </c>
    </row>
    <row r="10" spans="1:15" x14ac:dyDescent="0.2">
      <c r="A10" s="67">
        <f>'Tyson ABC'!A10</f>
        <v>8000089</v>
      </c>
      <c r="B10" s="67" t="str">
        <f>'Tyson ABC'!B10</f>
        <v xml:space="preserve"> NECK LID</v>
      </c>
      <c r="C10" s="67" t="str">
        <f>'Tyson ABC'!C10</f>
        <v>TC1</v>
      </c>
      <c r="D10" s="74">
        <f>'Tyson ABC'!K10</f>
        <v>5000</v>
      </c>
      <c r="E10" s="74">
        <f>'Tyson ABC'!AE10</f>
        <v>5600</v>
      </c>
      <c r="F10" s="74">
        <f>'Tyson ABC'!AF10</f>
        <v>1386.666666666667</v>
      </c>
      <c r="G10" s="74">
        <f>'Tyson ABC'!AG10</f>
        <v>5600</v>
      </c>
      <c r="H10" s="72" t="str">
        <f>'Tyson ABC'!AC10</f>
        <v>B</v>
      </c>
      <c r="I10" s="99">
        <f>'Tyson ABC'!AQ10</f>
        <v>41.826923076923073</v>
      </c>
      <c r="J10" s="99">
        <f>'Tyson ABC'!AR10</f>
        <v>41.826923076923073</v>
      </c>
      <c r="K10" s="99">
        <f t="shared" si="0"/>
        <v>0</v>
      </c>
      <c r="L10" s="99">
        <f>'Tyson ABC'!AO10</f>
        <v>7.25</v>
      </c>
      <c r="M10" s="99">
        <f>'Tyson ABC'!AP10</f>
        <v>7.25</v>
      </c>
      <c r="N10" s="99">
        <f t="shared" si="1"/>
        <v>0</v>
      </c>
    </row>
    <row r="11" spans="1:15" x14ac:dyDescent="0.2">
      <c r="A11" s="67">
        <f>'Tyson ABC'!A11</f>
        <v>8000147</v>
      </c>
      <c r="B11" s="67" t="str">
        <f>'Tyson ABC'!B11</f>
        <v>BAG Z1 CB 400X600 76um</v>
      </c>
      <c r="C11" s="67" t="str">
        <f>'Tyson ABC'!C11</f>
        <v>TT1</v>
      </c>
      <c r="D11" s="74">
        <f>'Tyson ABC'!K11</f>
        <v>80000</v>
      </c>
      <c r="E11" s="74">
        <f>'Tyson ABC'!AE11</f>
        <v>80150</v>
      </c>
      <c r="F11" s="74">
        <f>'Tyson ABC'!AF11</f>
        <v>13066.66666666665</v>
      </c>
      <c r="G11" s="74">
        <f>'Tyson ABC'!AG11</f>
        <v>80150</v>
      </c>
      <c r="H11" s="72" t="str">
        <f>'Tyson ABC'!AC11</f>
        <v>B</v>
      </c>
      <c r="I11" s="99">
        <f>'Tyson ABC'!AQ11</f>
        <v>56.690051020408241</v>
      </c>
      <c r="J11" s="99">
        <f>'Tyson ABC'!AR11</f>
        <v>56.690051020408241</v>
      </c>
      <c r="K11" s="99">
        <f t="shared" si="0"/>
        <v>0</v>
      </c>
      <c r="L11" s="99">
        <f>'Tyson ABC'!AO11</f>
        <v>6.6138392857142856</v>
      </c>
      <c r="M11" s="99">
        <f>'Tyson ABC'!AP11</f>
        <v>6.6138392857142856</v>
      </c>
      <c r="N11" s="99">
        <f t="shared" si="1"/>
        <v>0</v>
      </c>
    </row>
    <row r="12" spans="1:15" x14ac:dyDescent="0.2">
      <c r="A12" s="67">
        <f>'Tyson ABC'!A12</f>
        <v>8001753</v>
      </c>
      <c r="B12" s="67" t="str">
        <f>'Tyson ABC'!B12</f>
        <v>LID OAKLANDS 4 CORNERS GLUED</v>
      </c>
      <c r="C12" s="67" t="str">
        <f>'Tyson ABC'!C12</f>
        <v>TC1</v>
      </c>
      <c r="D12" s="74">
        <f>'Tyson ABC'!K12</f>
        <v>5000</v>
      </c>
      <c r="E12" s="74">
        <f>'Tyson ABC'!AE12</f>
        <v>5040</v>
      </c>
      <c r="F12" s="74">
        <f>'Tyson ABC'!AF12</f>
        <v>750</v>
      </c>
      <c r="G12" s="74">
        <f>'Tyson ABC'!AG12</f>
        <v>5040</v>
      </c>
      <c r="H12" s="72" t="str">
        <f>'Tyson ABC'!AC12</f>
        <v>B</v>
      </c>
      <c r="I12" s="99">
        <f>'Tyson ABC'!AQ12</f>
        <v>44.266666666666666</v>
      </c>
      <c r="J12" s="99">
        <f>'Tyson ABC'!AR12</f>
        <v>44.266666666666666</v>
      </c>
      <c r="K12" s="99">
        <f t="shared" si="0"/>
        <v>0</v>
      </c>
      <c r="L12" s="99">
        <f>'Tyson ABC'!AO12</f>
        <v>4.6111111111111107</v>
      </c>
      <c r="M12" s="99">
        <f>'Tyson ABC'!AP12</f>
        <v>4.6111111111111107</v>
      </c>
      <c r="N12" s="99">
        <f t="shared" si="1"/>
        <v>0</v>
      </c>
    </row>
    <row r="13" spans="1:15" x14ac:dyDescent="0.2">
      <c r="A13" s="67">
        <f>'Tyson ABC'!A13</f>
        <v>8000156</v>
      </c>
      <c r="B13" s="67" t="str">
        <f>'Tyson ABC'!B13</f>
        <v>OCTABIN</v>
      </c>
      <c r="C13" s="67" t="str">
        <f>'Tyson ABC'!C13</f>
        <v>TC1</v>
      </c>
      <c r="D13" s="74">
        <f>'Tyson ABC'!K13</f>
        <v>250</v>
      </c>
      <c r="E13" s="74">
        <f>'Tyson ABC'!AE13</f>
        <v>256</v>
      </c>
      <c r="F13" s="74">
        <f>'Tyson ABC'!AF13</f>
        <v>152</v>
      </c>
      <c r="G13" s="74">
        <f>'Tyson ABC'!AG13</f>
        <v>256</v>
      </c>
      <c r="H13" s="72" t="str">
        <f>'Tyson ABC'!AC13</f>
        <v>B</v>
      </c>
      <c r="I13" s="99">
        <f>'Tyson ABC'!AQ13</f>
        <v>24.868421052631579</v>
      </c>
      <c r="J13" s="99">
        <f>'Tyson ABC'!AR13</f>
        <v>24.868421052631579</v>
      </c>
      <c r="K13" s="99">
        <f t="shared" si="0"/>
        <v>0</v>
      </c>
      <c r="L13" s="99">
        <f>'Tyson ABC'!AO13</f>
        <v>5.90625</v>
      </c>
      <c r="M13" s="99">
        <f>'Tyson ABC'!AP13</f>
        <v>5.90625</v>
      </c>
      <c r="N13" s="99">
        <f t="shared" si="1"/>
        <v>0</v>
      </c>
    </row>
    <row r="14" spans="1:15" x14ac:dyDescent="0.2">
      <c r="A14" s="67">
        <f>'Tyson ABC'!A14</f>
        <v>8001353</v>
      </c>
      <c r="B14" s="67" t="str">
        <f>'Tyson ABC'!B14</f>
        <v>LABEL WP CARTON 70X148 (EXT ADHESIVE)</v>
      </c>
      <c r="C14" s="67" t="str">
        <f>'Tyson ABC'!C14</f>
        <v>TL1</v>
      </c>
      <c r="D14" s="74">
        <f>'Tyson ABC'!K14</f>
        <v>450000</v>
      </c>
      <c r="E14" s="74">
        <f>'Tyson ABC'!AE14</f>
        <v>453600</v>
      </c>
      <c r="F14" s="74">
        <f>'Tyson ABC'!AF14</f>
        <v>58799.999999999534</v>
      </c>
      <c r="G14" s="74">
        <f>'Tyson ABC'!AG14</f>
        <v>453600</v>
      </c>
      <c r="H14" s="72" t="str">
        <f>'Tyson ABC'!AC14</f>
        <v>B</v>
      </c>
      <c r="I14" s="99">
        <f>'Tyson ABC'!AQ14</f>
        <v>82.789115646259162</v>
      </c>
      <c r="J14" s="99">
        <f>'Tyson ABC'!AR14</f>
        <v>82.789115646259162</v>
      </c>
      <c r="K14" s="99">
        <f t="shared" si="0"/>
        <v>0</v>
      </c>
      <c r="L14" s="99">
        <f>'Tyson ABC'!AO14</f>
        <v>4.8680486804868046</v>
      </c>
      <c r="M14" s="99">
        <f>'Tyson ABC'!AP14</f>
        <v>4.8680486804868046</v>
      </c>
      <c r="N14" s="99">
        <f t="shared" si="1"/>
        <v>0</v>
      </c>
      <c r="O14" s="11"/>
    </row>
    <row r="15" spans="1:15" x14ac:dyDescent="0.2">
      <c r="A15" s="67">
        <f>'Tyson ABC'!A15</f>
        <v>8001952</v>
      </c>
      <c r="B15" s="67" t="str">
        <f>'Tyson ABC'!B15</f>
        <v>BAG Walmart PORK LEG 250 x 450mm</v>
      </c>
      <c r="C15" s="67" t="str">
        <f>'Tyson ABC'!C15</f>
        <v>TT1</v>
      </c>
      <c r="D15" s="74">
        <f>'Tyson ABC'!K15</f>
        <v>100000</v>
      </c>
      <c r="E15" s="74">
        <f>'Tyson ABC'!AE15</f>
        <v>100500</v>
      </c>
      <c r="F15" s="74">
        <f>'Tyson ABC'!AF15</f>
        <v>25710.333333333343</v>
      </c>
      <c r="G15" s="74">
        <f>'Tyson ABC'!AG15</f>
        <v>100500</v>
      </c>
      <c r="H15" s="72" t="str">
        <f>'Tyson ABC'!AC15</f>
        <v>B</v>
      </c>
      <c r="I15" s="99">
        <f>'Tyson ABC'!AQ15</f>
        <v>44.437385746327664</v>
      </c>
      <c r="J15" s="99">
        <f>'Tyson ABC'!AR15</f>
        <v>44.437385746327664</v>
      </c>
      <c r="K15" s="99">
        <f t="shared" si="0"/>
        <v>0</v>
      </c>
      <c r="L15" s="99">
        <f>'Tyson ABC'!AO15</f>
        <v>4.2314814814814818</v>
      </c>
      <c r="M15" s="99">
        <f>'Tyson ABC'!AP15</f>
        <v>4.2314814814814818</v>
      </c>
      <c r="N15" s="99">
        <f t="shared" si="1"/>
        <v>0</v>
      </c>
      <c r="O15" s="11"/>
    </row>
    <row r="16" spans="1:15" x14ac:dyDescent="0.2">
      <c r="A16" s="67">
        <f>'Tyson ABC'!A16</f>
        <v>8001951</v>
      </c>
      <c r="B16" s="67" t="str">
        <f>'Tyson ABC'!B16</f>
        <v>BAG Walmart PORK SHOULDER 250 x 450mm</v>
      </c>
      <c r="C16" s="67" t="str">
        <f>'Tyson ABC'!C16</f>
        <v>TT1</v>
      </c>
      <c r="D16" s="74">
        <f>'Tyson ABC'!K16</f>
        <v>100000</v>
      </c>
      <c r="E16" s="74">
        <f>'Tyson ABC'!AE16</f>
        <v>100500</v>
      </c>
      <c r="F16" s="74">
        <f>'Tyson ABC'!AF16</f>
        <v>23500.000000000004</v>
      </c>
      <c r="G16" s="74">
        <f>'Tyson ABC'!AG16</f>
        <v>100500</v>
      </c>
      <c r="H16" s="72" t="str">
        <f>'Tyson ABC'!AC16</f>
        <v>B</v>
      </c>
      <c r="I16" s="99">
        <f>'Tyson ABC'!AQ16</f>
        <v>48.617021276595736</v>
      </c>
      <c r="J16" s="99">
        <f>'Tyson ABC'!AR16</f>
        <v>48.617021276595736</v>
      </c>
      <c r="K16" s="99">
        <f t="shared" si="0"/>
        <v>0</v>
      </c>
      <c r="L16" s="99">
        <f>'Tyson ABC'!AO16</f>
        <v>4.2314814814814818</v>
      </c>
      <c r="M16" s="99">
        <f>'Tyson ABC'!AP16</f>
        <v>4.2314814814814818</v>
      </c>
      <c r="N16" s="99">
        <f t="shared" si="1"/>
        <v>0</v>
      </c>
    </row>
    <row r="17" spans="1:15" x14ac:dyDescent="0.2">
      <c r="A17" s="67">
        <f>'Tyson ABC'!A17</f>
        <v>8000121</v>
      </c>
      <c r="B17" s="67" t="str">
        <f>'Tyson ABC'!B17</f>
        <v>BAG Newteq CB 350X500</v>
      </c>
      <c r="C17" s="67" t="str">
        <f>'Tyson ABC'!C17</f>
        <v>TT1</v>
      </c>
      <c r="D17" s="74">
        <f>'Tyson ABC'!K17</f>
        <v>60000</v>
      </c>
      <c r="E17" s="74">
        <f>'Tyson ABC'!AE17</f>
        <v>60000</v>
      </c>
      <c r="F17" s="74">
        <f>'Tyson ABC'!AF17</f>
        <v>5200</v>
      </c>
      <c r="G17" s="74">
        <f>'Tyson ABC'!AG17</f>
        <v>60000</v>
      </c>
      <c r="H17" s="72" t="str">
        <f>'Tyson ABC'!AC17</f>
        <v>B</v>
      </c>
      <c r="I17" s="99">
        <f>'Tyson ABC'!AQ17</f>
        <v>103.84615384615384</v>
      </c>
      <c r="J17" s="99">
        <f>'Tyson ABC'!AR17</f>
        <v>103.84615384615384</v>
      </c>
      <c r="K17" s="99">
        <f t="shared" si="0"/>
        <v>0</v>
      </c>
      <c r="L17" s="99">
        <f>'Tyson ABC'!AO17</f>
        <v>3.75</v>
      </c>
      <c r="M17" s="99">
        <f>'Tyson ABC'!AP17</f>
        <v>3.75</v>
      </c>
      <c r="N17" s="99">
        <f t="shared" si="1"/>
        <v>0</v>
      </c>
    </row>
    <row r="18" spans="1:15" x14ac:dyDescent="0.2">
      <c r="A18" s="67">
        <f>'Tyson ABC'!A18</f>
        <v>8001376</v>
      </c>
      <c r="B18" s="67" t="str">
        <f>'Tyson ABC'!B18</f>
        <v>OCTABIN GLUED OUTSIDE</v>
      </c>
      <c r="C18" s="67" t="str">
        <f>'Tyson ABC'!C18</f>
        <v>TC1</v>
      </c>
      <c r="D18" s="74">
        <f>'Tyson ABC'!K18</f>
        <v>240</v>
      </c>
      <c r="E18" s="74">
        <f>'Tyson ABC'!AE18</f>
        <v>240</v>
      </c>
      <c r="F18" s="74">
        <f>'Tyson ABC'!AF18</f>
        <v>46</v>
      </c>
      <c r="G18" s="74">
        <f>'Tyson ABC'!AG18</f>
        <v>240</v>
      </c>
      <c r="H18" s="72" t="str">
        <f>'Tyson ABC'!AC18</f>
        <v>B</v>
      </c>
      <c r="I18" s="99">
        <f>'Tyson ABC'!AQ18</f>
        <v>52.173913043478265</v>
      </c>
      <c r="J18" s="99">
        <f>'Tyson ABC'!AR18</f>
        <v>52.173913043478265</v>
      </c>
      <c r="K18" s="99">
        <f t="shared" si="0"/>
        <v>0</v>
      </c>
      <c r="L18" s="99">
        <f>'Tyson ABC'!AO18</f>
        <v>3.75</v>
      </c>
      <c r="M18" s="99">
        <f>'Tyson ABC'!AP18</f>
        <v>3.75</v>
      </c>
      <c r="N18" s="99">
        <f t="shared" si="1"/>
        <v>0</v>
      </c>
    </row>
    <row r="19" spans="1:15" x14ac:dyDescent="0.2">
      <c r="A19" s="67">
        <f>'Tyson ABC'!A19</f>
        <v>8001970</v>
      </c>
      <c r="B19" s="67" t="str">
        <f>'Tyson ABC'!B19</f>
        <v>BAG BXGUARD CB 400X850 NEWTEQ</v>
      </c>
      <c r="C19" s="67" t="str">
        <f>'Tyson ABC'!C19</f>
        <v>TT1</v>
      </c>
      <c r="D19" s="74">
        <f>'Tyson ABC'!K19</f>
        <v>30000</v>
      </c>
      <c r="E19" s="74">
        <f>'Tyson ABC'!AE19</f>
        <v>30100</v>
      </c>
      <c r="F19" s="74">
        <f>'Tyson ABC'!AF19</f>
        <v>4900</v>
      </c>
      <c r="G19" s="74">
        <f>'Tyson ABC'!AG19</f>
        <v>30100</v>
      </c>
      <c r="H19" s="72" t="str">
        <f>'Tyson ABC'!AC19</f>
        <v>B</v>
      </c>
      <c r="I19" s="99">
        <f>'Tyson ABC'!AQ19</f>
        <v>67.857142857142861</v>
      </c>
      <c r="J19" s="99">
        <f>'Tyson ABC'!AR19</f>
        <v>67.857142857142861</v>
      </c>
      <c r="K19" s="99">
        <f t="shared" si="0"/>
        <v>0</v>
      </c>
      <c r="L19" s="99">
        <f>'Tyson ABC'!AO19</f>
        <v>3.9583333333333335</v>
      </c>
      <c r="M19" s="99">
        <f>'Tyson ABC'!AP19</f>
        <v>3.9583333333333335</v>
      </c>
      <c r="N19" s="99">
        <f t="shared" si="1"/>
        <v>0</v>
      </c>
    </row>
    <row r="20" spans="1:15" x14ac:dyDescent="0.2">
      <c r="A20" s="67">
        <f>'Tyson ABC'!A20</f>
        <v>8000860</v>
      </c>
      <c r="B20" s="67" t="str">
        <f>'Tyson ABC'!B20</f>
        <v>LINER BAG GREEN 700 X 400 X 760MM (60UM)</v>
      </c>
      <c r="C20" s="67" t="str">
        <f>'Tyson ABC'!C20</f>
        <v>TB1</v>
      </c>
      <c r="D20" s="74">
        <f>'Tyson ABC'!K20</f>
        <v>10000</v>
      </c>
      <c r="E20" s="74">
        <f>'Tyson ABC'!AE20</f>
        <v>10000</v>
      </c>
      <c r="F20" s="74">
        <f>'Tyson ABC'!AF20</f>
        <v>5666.6666666666706</v>
      </c>
      <c r="G20" s="74">
        <f>'Tyson ABC'!AG20</f>
        <v>10000</v>
      </c>
      <c r="H20" s="72" t="str">
        <f>'Tyson ABC'!AC20</f>
        <v>B</v>
      </c>
      <c r="I20" s="99">
        <f>'Tyson ABC'!AQ20</f>
        <v>29.999999999999979</v>
      </c>
      <c r="J20" s="99">
        <f>'Tyson ABC'!AR20</f>
        <v>29.999999999999979</v>
      </c>
      <c r="K20" s="99">
        <f t="shared" si="0"/>
        <v>0</v>
      </c>
      <c r="L20" s="99">
        <f>'Tyson ABC'!AO20</f>
        <v>3.4</v>
      </c>
      <c r="M20" s="99">
        <f>'Tyson ABC'!AP20</f>
        <v>3.4</v>
      </c>
      <c r="N20" s="99">
        <f t="shared" si="1"/>
        <v>0</v>
      </c>
    </row>
    <row r="21" spans="1:15" x14ac:dyDescent="0.2">
      <c r="A21" s="67">
        <f>'Tyson ABC'!A21</f>
        <v>8001957</v>
      </c>
      <c r="B21" s="67" t="str">
        <f>'Tyson ABC'!B21</f>
        <v>BAG 250X400 HI SHRINK APL NEWTEQ</v>
      </c>
      <c r="C21" s="67" t="str">
        <f>'Tyson ABC'!C21</f>
        <v>TT1</v>
      </c>
      <c r="D21" s="74">
        <f>'Tyson ABC'!K21</f>
        <v>15000</v>
      </c>
      <c r="E21" s="74">
        <f>'Tyson ABC'!AE21</f>
        <v>15000</v>
      </c>
      <c r="F21" s="74">
        <f>'Tyson ABC'!AF21</f>
        <v>6560.0000000000027</v>
      </c>
      <c r="G21" s="74">
        <f>'Tyson ABC'!AG21</f>
        <v>15000</v>
      </c>
      <c r="H21" s="72" t="str">
        <f>'Tyson ABC'!AC21</f>
        <v>B</v>
      </c>
      <c r="I21" s="99">
        <f>'Tyson ABC'!AQ21</f>
        <v>41.92073170731706</v>
      </c>
      <c r="J21" s="99">
        <f>'Tyson ABC'!AR21</f>
        <v>41.92073170731706</v>
      </c>
      <c r="K21" s="99">
        <f t="shared" si="0"/>
        <v>0</v>
      </c>
      <c r="L21" s="99">
        <f>'Tyson ABC'!AO21</f>
        <v>3.0555555555555554</v>
      </c>
      <c r="M21" s="99">
        <f>'Tyson ABC'!AP21</f>
        <v>3.0555555555555554</v>
      </c>
      <c r="N21" s="99">
        <f t="shared" si="1"/>
        <v>0</v>
      </c>
    </row>
    <row r="22" spans="1:15" x14ac:dyDescent="0.2">
      <c r="A22" s="67">
        <f>'Tyson ABC'!A22</f>
        <v>8001948</v>
      </c>
      <c r="B22" s="67" t="str">
        <f>'Tyson ABC'!B22</f>
        <v>BAG 250X450 HI SHRINK NEWTEQ</v>
      </c>
      <c r="C22" s="67" t="str">
        <f>'Tyson ABC'!C22</f>
        <v>TT1</v>
      </c>
      <c r="D22" s="74">
        <f>'Tyson ABC'!K22</f>
        <v>40000</v>
      </c>
      <c r="E22" s="74">
        <f>'Tyson ABC'!AE22</f>
        <v>40600</v>
      </c>
      <c r="F22" s="74">
        <f>'Tyson ABC'!AF22</f>
        <v>17733.333333333325</v>
      </c>
      <c r="G22" s="74">
        <f>'Tyson ABC'!AG22</f>
        <v>40600</v>
      </c>
      <c r="H22" s="72" t="str">
        <f>'Tyson ABC'!AC22</f>
        <v>B</v>
      </c>
      <c r="I22" s="99">
        <f>'Tyson ABC'!AQ22</f>
        <v>38.515037593984978</v>
      </c>
      <c r="J22" s="99">
        <f>'Tyson ABC'!AR22</f>
        <v>38.515037593984978</v>
      </c>
      <c r="K22" s="99">
        <f t="shared" si="0"/>
        <v>0</v>
      </c>
      <c r="L22" s="99">
        <f>'Tyson ABC'!AO22</f>
        <v>2.7103174603174605</v>
      </c>
      <c r="M22" s="99">
        <f>'Tyson ABC'!AP22</f>
        <v>2.7103174603174605</v>
      </c>
      <c r="N22" s="99">
        <f t="shared" si="1"/>
        <v>0</v>
      </c>
      <c r="O22" s="11"/>
    </row>
    <row r="23" spans="1:15" x14ac:dyDescent="0.2">
      <c r="A23" s="67">
        <f>'Tyson ABC'!A23</f>
        <v>8001552</v>
      </c>
      <c r="B23" s="67" t="str">
        <f>'Tyson ABC'!B23</f>
        <v>LINER BLUE 1220x1220X2400MM 100UM BUNZL</v>
      </c>
      <c r="C23" s="67" t="str">
        <f>'Tyson ABC'!C23</f>
        <v>TB1</v>
      </c>
      <c r="D23" s="74">
        <f>'Tyson ABC'!K23</f>
        <v>600</v>
      </c>
      <c r="E23" s="74">
        <f>'Tyson ABC'!AE23</f>
        <v>600</v>
      </c>
      <c r="F23" s="74">
        <f>'Tyson ABC'!AF23</f>
        <v>1600</v>
      </c>
      <c r="G23" s="74">
        <f>'Tyson ABC'!AG23</f>
        <v>1620</v>
      </c>
      <c r="H23" s="72" t="str">
        <f>'Tyson ABC'!AC23</f>
        <v>B</v>
      </c>
      <c r="I23" s="99">
        <f>'Tyson ABC'!AQ23</f>
        <v>8.125</v>
      </c>
      <c r="J23" s="99">
        <f>'Tyson ABC'!AR23</f>
        <v>11.3125</v>
      </c>
      <c r="K23" s="99">
        <f t="shared" si="0"/>
        <v>3.1875</v>
      </c>
      <c r="L23" s="99">
        <f>'Tyson ABC'!AO23</f>
        <v>1.7333333333333334</v>
      </c>
      <c r="M23" s="99">
        <f>'Tyson ABC'!AP23</f>
        <v>2.4133333333333336</v>
      </c>
      <c r="N23" s="99">
        <f t="shared" si="1"/>
        <v>0.68000000000000016</v>
      </c>
    </row>
    <row r="24" spans="1:15" x14ac:dyDescent="0.2">
      <c r="A24" s="67">
        <f>'Tyson ABC'!A24</f>
        <v>8002016</v>
      </c>
      <c r="B24" s="67" t="str">
        <f>'Tyson ABC'!B24</f>
        <v>BAG Tyon LEG ROAST 250X400 BEMIS 2015</v>
      </c>
      <c r="C24" s="67" t="str">
        <f>'Tyson ABC'!C24</f>
        <v>TT1</v>
      </c>
      <c r="D24" s="74">
        <f>'Tyson ABC'!K24</f>
        <v>100000</v>
      </c>
      <c r="E24" s="74">
        <f>'Tyson ABC'!AE24</f>
        <v>100800</v>
      </c>
      <c r="F24" s="74">
        <f>'Tyson ABC'!AF24</f>
        <v>10150</v>
      </c>
      <c r="G24" s="74">
        <f>'Tyson ABC'!AG24</f>
        <v>100800</v>
      </c>
      <c r="H24" s="72" t="str">
        <f>'Tyson ABC'!AC24</f>
        <v>B</v>
      </c>
      <c r="I24" s="99">
        <f>'Tyson ABC'!AQ24</f>
        <v>89.064039408866989</v>
      </c>
      <c r="J24" s="99">
        <f>'Tyson ABC'!AR24</f>
        <v>89.064039408866989</v>
      </c>
      <c r="K24" s="99">
        <f t="shared" si="0"/>
        <v>0</v>
      </c>
      <c r="L24" s="99">
        <f>'Tyson ABC'!AO24</f>
        <v>1.8318135764944277</v>
      </c>
      <c r="M24" s="99">
        <f>'Tyson ABC'!AP24</f>
        <v>1.8318135764944277</v>
      </c>
      <c r="N24" s="99">
        <f t="shared" si="1"/>
        <v>0</v>
      </c>
      <c r="O24" s="80"/>
    </row>
    <row r="25" spans="1:15" x14ac:dyDescent="0.2">
      <c r="A25" s="67">
        <f>'Tyson ABC'!A25</f>
        <v>8000145</v>
      </c>
      <c r="B25" s="67" t="str">
        <f>'Tyson ABC'!B25</f>
        <v>SOAKER PAD 80x158mm BLACK ON BLACK</v>
      </c>
      <c r="C25" s="67" t="str">
        <f>'Tyson ABC'!C25</f>
        <v>TP1</v>
      </c>
      <c r="D25" s="74">
        <f>'Tyson ABC'!K25</f>
        <v>120000</v>
      </c>
      <c r="E25" s="74">
        <f>'Tyson ABC'!AE25</f>
        <v>120000</v>
      </c>
      <c r="F25" s="74">
        <f>'Tyson ABC'!AF25</f>
        <v>73999.999999999956</v>
      </c>
      <c r="G25" s="74">
        <f>'Tyson ABC'!AG25</f>
        <v>120000</v>
      </c>
      <c r="H25" s="72" t="str">
        <f>'Tyson ABC'!AC25</f>
        <v>B</v>
      </c>
      <c r="I25" s="99">
        <f>'Tyson ABC'!AQ25</f>
        <v>17.567567567567579</v>
      </c>
      <c r="J25" s="99">
        <f>'Tyson ABC'!AR25</f>
        <v>17.567567567567579</v>
      </c>
      <c r="K25" s="99">
        <f t="shared" si="0"/>
        <v>0</v>
      </c>
      <c r="L25" s="99">
        <f>'Tyson ABC'!AO25</f>
        <v>1.8055555555555556</v>
      </c>
      <c r="M25" s="99">
        <f>'Tyson ABC'!AP25</f>
        <v>1.8055555555555556</v>
      </c>
      <c r="N25" s="99">
        <f t="shared" si="1"/>
        <v>0</v>
      </c>
    </row>
    <row r="26" spans="1:15" x14ac:dyDescent="0.2">
      <c r="A26" s="67">
        <f>'Tyson ABC'!A26</f>
        <v>8000107</v>
      </c>
      <c r="B26" s="67" t="str">
        <f>'Tyson ABC'!B26</f>
        <v>LINER BAG BLUE  700X400X710MMX25UM</v>
      </c>
      <c r="C26" s="67" t="str">
        <f>'Tyson ABC'!C26</f>
        <v>TB1</v>
      </c>
      <c r="D26" s="74">
        <f>'Tyson ABC'!K26</f>
        <v>16500</v>
      </c>
      <c r="E26" s="74">
        <f>'Tyson ABC'!AE26</f>
        <v>16500</v>
      </c>
      <c r="F26" s="74">
        <f>'Tyson ABC'!AF26</f>
        <v>14166.666666666681</v>
      </c>
      <c r="G26" s="74">
        <f>'Tyson ABC'!AG26</f>
        <v>16500</v>
      </c>
      <c r="H26" s="72" t="str">
        <f>'Tyson ABC'!AC26</f>
        <v>B</v>
      </c>
      <c r="I26" s="99">
        <f>'Tyson ABC'!AQ26</f>
        <v>19.941176470588214</v>
      </c>
      <c r="J26" s="99">
        <f>'Tyson ABC'!AR26</f>
        <v>19.941176470588214</v>
      </c>
      <c r="K26" s="99">
        <f t="shared" si="0"/>
        <v>0</v>
      </c>
      <c r="L26" s="99">
        <f>'Tyson ABC'!AO26</f>
        <v>1.7121212121212122</v>
      </c>
      <c r="M26" s="99">
        <f>'Tyson ABC'!AP26</f>
        <v>1.7121212121212122</v>
      </c>
      <c r="N26" s="99">
        <f t="shared" si="1"/>
        <v>0</v>
      </c>
    </row>
    <row r="27" spans="1:15" x14ac:dyDescent="0.2">
      <c r="A27" s="67">
        <f>'Tyson ABC'!A27</f>
        <v>8000139</v>
      </c>
      <c r="B27" s="67" t="str">
        <f>'Tyson ABC'!B27</f>
        <v>BAG NEWTEQ CB 300X600 50UM</v>
      </c>
      <c r="C27" s="67" t="str">
        <f>'Tyson ABC'!C27</f>
        <v>TT1</v>
      </c>
      <c r="D27" s="74">
        <f>'Tyson ABC'!K27</f>
        <v>15000</v>
      </c>
      <c r="E27" s="74">
        <f>'Tyson ABC'!AE27</f>
        <v>15000</v>
      </c>
      <c r="F27" s="74">
        <f>'Tyson ABC'!AF27</f>
        <v>8833.3333333333267</v>
      </c>
      <c r="G27" s="74">
        <f>'Tyson ABC'!AG27</f>
        <v>15000</v>
      </c>
      <c r="H27" s="72" t="str">
        <f>'Tyson ABC'!AC27</f>
        <v>B</v>
      </c>
      <c r="I27" s="99">
        <f>'Tyson ABC'!AQ27</f>
        <v>26.603773584905678</v>
      </c>
      <c r="J27" s="99">
        <f>'Tyson ABC'!AR27</f>
        <v>26.603773584905678</v>
      </c>
      <c r="K27" s="99">
        <f t="shared" si="0"/>
        <v>0</v>
      </c>
      <c r="L27" s="99">
        <f>'Tyson ABC'!AO27</f>
        <v>1.3055555555555556</v>
      </c>
      <c r="M27" s="99">
        <f>'Tyson ABC'!AP27</f>
        <v>1.3055555555555556</v>
      </c>
      <c r="N27" s="99">
        <f t="shared" si="1"/>
        <v>0</v>
      </c>
    </row>
    <row r="28" spans="1:15" x14ac:dyDescent="0.2">
      <c r="A28" s="67">
        <f>'Tyson ABC'!A28</f>
        <v>8000157</v>
      </c>
      <c r="B28" s="67" t="str">
        <f>'Tyson ABC'!B28</f>
        <v>OCTABIN BASE</v>
      </c>
      <c r="C28" s="67" t="str">
        <f>'Tyson ABC'!C28</f>
        <v>TC1</v>
      </c>
      <c r="D28" s="74">
        <f>'Tyson ABC'!K28</f>
        <v>600</v>
      </c>
      <c r="E28" s="74">
        <f>'Tyson ABC'!AE28</f>
        <v>600</v>
      </c>
      <c r="F28" s="74">
        <f>'Tyson ABC'!AF28</f>
        <v>354.66666666666669</v>
      </c>
      <c r="G28" s="74">
        <f>'Tyson ABC'!AG28</f>
        <v>600</v>
      </c>
      <c r="H28" s="72" t="str">
        <f>'Tyson ABC'!AC28</f>
        <v>C</v>
      </c>
      <c r="I28" s="99">
        <f>'Tyson ABC'!AQ28</f>
        <v>25.375939849624057</v>
      </c>
      <c r="J28" s="99">
        <f>'Tyson ABC'!AR28</f>
        <v>25.375939849624057</v>
      </c>
      <c r="K28" s="99">
        <f t="shared" si="0"/>
        <v>0</v>
      </c>
      <c r="L28" s="99">
        <f>'Tyson ABC'!AO28</f>
        <v>3</v>
      </c>
      <c r="M28" s="99">
        <f>'Tyson ABC'!AP28</f>
        <v>3</v>
      </c>
      <c r="N28" s="99">
        <f t="shared" si="1"/>
        <v>0</v>
      </c>
      <c r="O28" s="80"/>
    </row>
    <row r="29" spans="1:15" x14ac:dyDescent="0.2">
      <c r="A29" s="67">
        <f>'Tyson ABC'!A29</f>
        <v>8001954</v>
      </c>
      <c r="B29" s="67" t="str">
        <f>'Tyson ABC'!B29</f>
        <v>BAG 400X500 HI ABUSE NEWTEQ</v>
      </c>
      <c r="C29" s="67" t="str">
        <f>'Tyson ABC'!C29</f>
        <v>TT1</v>
      </c>
      <c r="D29" s="74">
        <f>'Tyson ABC'!K29</f>
        <v>40000</v>
      </c>
      <c r="E29" s="74">
        <f>'Tyson ABC'!AE29</f>
        <v>40000</v>
      </c>
      <c r="F29" s="74">
        <f>'Tyson ABC'!AF29</f>
        <v>400</v>
      </c>
      <c r="G29" s="74">
        <f>'Tyson ABC'!AG29</f>
        <v>40000</v>
      </c>
      <c r="H29" s="72" t="str">
        <f>'Tyson ABC'!AC29</f>
        <v>C</v>
      </c>
      <c r="I29" s="99">
        <f>'Tyson ABC'!AQ29</f>
        <v>1500</v>
      </c>
      <c r="J29" s="99">
        <f>'Tyson ABC'!AR29</f>
        <v>1500</v>
      </c>
      <c r="K29" s="99">
        <f t="shared" si="0"/>
        <v>0</v>
      </c>
      <c r="L29" s="99">
        <f>'Tyson ABC'!AO29</f>
        <v>5</v>
      </c>
      <c r="M29" s="99">
        <f>'Tyson ABC'!AP29</f>
        <v>5</v>
      </c>
      <c r="N29" s="99">
        <f t="shared" si="1"/>
        <v>0</v>
      </c>
      <c r="O29" s="11"/>
    </row>
    <row r="30" spans="1:15" x14ac:dyDescent="0.2">
      <c r="A30" s="67">
        <f>'Tyson ABC'!A30</f>
        <v>8000289</v>
      </c>
      <c r="B30" s="67" t="str">
        <f>'Tyson ABC'!B30</f>
        <v>Tyson SECURITY SEAL TAPE PTD BLUE ON WHITE</v>
      </c>
      <c r="C30" s="67" t="str">
        <f>'Tyson ABC'!C30</f>
        <v>ZON</v>
      </c>
      <c r="D30" s="74">
        <f>'Tyson ABC'!K30</f>
        <v>720</v>
      </c>
      <c r="E30" s="74">
        <f>'Tyson ABC'!AE30</f>
        <v>720</v>
      </c>
      <c r="F30" s="74">
        <f>'Tyson ABC'!AF30</f>
        <v>72</v>
      </c>
      <c r="G30" s="74">
        <f>'Tyson ABC'!AG30</f>
        <v>720</v>
      </c>
      <c r="H30" s="72" t="str">
        <f>'Tyson ABC'!AC30</f>
        <v>C</v>
      </c>
      <c r="I30" s="99">
        <f>'Tyson ABC'!AQ30</f>
        <v>150</v>
      </c>
      <c r="J30" s="99">
        <f>'Tyson ABC'!AR30</f>
        <v>150</v>
      </c>
      <c r="K30" s="99">
        <f t="shared" si="0"/>
        <v>0</v>
      </c>
      <c r="L30" s="99">
        <f>'Tyson ABC'!AO30</f>
        <v>1.5</v>
      </c>
      <c r="M30" s="99">
        <f>'Tyson ABC'!AP30</f>
        <v>1.5</v>
      </c>
      <c r="N30" s="99">
        <f t="shared" si="1"/>
        <v>0</v>
      </c>
    </row>
    <row r="31" spans="1:15" x14ac:dyDescent="0.2">
      <c r="A31" s="67">
        <f>'Tyson ABC'!A31</f>
        <v>8000163</v>
      </c>
      <c r="B31" s="67" t="str">
        <f>'Tyson ABC'!B31</f>
        <v>TWINE RED &amp; WHITE</v>
      </c>
      <c r="C31" s="67" t="str">
        <f>'Tyson ABC'!C31</f>
        <v>TT2</v>
      </c>
      <c r="D31" s="74">
        <f>'Tyson ABC'!K31</f>
        <v>160</v>
      </c>
      <c r="E31" s="74">
        <f>'Tyson ABC'!AE31</f>
        <v>162</v>
      </c>
      <c r="F31" s="74">
        <f>'Tyson ABC'!AF31</f>
        <v>173.99999999999997</v>
      </c>
      <c r="G31" s="74">
        <f>'Tyson ABC'!AG31</f>
        <v>180</v>
      </c>
      <c r="H31" s="72" t="str">
        <f>'Tyson ABC'!AC31</f>
        <v>B</v>
      </c>
      <c r="I31" s="99">
        <f>'Tyson ABC'!AQ31</f>
        <v>26.551724137931036</v>
      </c>
      <c r="J31" s="99">
        <f>'Tyson ABC'!AR31</f>
        <v>27.586206896551726</v>
      </c>
      <c r="K31" s="99">
        <f t="shared" si="0"/>
        <v>1.0344827586206904</v>
      </c>
      <c r="L31" s="99">
        <f>'Tyson ABC'!AO31</f>
        <v>1.4259259259259258</v>
      </c>
      <c r="M31" s="99">
        <f>'Tyson ABC'!AP31</f>
        <v>1.4814814814814814</v>
      </c>
      <c r="N31" s="99">
        <f t="shared" si="1"/>
        <v>5.555555555555558E-2</v>
      </c>
    </row>
    <row r="32" spans="1:15" x14ac:dyDescent="0.2">
      <c r="A32" s="67">
        <f>'Tyson ABC'!A32</f>
        <v>8001100</v>
      </c>
      <c r="B32" s="67" t="str">
        <f>'Tyson ABC'!B32</f>
        <v>GLUE SUPRA 100</v>
      </c>
      <c r="C32" s="67" t="str">
        <f>'Tyson ABC'!C32</f>
        <v>ZON</v>
      </c>
      <c r="D32" s="74">
        <f>'Tyson ABC'!K32</f>
        <v>720</v>
      </c>
      <c r="E32" s="74">
        <f>'Tyson ABC'!AE32</f>
        <v>720</v>
      </c>
      <c r="F32" s="74">
        <f>'Tyson ABC'!AF32</f>
        <v>830.00000000000398</v>
      </c>
      <c r="G32" s="74">
        <f>'Tyson ABC'!AG32</f>
        <v>1440</v>
      </c>
      <c r="H32" s="72" t="str">
        <f>'Tyson ABC'!AC32</f>
        <v>B</v>
      </c>
      <c r="I32" s="99">
        <f>'Tyson ABC'!AQ32</f>
        <v>18.313253012048104</v>
      </c>
      <c r="J32" s="99">
        <f>'Tyson ABC'!AR32</f>
        <v>26.987951807228786</v>
      </c>
      <c r="K32" s="99">
        <f t="shared" si="0"/>
        <v>8.6746987951806815</v>
      </c>
      <c r="L32" s="99">
        <f>'Tyson ABC'!AO32</f>
        <v>1.0555555555555556</v>
      </c>
      <c r="M32" s="99">
        <f>'Tyson ABC'!AP32</f>
        <v>1.5555555555555556</v>
      </c>
      <c r="N32" s="99">
        <f t="shared" si="1"/>
        <v>0.5</v>
      </c>
    </row>
    <row r="33" spans="1:15" x14ac:dyDescent="0.2">
      <c r="A33" s="67">
        <f>'Tyson ABC'!A33</f>
        <v>8000977</v>
      </c>
      <c r="B33" s="67" t="str">
        <f>'Tyson ABC'!B33</f>
        <v>TOWEL HAND</v>
      </c>
      <c r="C33" s="67" t="str">
        <f>'Tyson ABC'!C33</f>
        <v>ZON</v>
      </c>
      <c r="D33" s="74">
        <f>'Tyson ABC'!K33</f>
        <v>20</v>
      </c>
      <c r="E33" s="74">
        <f>'Tyson ABC'!AE33</f>
        <v>20</v>
      </c>
      <c r="F33" s="74">
        <f>'Tyson ABC'!AF33</f>
        <v>40</v>
      </c>
      <c r="G33" s="74">
        <f>'Tyson ABC'!AG33</f>
        <v>40</v>
      </c>
      <c r="H33" s="72" t="str">
        <f>'Tyson ABC'!AC33</f>
        <v>C</v>
      </c>
      <c r="I33" s="99">
        <f>'Tyson ABC'!AQ33</f>
        <v>20</v>
      </c>
      <c r="J33" s="99">
        <f>'Tyson ABC'!AR33</f>
        <v>25</v>
      </c>
      <c r="K33" s="99">
        <f t="shared" si="0"/>
        <v>5</v>
      </c>
      <c r="L33" s="99">
        <f>'Tyson ABC'!AO33</f>
        <v>2</v>
      </c>
      <c r="M33" s="99">
        <f>'Tyson ABC'!AP33</f>
        <v>2.5</v>
      </c>
      <c r="N33" s="99">
        <f t="shared" si="1"/>
        <v>0.5</v>
      </c>
      <c r="O33" s="11"/>
    </row>
    <row r="34" spans="1:15" x14ac:dyDescent="0.2">
      <c r="A34" s="67">
        <f>'Tyson ABC'!A34</f>
        <v>8001440</v>
      </c>
      <c r="B34" s="67" t="str">
        <f>'Tyson ABC'!B34</f>
        <v>HAND WRAP SHRINK 500MMX400MX22UM BLOWN</v>
      </c>
      <c r="C34" s="67" t="str">
        <f>'Tyson ABC'!C34</f>
        <v>TB1</v>
      </c>
      <c r="D34" s="74">
        <f>'Tyson ABC'!K34</f>
        <v>160</v>
      </c>
      <c r="E34" s="74">
        <f>'Tyson ABC'!AE34</f>
        <v>160</v>
      </c>
      <c r="F34" s="74">
        <f>'Tyson ABC'!AF34</f>
        <v>200</v>
      </c>
      <c r="G34" s="74">
        <f>'Tyson ABC'!AG34</f>
        <v>200</v>
      </c>
      <c r="H34" s="72" t="str">
        <f>'Tyson ABC'!AC34</f>
        <v>C</v>
      </c>
      <c r="I34" s="99">
        <f>'Tyson ABC'!AQ34</f>
        <v>20</v>
      </c>
      <c r="J34" s="99">
        <f>'Tyson ABC'!AR34</f>
        <v>22</v>
      </c>
      <c r="K34" s="99">
        <f t="shared" si="0"/>
        <v>2</v>
      </c>
      <c r="L34" s="99">
        <f>'Tyson ABC'!AO34</f>
        <v>1.25</v>
      </c>
      <c r="M34" s="99">
        <f>'Tyson ABC'!AP34</f>
        <v>1.375</v>
      </c>
      <c r="N34" s="99">
        <f t="shared" si="1"/>
        <v>0.125</v>
      </c>
    </row>
    <row r="35" spans="1:15" x14ac:dyDescent="0.2">
      <c r="A35" s="67">
        <f>'Tyson ABC'!A35</f>
        <v>8000132</v>
      </c>
      <c r="B35" s="67" t="str">
        <f>'Tyson ABC'!B35</f>
        <v>BAG NEWTEQ CB 250X775 50UM</v>
      </c>
      <c r="C35" s="67" t="str">
        <f>'Tyson ABC'!C35</f>
        <v>TT1</v>
      </c>
      <c r="D35" s="74">
        <f>'Tyson ABC'!K35</f>
        <v>10000</v>
      </c>
      <c r="E35" s="74">
        <f>'Tyson ABC'!AE35</f>
        <v>10000</v>
      </c>
      <c r="F35" s="74">
        <f>'Tyson ABC'!AF35</f>
        <v>11999.999999999998</v>
      </c>
      <c r="G35" s="74">
        <f>'Tyson ABC'!AG35</f>
        <v>12000</v>
      </c>
      <c r="H35" s="72" t="str">
        <f>'Tyson ABC'!AC35</f>
        <v>C</v>
      </c>
      <c r="I35" s="99">
        <f>'Tyson ABC'!AQ35</f>
        <v>35.000000000000007</v>
      </c>
      <c r="J35" s="99">
        <f>'Tyson ABC'!AR35</f>
        <v>36.666666666666671</v>
      </c>
      <c r="K35" s="99">
        <f t="shared" si="0"/>
        <v>1.6666666666666643</v>
      </c>
      <c r="L35" s="99">
        <f>'Tyson ABC'!AO35</f>
        <v>1.4583333333333333</v>
      </c>
      <c r="M35" s="99">
        <f>'Tyson ABC'!AP35</f>
        <v>1.5277777777777777</v>
      </c>
      <c r="N35" s="99">
        <f t="shared" si="1"/>
        <v>6.944444444444442E-2</v>
      </c>
      <c r="O35" s="11"/>
    </row>
    <row r="36" spans="1:15" x14ac:dyDescent="0.2">
      <c r="A36" s="67">
        <f>'Tyson ABC'!A36</f>
        <v>8000266</v>
      </c>
      <c r="B36" s="67" t="str">
        <f>'Tyson ABC'!B36</f>
        <v>PALLET SHEETS 840/1680 x 1680MM 20UM</v>
      </c>
      <c r="C36" s="67" t="str">
        <f>'Tyson ABC'!C36</f>
        <v>TB1</v>
      </c>
      <c r="D36" s="74">
        <f>'Tyson ABC'!K36</f>
        <v>10000</v>
      </c>
      <c r="E36" s="74">
        <f>'Tyson ABC'!AE36</f>
        <v>10000</v>
      </c>
      <c r="F36" s="74">
        <f>'Tyson ABC'!AF36</f>
        <v>2500</v>
      </c>
      <c r="G36" s="74">
        <f>'Tyson ABC'!AG36</f>
        <v>10000</v>
      </c>
      <c r="H36" s="72" t="str">
        <f>'Tyson ABC'!AC36</f>
        <v>C</v>
      </c>
      <c r="I36" s="99">
        <f>'Tyson ABC'!AQ36</f>
        <v>64</v>
      </c>
      <c r="J36" s="99">
        <f>'Tyson ABC'!AR36</f>
        <v>64</v>
      </c>
      <c r="K36" s="99">
        <f t="shared" si="0"/>
        <v>0</v>
      </c>
      <c r="L36" s="99">
        <f>'Tyson ABC'!AO36</f>
        <v>0.91428571428571426</v>
      </c>
      <c r="M36" s="99">
        <f>'Tyson ABC'!AP36</f>
        <v>0.91428571428571426</v>
      </c>
      <c r="N36" s="99">
        <f t="shared" si="1"/>
        <v>0</v>
      </c>
      <c r="O36" s="11"/>
    </row>
    <row r="37" spans="1:15" x14ac:dyDescent="0.2">
      <c r="A37" s="67">
        <f>'Tyson ABC'!A37</f>
        <v>8001956</v>
      </c>
      <c r="B37" s="67" t="str">
        <f>'Tyson ABC'!B37</f>
        <v>BAG 280x550 HI ABUSE APL NEWTEQ</v>
      </c>
      <c r="C37" s="67" t="str">
        <f>'Tyson ABC'!C37</f>
        <v>TT1</v>
      </c>
      <c r="D37" s="74">
        <f>'Tyson ABC'!K37</f>
        <v>10000</v>
      </c>
      <c r="E37" s="74">
        <f>'Tyson ABC'!AE37</f>
        <v>10000</v>
      </c>
      <c r="F37" s="74">
        <f>'Tyson ABC'!AF37</f>
        <v>3480</v>
      </c>
      <c r="G37" s="74">
        <f>'Tyson ABC'!AG37</f>
        <v>10000</v>
      </c>
      <c r="H37" s="72" t="str">
        <f>'Tyson ABC'!AC37</f>
        <v>C</v>
      </c>
      <c r="I37" s="99">
        <f>'Tyson ABC'!AQ37</f>
        <v>70.114942528735625</v>
      </c>
      <c r="J37" s="99">
        <f>'Tyson ABC'!AR37</f>
        <v>70.114942528735625</v>
      </c>
      <c r="K37" s="99">
        <f t="shared" si="0"/>
        <v>0</v>
      </c>
      <c r="L37" s="99">
        <f>'Tyson ABC'!AO37</f>
        <v>1.22</v>
      </c>
      <c r="M37" s="99">
        <f>'Tyson ABC'!AP37</f>
        <v>1.22</v>
      </c>
      <c r="N37" s="99">
        <f t="shared" si="1"/>
        <v>0</v>
      </c>
    </row>
    <row r="38" spans="1:15" x14ac:dyDescent="0.2">
      <c r="A38" s="67">
        <f>'Tyson ABC'!A38</f>
        <v>8001958</v>
      </c>
      <c r="B38" s="67" t="str">
        <f>'Tyson ABC'!B38</f>
        <v>BAG 250x400 HI ABUSE APL NEWTEQ</v>
      </c>
      <c r="C38" s="67" t="str">
        <f>'Tyson ABC'!C38</f>
        <v>TT1</v>
      </c>
      <c r="D38" s="74">
        <f>'Tyson ABC'!K38</f>
        <v>10000</v>
      </c>
      <c r="E38" s="74">
        <f>'Tyson ABC'!AE38</f>
        <v>10200</v>
      </c>
      <c r="F38" s="74">
        <f>'Tyson ABC'!AF38</f>
        <v>1600</v>
      </c>
      <c r="G38" s="74">
        <f>'Tyson ABC'!AG38</f>
        <v>10200</v>
      </c>
      <c r="H38" s="72" t="str">
        <f>'Tyson ABC'!AC38</f>
        <v>C</v>
      </c>
      <c r="I38" s="99">
        <f>'Tyson ABC'!AQ38</f>
        <v>103.75</v>
      </c>
      <c r="J38" s="99">
        <f>'Tyson ABC'!AR38</f>
        <v>103.75</v>
      </c>
      <c r="K38" s="99">
        <f t="shared" si="0"/>
        <v>0</v>
      </c>
      <c r="L38" s="99">
        <f>'Tyson ABC'!AO38</f>
        <v>0.92222222222222228</v>
      </c>
      <c r="M38" s="99">
        <f>'Tyson ABC'!AP38</f>
        <v>0.92222222222222228</v>
      </c>
      <c r="N38" s="99">
        <f t="shared" si="1"/>
        <v>0</v>
      </c>
    </row>
    <row r="39" spans="1:15" x14ac:dyDescent="0.2">
      <c r="A39" s="67">
        <f>'Tyson ABC'!A39</f>
        <v>8001606</v>
      </c>
      <c r="B39" s="67" t="str">
        <f>'Tyson ABC'!B39</f>
        <v>LINER NATURAL 1220X1220X2000 75UM</v>
      </c>
      <c r="C39" s="67" t="str">
        <f>'Tyson ABC'!C39</f>
        <v>TB1</v>
      </c>
      <c r="D39" s="74">
        <f>'Tyson ABC'!K39</f>
        <v>1250</v>
      </c>
      <c r="E39" s="74">
        <f>'Tyson ABC'!AE39</f>
        <v>1250</v>
      </c>
      <c r="F39" s="74">
        <f>'Tyson ABC'!AF39</f>
        <v>633.33333333333337</v>
      </c>
      <c r="G39" s="74">
        <f>'Tyson ABC'!AG39</f>
        <v>1250</v>
      </c>
      <c r="H39" s="72" t="str">
        <f>'Tyson ABC'!AC39</f>
        <v>C</v>
      </c>
      <c r="I39" s="99">
        <f>'Tyson ABC'!AQ39</f>
        <v>29.210526315789473</v>
      </c>
      <c r="J39" s="99">
        <f>'Tyson ABC'!AR39</f>
        <v>29.210526315789473</v>
      </c>
      <c r="K39" s="99">
        <f t="shared" si="0"/>
        <v>0</v>
      </c>
      <c r="L39" s="99">
        <f>'Tyson ABC'!AO39</f>
        <v>0.74</v>
      </c>
      <c r="M39" s="99">
        <f>'Tyson ABC'!AP39</f>
        <v>0.74</v>
      </c>
      <c r="N39" s="99">
        <f t="shared" si="1"/>
        <v>0</v>
      </c>
    </row>
    <row r="40" spans="1:15" x14ac:dyDescent="0.2">
      <c r="A40" s="67">
        <f>'Tyson ABC'!A40</f>
        <v>8001947</v>
      </c>
      <c r="B40" s="67" t="str">
        <f>'Tyson ABC'!B40</f>
        <v>BAG PLAIN HI SHRINK 225X550 50UM NEWTEQ</v>
      </c>
      <c r="C40" s="67" t="str">
        <f>'Tyson ABC'!C40</f>
        <v>TT1</v>
      </c>
      <c r="D40" s="74">
        <f>'Tyson ABC'!K40</f>
        <v>10000</v>
      </c>
      <c r="E40" s="74">
        <f>'Tyson ABC'!AE40</f>
        <v>10450</v>
      </c>
      <c r="F40" s="74">
        <f>'Tyson ABC'!AF40</f>
        <v>733.33333333333337</v>
      </c>
      <c r="G40" s="74">
        <f>'Tyson ABC'!AG40</f>
        <v>10450</v>
      </c>
      <c r="H40" s="72" t="str">
        <f>'Tyson ABC'!AC40</f>
        <v>C</v>
      </c>
      <c r="I40" s="99">
        <f>'Tyson ABC'!AQ40</f>
        <v>218.86363636363635</v>
      </c>
      <c r="J40" s="99">
        <f>'Tyson ABC'!AR40</f>
        <v>218.86363636363635</v>
      </c>
      <c r="K40" s="99">
        <f t="shared" si="0"/>
        <v>0</v>
      </c>
      <c r="L40" s="99">
        <f>'Tyson ABC'!AO40</f>
        <v>0.85828877005347592</v>
      </c>
      <c r="M40" s="99">
        <f>'Tyson ABC'!AP40</f>
        <v>0.85828877005347592</v>
      </c>
      <c r="N40" s="99">
        <f t="shared" si="1"/>
        <v>0</v>
      </c>
    </row>
    <row r="41" spans="1:15" x14ac:dyDescent="0.2">
      <c r="A41" s="67">
        <f>'Tyson ABC'!A41</f>
        <v>8001962</v>
      </c>
      <c r="B41" s="67" t="str">
        <f>'Tyson ABC'!B41</f>
        <v>BAG PLAIN HI ABUSE 250X550 75UM NEWTEQ</v>
      </c>
      <c r="C41" s="67" t="str">
        <f>'Tyson ABC'!C41</f>
        <v>TT1</v>
      </c>
      <c r="D41" s="74">
        <f>'Tyson ABC'!K41</f>
        <v>10000</v>
      </c>
      <c r="E41" s="74">
        <f>'Tyson ABC'!AE41</f>
        <v>10150</v>
      </c>
      <c r="F41" s="74">
        <f>'Tyson ABC'!AF41</f>
        <v>4666.666666666667</v>
      </c>
      <c r="G41" s="74">
        <f>'Tyson ABC'!AG41</f>
        <v>10150</v>
      </c>
      <c r="H41" s="72" t="str">
        <f>'Tyson ABC'!AC41</f>
        <v>C</v>
      </c>
      <c r="I41" s="99">
        <f>'Tyson ABC'!AQ41</f>
        <v>64.607142857142861</v>
      </c>
      <c r="J41" s="99">
        <f>'Tyson ABC'!AR41</f>
        <v>64.607142857142861</v>
      </c>
      <c r="K41" s="99">
        <f t="shared" si="0"/>
        <v>0</v>
      </c>
      <c r="L41" s="99">
        <f>'Tyson ABC'!AO41</f>
        <v>1.1964285714285714</v>
      </c>
      <c r="M41" s="99">
        <f>'Tyson ABC'!AP41</f>
        <v>1.1964285714285714</v>
      </c>
      <c r="N41" s="99">
        <f t="shared" si="1"/>
        <v>0</v>
      </c>
    </row>
    <row r="42" spans="1:15" x14ac:dyDescent="0.2">
      <c r="A42" s="67">
        <f>'Tyson ABC'!A42</f>
        <v>8000053</v>
      </c>
      <c r="B42" s="67" t="str">
        <f>'Tyson ABC'!B42</f>
        <v>LABEL BIN 210X290MM</v>
      </c>
      <c r="C42" s="67" t="str">
        <f>'Tyson ABC'!C42</f>
        <v>TL1</v>
      </c>
      <c r="D42" s="74">
        <f>'Tyson ABC'!K42</f>
        <v>20000</v>
      </c>
      <c r="E42" s="74">
        <f>'Tyson ABC'!AE42</f>
        <v>20000</v>
      </c>
      <c r="F42" s="74">
        <f>'Tyson ABC'!AF42</f>
        <v>2333.3333333333335</v>
      </c>
      <c r="G42" s="74">
        <f>'Tyson ABC'!AG42</f>
        <v>20000</v>
      </c>
      <c r="H42" s="72" t="str">
        <f>'Tyson ABC'!AC42</f>
        <v>C</v>
      </c>
      <c r="I42" s="99">
        <f>'Tyson ABC'!AQ42</f>
        <v>111.42857142857143</v>
      </c>
      <c r="J42" s="99">
        <f>'Tyson ABC'!AR42</f>
        <v>111.42857142857143</v>
      </c>
      <c r="K42" s="99">
        <f t="shared" si="0"/>
        <v>0</v>
      </c>
      <c r="L42" s="99">
        <f>'Tyson ABC'!AO42</f>
        <v>0.68421052631578949</v>
      </c>
      <c r="M42" s="99">
        <f>'Tyson ABC'!AP42</f>
        <v>0.68421052631578949</v>
      </c>
      <c r="N42" s="99">
        <f t="shared" si="1"/>
        <v>0</v>
      </c>
    </row>
    <row r="43" spans="1:15" x14ac:dyDescent="0.2">
      <c r="A43" s="67">
        <f>'Tyson ABC'!A43</f>
        <v>8001953</v>
      </c>
      <c r="B43" s="67" t="str">
        <f>'Tyson ABC'!B43</f>
        <v>BAG Walmart PORK LOIN 250 x 450mm</v>
      </c>
      <c r="C43" s="67" t="str">
        <f>'Tyson ABC'!C43</f>
        <v>TT1</v>
      </c>
      <c r="D43" s="74">
        <f>'Tyson ABC'!K43</f>
        <v>25000</v>
      </c>
      <c r="E43" s="74">
        <f>'Tyson ABC'!AE43</f>
        <v>25500</v>
      </c>
      <c r="F43" s="74">
        <f>'Tyson ABC'!AF43</f>
        <v>4966.666666666667</v>
      </c>
      <c r="G43" s="74">
        <f>'Tyson ABC'!AG43</f>
        <v>25500</v>
      </c>
      <c r="H43" s="72" t="str">
        <f>'Tyson ABC'!AC43</f>
        <v>C</v>
      </c>
      <c r="I43" s="99">
        <f>'Tyson ABC'!AQ43</f>
        <v>115.7718120805369</v>
      </c>
      <c r="J43" s="99">
        <f>'Tyson ABC'!AR43</f>
        <v>115.7718120805369</v>
      </c>
      <c r="K43" s="99">
        <f t="shared" si="0"/>
        <v>0</v>
      </c>
      <c r="L43" s="99">
        <f>'Tyson ABC'!AO43</f>
        <v>1.0648148148148149</v>
      </c>
      <c r="M43" s="99">
        <f>'Tyson ABC'!AP43</f>
        <v>1.0648148148148149</v>
      </c>
      <c r="N43" s="99">
        <f t="shared" si="1"/>
        <v>0</v>
      </c>
    </row>
    <row r="44" spans="1:15" x14ac:dyDescent="0.2">
      <c r="A44" s="67">
        <f>'Tyson ABC'!A44</f>
        <v>8000992</v>
      </c>
      <c r="B44" s="67" t="str">
        <f>'Tyson ABC'!B44</f>
        <v>BAG (NEWTEQ) 250 X 775</v>
      </c>
      <c r="C44" s="67" t="str">
        <f>'Tyson ABC'!C44</f>
        <v>TT1</v>
      </c>
      <c r="D44" s="74">
        <f>'Tyson ABC'!K44</f>
        <v>7500</v>
      </c>
      <c r="E44" s="74">
        <f>'Tyson ABC'!AE44</f>
        <v>7600</v>
      </c>
      <c r="F44" s="74">
        <f>'Tyson ABC'!AF44</f>
        <v>2400</v>
      </c>
      <c r="G44" s="74">
        <f>'Tyson ABC'!AG44</f>
        <v>7600</v>
      </c>
      <c r="H44" s="72" t="str">
        <f>'Tyson ABC'!AC44</f>
        <v>C</v>
      </c>
      <c r="I44" s="99">
        <f>'Tyson ABC'!AQ44</f>
        <v>58.333333333333336</v>
      </c>
      <c r="J44" s="99">
        <f>'Tyson ABC'!AR44</f>
        <v>58.333333333333336</v>
      </c>
      <c r="K44" s="99">
        <f t="shared" si="0"/>
        <v>0</v>
      </c>
      <c r="L44" s="99">
        <f>'Tyson ABC'!AO44</f>
        <v>0.72916666666666663</v>
      </c>
      <c r="M44" s="99">
        <f>'Tyson ABC'!AP44</f>
        <v>0.72916666666666663</v>
      </c>
      <c r="N44" s="99">
        <f t="shared" si="1"/>
        <v>0</v>
      </c>
    </row>
    <row r="45" spans="1:15" x14ac:dyDescent="0.2">
      <c r="A45" s="67">
        <f>'Tyson ABC'!A45</f>
        <v>8001955</v>
      </c>
      <c r="B45" s="67" t="str">
        <f>'Tyson ABC'!B45</f>
        <v>BAG 225x300 HI SHRINK (APL) NEWT</v>
      </c>
      <c r="C45" s="67" t="str">
        <f>'Tyson ABC'!C45</f>
        <v>TT1</v>
      </c>
      <c r="D45" s="74">
        <f>'Tyson ABC'!K45</f>
        <v>10000</v>
      </c>
      <c r="E45" s="74">
        <f>'Tyson ABC'!AE45</f>
        <v>10000</v>
      </c>
      <c r="F45" s="74">
        <f>'Tyson ABC'!AF45</f>
        <v>13600</v>
      </c>
      <c r="G45" s="74">
        <f>'Tyson ABC'!AG45</f>
        <v>14000</v>
      </c>
      <c r="H45" s="72" t="str">
        <f>'Tyson ABC'!AC45</f>
        <v>C</v>
      </c>
      <c r="I45" s="99">
        <f>'Tyson ABC'!AQ45</f>
        <v>66.17647058823529</v>
      </c>
      <c r="J45" s="99">
        <f>'Tyson ABC'!AR45</f>
        <v>75</v>
      </c>
      <c r="K45" s="99">
        <f t="shared" si="0"/>
        <v>8.8235294117647101</v>
      </c>
      <c r="L45" s="99">
        <f>'Tyson ABC'!AO45</f>
        <v>0.625</v>
      </c>
      <c r="M45" s="99">
        <f>'Tyson ABC'!AP45</f>
        <v>0.70833333333333337</v>
      </c>
      <c r="N45" s="99">
        <f t="shared" si="1"/>
        <v>8.333333333333337E-2</v>
      </c>
      <c r="O45" s="11"/>
    </row>
    <row r="46" spans="1:15" x14ac:dyDescent="0.2">
      <c r="A46" s="67">
        <f>'Tyson ABC'!A46</f>
        <v>8001475</v>
      </c>
      <c r="B46" s="67" t="str">
        <f>'Tyson ABC'!B46</f>
        <v>WRAP PALLET CHEP 500X2370X15 (MW0012)</v>
      </c>
      <c r="C46" s="67" t="str">
        <f>'Tyson ABC'!C46</f>
        <v>TB1</v>
      </c>
      <c r="D46" s="74">
        <f>'Tyson ABC'!K46</f>
        <v>850</v>
      </c>
      <c r="E46" s="74">
        <f>'Tyson ABC'!AE46</f>
        <v>850</v>
      </c>
      <c r="F46" s="74">
        <f>'Tyson ABC'!AF46</f>
        <v>119</v>
      </c>
      <c r="G46" s="74">
        <f>'Tyson ABC'!AG46</f>
        <v>850</v>
      </c>
      <c r="H46" s="72" t="str">
        <f>'Tyson ABC'!AC46</f>
        <v>D</v>
      </c>
      <c r="I46" s="99">
        <f>'Tyson ABC'!AQ46</f>
        <v>71.428571428571431</v>
      </c>
      <c r="J46" s="99">
        <f>'Tyson ABC'!AR46</f>
        <v>71.428571428571431</v>
      </c>
      <c r="K46" s="99">
        <f t="shared" si="0"/>
        <v>0</v>
      </c>
      <c r="L46" s="99">
        <f>'Tyson ABC'!AO46</f>
        <v>1</v>
      </c>
      <c r="M46" s="99">
        <f>'Tyson ABC'!AP46</f>
        <v>1</v>
      </c>
      <c r="N46" s="99">
        <f t="shared" si="1"/>
        <v>0</v>
      </c>
    </row>
    <row r="47" spans="1:15" x14ac:dyDescent="0.2">
      <c r="A47" s="67">
        <f>'Tyson ABC'!A47</f>
        <v>8000082</v>
      </c>
      <c r="B47" s="67" t="str">
        <f>'Tyson ABC'!B47</f>
        <v>CARTON STRAPPING 12MM</v>
      </c>
      <c r="C47" s="67" t="str">
        <f>'Tyson ABC'!C47</f>
        <v>ZON</v>
      </c>
      <c r="D47" s="74">
        <f>'Tyson ABC'!K47</f>
        <v>48</v>
      </c>
      <c r="E47" s="74">
        <f>'Tyson ABC'!AE47</f>
        <v>48</v>
      </c>
      <c r="F47" s="74">
        <f>'Tyson ABC'!AF47</f>
        <v>6</v>
      </c>
      <c r="G47" s="74">
        <f>'Tyson ABC'!AG47</f>
        <v>48</v>
      </c>
      <c r="H47" s="72" t="str">
        <f>'Tyson ABC'!AC47</f>
        <v>D</v>
      </c>
      <c r="I47" s="99">
        <f>'Tyson ABC'!AQ47</f>
        <v>160</v>
      </c>
      <c r="J47" s="99">
        <f>'Tyson ABC'!AR47</f>
        <v>160</v>
      </c>
      <c r="K47" s="99">
        <f t="shared" si="0"/>
        <v>0</v>
      </c>
      <c r="L47" s="99">
        <f>'Tyson ABC'!AO47</f>
        <v>1</v>
      </c>
      <c r="M47" s="99">
        <f>'Tyson ABC'!AP47</f>
        <v>1</v>
      </c>
      <c r="N47" s="99">
        <f t="shared" si="1"/>
        <v>0</v>
      </c>
    </row>
    <row r="48" spans="1:15" x14ac:dyDescent="0.2">
      <c r="A48" s="67">
        <f>'Tyson ABC'!A48</f>
        <v>8001603</v>
      </c>
      <c r="B48" s="67" t="str">
        <f>'Tyson ABC'!B48</f>
        <v>PAPER TOILET MAXI JUMBO 2 PLY 400M</v>
      </c>
      <c r="C48" s="67" t="str">
        <f>'Tyson ABC'!C48</f>
        <v>ZON</v>
      </c>
      <c r="D48" s="74">
        <f>'Tyson ABC'!K48</f>
        <v>10</v>
      </c>
      <c r="E48" s="74">
        <f>'Tyson ABC'!AE48</f>
        <v>10</v>
      </c>
      <c r="F48" s="74">
        <f>'Tyson ABC'!AF48</f>
        <v>16</v>
      </c>
      <c r="G48" s="74">
        <f>'Tyson ABC'!AG48</f>
        <v>16</v>
      </c>
      <c r="H48" s="72" t="str">
        <f>'Tyson ABC'!AC48</f>
        <v>D</v>
      </c>
      <c r="I48" s="99">
        <f>'Tyson ABC'!AQ48</f>
        <v>31.25</v>
      </c>
      <c r="J48" s="99">
        <f>'Tyson ABC'!AR48</f>
        <v>35</v>
      </c>
      <c r="K48" s="99">
        <f t="shared" si="0"/>
        <v>3.75</v>
      </c>
      <c r="L48" s="99">
        <f>'Tyson ABC'!AO48</f>
        <v>1.25</v>
      </c>
      <c r="M48" s="99">
        <f>'Tyson ABC'!AP48</f>
        <v>1.4</v>
      </c>
      <c r="N48" s="99">
        <f t="shared" si="1"/>
        <v>0.14999999999999991</v>
      </c>
      <c r="O48" s="11"/>
    </row>
    <row r="49" spans="1:15" x14ac:dyDescent="0.2">
      <c r="A49" s="67">
        <f>'Tyson ABC'!A49</f>
        <v>8000263</v>
      </c>
      <c r="B49" s="67" t="str">
        <f>'Tyson ABC'!B49</f>
        <v>LAYER SHEET DRP MEAT SHEET 450x650M 20UM</v>
      </c>
      <c r="C49" s="67" t="str">
        <f>'Tyson ABC'!C49</f>
        <v>TB1</v>
      </c>
      <c r="D49" s="74">
        <f>'Tyson ABC'!K49</f>
        <v>15000</v>
      </c>
      <c r="E49" s="74">
        <f>'Tyson ABC'!AE49</f>
        <v>15000</v>
      </c>
      <c r="F49" s="74">
        <f>'Tyson ABC'!AF49</f>
        <v>10999.999999999998</v>
      </c>
      <c r="G49" s="74">
        <f>'Tyson ABC'!AG49</f>
        <v>15000</v>
      </c>
      <c r="H49" s="72" t="str">
        <f>'Tyson ABC'!AC49</f>
        <v>D</v>
      </c>
      <c r="I49" s="99">
        <f>'Tyson ABC'!AQ49</f>
        <v>30.000000000000007</v>
      </c>
      <c r="J49" s="99">
        <f>'Tyson ABC'!AR49</f>
        <v>30.000000000000007</v>
      </c>
      <c r="K49" s="99">
        <f t="shared" si="0"/>
        <v>0</v>
      </c>
      <c r="L49" s="99">
        <f>'Tyson ABC'!AO49</f>
        <v>0.55000000000000004</v>
      </c>
      <c r="M49" s="99">
        <f>'Tyson ABC'!AP49</f>
        <v>0.55000000000000004</v>
      </c>
      <c r="N49" s="99">
        <f t="shared" si="1"/>
        <v>0</v>
      </c>
    </row>
    <row r="50" spans="1:15" x14ac:dyDescent="0.2">
      <c r="A50" s="67">
        <f>'Tyson ABC'!A50</f>
        <v>8001336</v>
      </c>
      <c r="B50" s="67" t="str">
        <f>'Tyson ABC'!B50</f>
        <v>TOWEL HAND SCOTT 1PLY</v>
      </c>
      <c r="C50" s="67" t="str">
        <f>'Tyson ABC'!C50</f>
        <v>ZON</v>
      </c>
      <c r="D50" s="74">
        <f>'Tyson ABC'!K50</f>
        <v>10</v>
      </c>
      <c r="E50" s="74">
        <f>'Tyson ABC'!AE50</f>
        <v>10</v>
      </c>
      <c r="F50" s="74">
        <f>'Tyson ABC'!AF50</f>
        <v>10.666666666666666</v>
      </c>
      <c r="G50" s="74">
        <f>'Tyson ABC'!AG50</f>
        <v>11</v>
      </c>
      <c r="H50" s="72" t="str">
        <f>'Tyson ABC'!AC50</f>
        <v>D</v>
      </c>
      <c r="I50" s="99">
        <f>'Tyson ABC'!AQ50</f>
        <v>20.625</v>
      </c>
      <c r="J50" s="99">
        <f>'Tyson ABC'!AR50</f>
        <v>21.5625</v>
      </c>
      <c r="K50" s="99">
        <f t="shared" si="0"/>
        <v>0.9375</v>
      </c>
      <c r="L50" s="99">
        <f>'Tyson ABC'!AO50</f>
        <v>0.55000000000000004</v>
      </c>
      <c r="M50" s="99">
        <f>'Tyson ABC'!AP50</f>
        <v>0.57499999999999996</v>
      </c>
      <c r="N50" s="99">
        <f t="shared" si="1"/>
        <v>2.4999999999999911E-2</v>
      </c>
      <c r="O50" s="11"/>
    </row>
    <row r="51" spans="1:15" x14ac:dyDescent="0.2">
      <c r="A51" s="67">
        <f>'Tyson ABC'!A51</f>
        <v>8000123</v>
      </c>
      <c r="B51" s="67" t="str">
        <f>'Tyson ABC'!B51</f>
        <v>BAG 300x600MM COOK IN BAG 60UM</v>
      </c>
      <c r="C51" s="67" t="str">
        <f>'Tyson ABC'!C51</f>
        <v>TT1</v>
      </c>
      <c r="D51" s="74">
        <f>'Tyson ABC'!K51</f>
        <v>5000</v>
      </c>
      <c r="E51" s="74">
        <f>'Tyson ABC'!AE51</f>
        <v>5000</v>
      </c>
      <c r="F51" s="74">
        <f>'Tyson ABC'!AF51</f>
        <v>133.33333333333334</v>
      </c>
      <c r="G51" s="74">
        <f>'Tyson ABC'!AG51</f>
        <v>5000</v>
      </c>
      <c r="H51" s="72" t="str">
        <f>'Tyson ABC'!AC51</f>
        <v>D</v>
      </c>
      <c r="I51" s="99">
        <f>'Tyson ABC'!AQ51</f>
        <v>1050</v>
      </c>
      <c r="J51" s="99">
        <f>'Tyson ABC'!AR51</f>
        <v>1050</v>
      </c>
      <c r="K51" s="99">
        <f t="shared" si="0"/>
        <v>0</v>
      </c>
      <c r="L51" s="99">
        <f>'Tyson ABC'!AO51</f>
        <v>0.93333333333333335</v>
      </c>
      <c r="M51" s="99">
        <f>'Tyson ABC'!AP51</f>
        <v>0.93333333333333335</v>
      </c>
      <c r="N51" s="99">
        <f t="shared" si="1"/>
        <v>0</v>
      </c>
    </row>
    <row r="52" spans="1:15" x14ac:dyDescent="0.2">
      <c r="A52" s="67">
        <f>'Tyson ABC'!A52</f>
        <v>8000985</v>
      </c>
      <c r="B52" s="67" t="str">
        <f>'Tyson ABC'!B52</f>
        <v>NETTING RED 100 MTRS</v>
      </c>
      <c r="C52" s="67" t="str">
        <f>'Tyson ABC'!C52</f>
        <v>TT2</v>
      </c>
      <c r="D52" s="74">
        <f>'Tyson ABC'!K52</f>
        <v>168</v>
      </c>
      <c r="E52" s="74">
        <f>'Tyson ABC'!AE52</f>
        <v>168</v>
      </c>
      <c r="F52" s="74">
        <f>'Tyson ABC'!AF52</f>
        <v>284.66666666666674</v>
      </c>
      <c r="G52" s="74">
        <f>'Tyson ABC'!AG52</f>
        <v>336</v>
      </c>
      <c r="H52" s="72" t="str">
        <f>'Tyson ABC'!AC52</f>
        <v>B</v>
      </c>
      <c r="I52" s="99">
        <f>'Tyson ABC'!AQ52</f>
        <v>24.871194379391092</v>
      </c>
      <c r="J52" s="99">
        <f>'Tyson ABC'!AR52</f>
        <v>30.772833723653385</v>
      </c>
      <c r="K52" s="99">
        <f t="shared" si="0"/>
        <v>5.9016393442622928</v>
      </c>
      <c r="L52" s="99">
        <f>'Tyson ABC'!AO52</f>
        <v>0.30102040816326531</v>
      </c>
      <c r="M52" s="99">
        <f>'Tyson ABC'!AP52</f>
        <v>0.37244897959183676</v>
      </c>
      <c r="N52" s="99">
        <f t="shared" si="1"/>
        <v>7.1428571428571452E-2</v>
      </c>
      <c r="O52" s="80"/>
    </row>
    <row r="53" spans="1:15" x14ac:dyDescent="0.2">
      <c r="A53" s="67">
        <f>'Tyson ABC'!A53</f>
        <v>8001966</v>
      </c>
      <c r="B53" s="67" t="str">
        <f>'Tyson ABC'!B53</f>
        <v>BAG POLY SHOULDER 535 x 840 25um HDPE</v>
      </c>
      <c r="C53" s="67" t="str">
        <f>'Tyson ABC'!C53</f>
        <v>TB1</v>
      </c>
      <c r="D53" s="74">
        <f>'Tyson ABC'!K53</f>
        <v>1000</v>
      </c>
      <c r="E53" s="74">
        <f>'Tyson ABC'!AE53</f>
        <v>1000</v>
      </c>
      <c r="F53" s="74">
        <f>'Tyson ABC'!AF53</f>
        <v>39999.999999999985</v>
      </c>
      <c r="G53" s="74">
        <f>'Tyson ABC'!AG53</f>
        <v>40000</v>
      </c>
      <c r="H53" s="72" t="str">
        <f>'Tyson ABC'!AC53</f>
        <v>C</v>
      </c>
      <c r="I53" s="99">
        <f>'Tyson ABC'!AQ53</f>
        <v>30.750000000000011</v>
      </c>
      <c r="J53" s="99">
        <f>'Tyson ABC'!AR53</f>
        <v>60.000000000000021</v>
      </c>
      <c r="K53" s="99">
        <f t="shared" si="0"/>
        <v>29.250000000000011</v>
      </c>
      <c r="L53" s="99">
        <f>'Tyson ABC'!AO53</f>
        <v>0.85416666666666663</v>
      </c>
      <c r="M53" s="99">
        <f>'Tyson ABC'!AP53</f>
        <v>1.6666666666666667</v>
      </c>
      <c r="N53" s="99">
        <f t="shared" si="1"/>
        <v>0.81250000000000011</v>
      </c>
    </row>
    <row r="54" spans="1:15" x14ac:dyDescent="0.2">
      <c r="A54" s="67">
        <f>'Tyson ABC'!A54</f>
        <v>8001926</v>
      </c>
      <c r="B54" s="67" t="str">
        <f>'Tyson ABC'!B54</f>
        <v>GLOVES FISH SCALE GRIPPAZ BLUE XXXL</v>
      </c>
      <c r="C54" s="67" t="str">
        <f>'Tyson ABC'!C54</f>
        <v>ZON</v>
      </c>
      <c r="D54" s="74">
        <f>'Tyson ABC'!K54</f>
        <v>960</v>
      </c>
      <c r="E54" s="74">
        <f>'Tyson ABC'!AE54</f>
        <v>960</v>
      </c>
      <c r="F54" s="74">
        <f>'Tyson ABC'!AF54</f>
        <v>23040</v>
      </c>
      <c r="G54" s="74">
        <f>'Tyson ABC'!AG54</f>
        <v>23040</v>
      </c>
      <c r="H54" s="72" t="str">
        <f>'Tyson ABC'!AC54</f>
        <v>C</v>
      </c>
      <c r="I54" s="99">
        <f>'Tyson ABC'!AQ54</f>
        <v>14.270833333333334</v>
      </c>
      <c r="J54" s="99">
        <f>'Tyson ABC'!AR54</f>
        <v>43.020833333333336</v>
      </c>
      <c r="K54" s="99">
        <f t="shared" si="0"/>
        <v>28.75</v>
      </c>
      <c r="L54" s="99">
        <f>'Tyson ABC'!AO54</f>
        <v>0.60087719298245612</v>
      </c>
      <c r="M54" s="99">
        <f>'Tyson ABC'!AP54</f>
        <v>1.8114035087719298</v>
      </c>
      <c r="N54" s="99">
        <f t="shared" si="1"/>
        <v>1.2105263157894737</v>
      </c>
    </row>
    <row r="55" spans="1:15" x14ac:dyDescent="0.2">
      <c r="A55" s="67">
        <f>'Tyson ABC'!A55</f>
        <v>8002062</v>
      </c>
      <c r="B55" s="67" t="str">
        <f>'Tyson ABC'!B55</f>
        <v>APRON DISPOSABLE BLUE 840x1500mm 40um</v>
      </c>
      <c r="C55" s="67" t="str">
        <f>'Tyson ABC'!C55</f>
        <v>ZON</v>
      </c>
      <c r="D55" s="74">
        <f>'Tyson ABC'!K55</f>
        <v>1000</v>
      </c>
      <c r="E55" s="74">
        <f>'Tyson ABC'!AE55</f>
        <v>1000</v>
      </c>
      <c r="F55" s="74">
        <f>'Tyson ABC'!AF55</f>
        <v>25000</v>
      </c>
      <c r="G55" s="74">
        <f>'Tyson ABC'!AG55</f>
        <v>25000</v>
      </c>
      <c r="H55" s="72" t="str">
        <f>'Tyson ABC'!AC55</f>
        <v>C</v>
      </c>
      <c r="I55" s="99">
        <f>'Tyson ABC'!AQ55</f>
        <v>13.2</v>
      </c>
      <c r="J55" s="99">
        <f>'Tyson ABC'!AR55</f>
        <v>42</v>
      </c>
      <c r="K55" s="99">
        <f t="shared" si="0"/>
        <v>28.8</v>
      </c>
      <c r="L55" s="99">
        <f>'Tyson ABC'!AO55</f>
        <v>0.45833333333333331</v>
      </c>
      <c r="M55" s="99">
        <f>'Tyson ABC'!AP55</f>
        <v>1.4583333333333333</v>
      </c>
      <c r="N55" s="99">
        <f t="shared" si="1"/>
        <v>1</v>
      </c>
    </row>
    <row r="56" spans="1:15" x14ac:dyDescent="0.2">
      <c r="A56" s="67">
        <f>'Tyson ABC'!A56</f>
        <v>8000142</v>
      </c>
      <c r="B56" s="67" t="str">
        <f>'Tyson ABC'!B56</f>
        <v>SOAKER PAD 125X158</v>
      </c>
      <c r="C56" s="67" t="str">
        <f>'Tyson ABC'!C56</f>
        <v>TP1</v>
      </c>
      <c r="D56" s="74">
        <f>'Tyson ABC'!K56</f>
        <v>7200</v>
      </c>
      <c r="E56" s="74">
        <f>'Tyson ABC'!AE56</f>
        <v>7200</v>
      </c>
      <c r="F56" s="74">
        <f>'Tyson ABC'!AF56</f>
        <v>39600</v>
      </c>
      <c r="G56" s="74">
        <f>'Tyson ABC'!AG56</f>
        <v>39600</v>
      </c>
      <c r="H56" s="72" t="str">
        <f>'Tyson ABC'!AC56</f>
        <v>C</v>
      </c>
      <c r="I56" s="99">
        <f>'Tyson ABC'!AQ56</f>
        <v>16.363636363636363</v>
      </c>
      <c r="J56" s="99">
        <f>'Tyson ABC'!AR56</f>
        <v>40.909090909090907</v>
      </c>
      <c r="K56" s="99">
        <f t="shared" si="0"/>
        <v>24.545454545454543</v>
      </c>
      <c r="L56" s="99">
        <f>'Tyson ABC'!AO56</f>
        <v>0.25</v>
      </c>
      <c r="M56" s="99">
        <f>'Tyson ABC'!AP56</f>
        <v>0.625</v>
      </c>
      <c r="N56" s="99">
        <f t="shared" si="1"/>
        <v>0.375</v>
      </c>
    </row>
    <row r="57" spans="1:15" x14ac:dyDescent="0.2">
      <c r="A57" s="67">
        <f>'Tyson ABC'!A57</f>
        <v>8000878</v>
      </c>
      <c r="B57" s="67" t="str">
        <f>'Tyson ABC'!B57</f>
        <v>GLOVES MACHINE - DE RINDER</v>
      </c>
      <c r="C57" s="67" t="str">
        <f>'Tyson ABC'!C57</f>
        <v>ZON</v>
      </c>
      <c r="D57" s="74">
        <f>'Tyson ABC'!K57</f>
        <v>72</v>
      </c>
      <c r="E57" s="74">
        <f>'Tyson ABC'!AE57</f>
        <v>72</v>
      </c>
      <c r="F57" s="74">
        <f>'Tyson ABC'!AF57</f>
        <v>1440</v>
      </c>
      <c r="G57" s="74">
        <f>'Tyson ABC'!AG57</f>
        <v>1440</v>
      </c>
      <c r="H57" s="72" t="str">
        <f>'Tyson ABC'!AC57</f>
        <v>C</v>
      </c>
      <c r="I57" s="99">
        <f>'Tyson ABC'!AQ57</f>
        <v>11.916666666666666</v>
      </c>
      <c r="J57" s="99">
        <f>'Tyson ABC'!AR57</f>
        <v>40.416666666666664</v>
      </c>
      <c r="K57" s="99">
        <f t="shared" si="0"/>
        <v>28.5</v>
      </c>
      <c r="L57" s="99">
        <f>'Tyson ABC'!AO57</f>
        <v>0.2482638888888889</v>
      </c>
      <c r="M57" s="99">
        <f>'Tyson ABC'!AP57</f>
        <v>0.84201388888888884</v>
      </c>
      <c r="N57" s="99">
        <f t="shared" si="1"/>
        <v>0.59375</v>
      </c>
    </row>
    <row r="58" spans="1:15" x14ac:dyDescent="0.2">
      <c r="A58" s="67">
        <f>'Tyson ABC'!A58</f>
        <v>8001959</v>
      </c>
      <c r="B58" s="67" t="str">
        <f>'Tyson ABC'!B58</f>
        <v>BAG 350X550MM HI ABUSE PROFILE NEWTEQ</v>
      </c>
      <c r="C58" s="67" t="str">
        <f>'Tyson ABC'!C58</f>
        <v>TT1</v>
      </c>
      <c r="D58" s="74">
        <f>'Tyson ABC'!K58</f>
        <v>5000</v>
      </c>
      <c r="E58" s="74">
        <f>'Tyson ABC'!AE58</f>
        <v>5000</v>
      </c>
      <c r="F58" s="74">
        <f>'Tyson ABC'!AF58</f>
        <v>6000</v>
      </c>
      <c r="G58" s="74">
        <f>'Tyson ABC'!AG58</f>
        <v>6000</v>
      </c>
      <c r="H58" s="72" t="str">
        <f>'Tyson ABC'!AC58</f>
        <v>D</v>
      </c>
      <c r="I58" s="99">
        <f>'Tyson ABC'!AQ58</f>
        <v>95</v>
      </c>
      <c r="J58" s="99">
        <f>'Tyson ABC'!AR58</f>
        <v>100</v>
      </c>
      <c r="K58" s="99">
        <f t="shared" si="0"/>
        <v>5</v>
      </c>
      <c r="L58" s="99">
        <f>'Tyson ABC'!AO58</f>
        <v>0.79166666666666663</v>
      </c>
      <c r="M58" s="99">
        <f>'Tyson ABC'!AP58</f>
        <v>0.83333333333333337</v>
      </c>
      <c r="N58" s="99">
        <f t="shared" si="1"/>
        <v>4.1666666666666741E-2</v>
      </c>
    </row>
    <row r="59" spans="1:15" x14ac:dyDescent="0.2">
      <c r="A59" s="67">
        <f>'Tyson ABC'!A59</f>
        <v>8000982</v>
      </c>
      <c r="B59" s="67" t="str">
        <f>'Tyson ABC'!B59</f>
        <v>BAG GARBAGE 700+400X1500X25UM</v>
      </c>
      <c r="C59" s="67" t="str">
        <f>'Tyson ABC'!C59</f>
        <v>TB1</v>
      </c>
      <c r="D59" s="74">
        <f>'Tyson ABC'!K59</f>
        <v>1000</v>
      </c>
      <c r="E59" s="74">
        <f>'Tyson ABC'!AE59</f>
        <v>1000</v>
      </c>
      <c r="F59" s="74">
        <f>'Tyson ABC'!AF59</f>
        <v>1000</v>
      </c>
      <c r="G59" s="74">
        <f>'Tyson ABC'!AG59</f>
        <v>1000</v>
      </c>
      <c r="H59" s="72" t="str">
        <f>'Tyson ABC'!AC59</f>
        <v>D</v>
      </c>
      <c r="I59" s="99">
        <f>'Tyson ABC'!AQ59</f>
        <v>30.000000000000004</v>
      </c>
      <c r="J59" s="99">
        <f>'Tyson ABC'!AR59</f>
        <v>30.000000000000004</v>
      </c>
      <c r="K59" s="99">
        <f t="shared" si="0"/>
        <v>0</v>
      </c>
      <c r="L59" s="99">
        <f>'Tyson ABC'!AO59</f>
        <v>0.2</v>
      </c>
      <c r="M59" s="99">
        <f>'Tyson ABC'!AP59</f>
        <v>0.2</v>
      </c>
      <c r="N59" s="99">
        <f t="shared" si="1"/>
        <v>0</v>
      </c>
    </row>
    <row r="60" spans="1:15" x14ac:dyDescent="0.2">
      <c r="A60" s="67">
        <f>'Tyson ABC'!A60</f>
        <v>8000923</v>
      </c>
      <c r="B60" s="67" t="str">
        <f>'Tyson ABC'!B60</f>
        <v>LABEL BLANK 60X43MM</v>
      </c>
      <c r="C60" s="67" t="str">
        <f>'Tyson ABC'!C60</f>
        <v>TL1</v>
      </c>
      <c r="D60" s="74">
        <f>'Tyson ABC'!K60</f>
        <v>24000</v>
      </c>
      <c r="E60" s="74">
        <f>'Tyson ABC'!AE60</f>
        <v>24000</v>
      </c>
      <c r="F60" s="74">
        <f>'Tyson ABC'!AF60</f>
        <v>160000</v>
      </c>
      <c r="G60" s="74">
        <f>'Tyson ABC'!AG60</f>
        <v>168000</v>
      </c>
      <c r="H60" s="72" t="str">
        <f>'Tyson ABC'!AC60</f>
        <v>D</v>
      </c>
      <c r="I60" s="99">
        <f>'Tyson ABC'!AQ60</f>
        <v>22.499999999999996</v>
      </c>
      <c r="J60" s="99">
        <f>'Tyson ABC'!AR60</f>
        <v>49.499999999999993</v>
      </c>
      <c r="K60" s="99">
        <f t="shared" si="0"/>
        <v>26.999999999999996</v>
      </c>
      <c r="L60" s="99">
        <f>'Tyson ABC'!AO60</f>
        <v>0.6000060000600006</v>
      </c>
      <c r="M60" s="99">
        <f>'Tyson ABC'!AP60</f>
        <v>1.3200132001320013</v>
      </c>
      <c r="N60" s="99">
        <f t="shared" si="1"/>
        <v>0.7200072000720007</v>
      </c>
      <c r="O60" s="11"/>
    </row>
    <row r="61" spans="1:15" x14ac:dyDescent="0.2">
      <c r="A61" s="67">
        <f>'Tyson ABC'!A61</f>
        <v>8000137</v>
      </c>
      <c r="B61" s="67" t="str">
        <f>'Tyson ABC'!B61</f>
        <v>BONEGUARD PATCH</v>
      </c>
      <c r="C61" s="67" t="str">
        <f>'Tyson ABC'!C61</f>
        <v>TP1</v>
      </c>
      <c r="D61" s="74">
        <f>'Tyson ABC'!K61</f>
        <v>12000</v>
      </c>
      <c r="E61" s="74">
        <f>'Tyson ABC'!AE61</f>
        <v>12000</v>
      </c>
      <c r="F61" s="74">
        <f>'Tyson ABC'!AF61</f>
        <v>34800</v>
      </c>
      <c r="G61" s="74">
        <f>'Tyson ABC'!AG61</f>
        <v>36000</v>
      </c>
      <c r="H61" s="72" t="str">
        <f>'Tyson ABC'!AC61</f>
        <v>D</v>
      </c>
      <c r="I61" s="99">
        <f>'Tyson ABC'!AQ61</f>
        <v>14.482758620689655</v>
      </c>
      <c r="J61" s="99">
        <f>'Tyson ABC'!AR61</f>
        <v>35.172413793103445</v>
      </c>
      <c r="K61" s="99">
        <f t="shared" si="0"/>
        <v>20.68965517241379</v>
      </c>
      <c r="L61" s="99">
        <f>'Tyson ABC'!AO61</f>
        <v>0.14583333333333334</v>
      </c>
      <c r="M61" s="99">
        <f>'Tyson ABC'!AP61</f>
        <v>0.35416666666666669</v>
      </c>
      <c r="N61" s="99">
        <f t="shared" si="1"/>
        <v>0.20833333333333334</v>
      </c>
      <c r="O61" s="11"/>
    </row>
    <row r="62" spans="1:15" x14ac:dyDescent="0.2">
      <c r="A62" s="67">
        <f>'Tyson ABC'!A62</f>
        <v>8000994</v>
      </c>
      <c r="B62" s="67" t="str">
        <f>'Tyson ABC'!B62</f>
        <v>LABEL - MOISTURE INFUSED CTN 60X100</v>
      </c>
      <c r="C62" s="67" t="str">
        <f>'Tyson ABC'!C62</f>
        <v>TL1</v>
      </c>
      <c r="D62" s="74">
        <f>'Tyson ABC'!K62</f>
        <v>26400</v>
      </c>
      <c r="E62" s="74">
        <f>'Tyson ABC'!AE62</f>
        <v>26400</v>
      </c>
      <c r="F62" s="74">
        <f>'Tyson ABC'!AF62</f>
        <v>32999.999999999978</v>
      </c>
      <c r="G62" s="74">
        <f>'Tyson ABC'!AG62</f>
        <v>35200</v>
      </c>
      <c r="H62" s="72" t="str">
        <f>'Tyson ABC'!AC62</f>
        <v>D</v>
      </c>
      <c r="I62" s="99">
        <f>'Tyson ABC'!AQ62</f>
        <v>50.820000000000029</v>
      </c>
      <c r="J62" s="99">
        <f>'Tyson ABC'!AR62</f>
        <v>58.820000000000036</v>
      </c>
      <c r="K62" s="99">
        <f t="shared" si="0"/>
        <v>8.0000000000000071</v>
      </c>
      <c r="L62" s="99">
        <f>'Tyson ABC'!AO62</f>
        <v>0.2795127951279513</v>
      </c>
      <c r="M62" s="99">
        <f>'Tyson ABC'!AP62</f>
        <v>0.32351323513235131</v>
      </c>
      <c r="N62" s="99">
        <f t="shared" si="1"/>
        <v>4.400044000440001E-2</v>
      </c>
    </row>
    <row r="63" spans="1:15" x14ac:dyDescent="0.2">
      <c r="A63" s="67">
        <f>'Tyson ABC'!A63</f>
        <v>8001304</v>
      </c>
      <c r="B63" s="67" t="str">
        <f>'Tyson ABC'!B63</f>
        <v>BAG 400X500 HI ABUSE</v>
      </c>
      <c r="C63" s="67" t="str">
        <f>'Tyson ABC'!C63</f>
        <v>TT1</v>
      </c>
      <c r="D63" s="74">
        <f>'Tyson ABC'!K63</f>
        <v>3000</v>
      </c>
      <c r="E63" s="74">
        <f>'Tyson ABC'!AE63</f>
        <v>3000</v>
      </c>
      <c r="F63" s="74">
        <f>'Tyson ABC'!AF63</f>
        <v>4000</v>
      </c>
      <c r="G63" s="74">
        <f>'Tyson ABC'!AG63</f>
        <v>4000</v>
      </c>
      <c r="H63" s="72" t="str">
        <f>'Tyson ABC'!AC63</f>
        <v>D</v>
      </c>
      <c r="I63" s="99">
        <f>'Tyson ABC'!AQ63</f>
        <v>22.500000000000004</v>
      </c>
      <c r="J63" s="99">
        <f>'Tyson ABC'!AR63</f>
        <v>30.000000000000004</v>
      </c>
      <c r="K63" s="99">
        <f t="shared" si="0"/>
        <v>7.5</v>
      </c>
      <c r="L63" s="99">
        <f>'Tyson ABC'!AO63</f>
        <v>0.125</v>
      </c>
      <c r="M63" s="99">
        <f>'Tyson ABC'!AP63</f>
        <v>0.16666666666666666</v>
      </c>
      <c r="N63" s="99">
        <f t="shared" si="1"/>
        <v>4.1666666666666657E-2</v>
      </c>
    </row>
    <row r="64" spans="1:15" x14ac:dyDescent="0.2">
      <c r="A64" s="67">
        <f>'Tyson ABC'!A64</f>
        <v>8001500</v>
      </c>
      <c r="B64" s="67" t="str">
        <f>'Tyson ABC'!B64</f>
        <v>BAG PLAIN HI ABUSE 250X550 75UM</v>
      </c>
      <c r="C64" s="67" t="str">
        <f>'Tyson ABC'!C64</f>
        <v>TT1</v>
      </c>
      <c r="D64" s="74">
        <f>'Tyson ABC'!K64</f>
        <v>1500</v>
      </c>
      <c r="E64" s="74">
        <f>'Tyson ABC'!AE64</f>
        <v>1500</v>
      </c>
      <c r="F64" s="74">
        <f>'Tyson ABC'!AF64</f>
        <v>6000</v>
      </c>
      <c r="G64" s="74">
        <f>'Tyson ABC'!AG64</f>
        <v>6000</v>
      </c>
      <c r="H64" s="72" t="str">
        <f>'Tyson ABC'!AC64</f>
        <v>D</v>
      </c>
      <c r="I64" s="99">
        <f>'Tyson ABC'!AQ64</f>
        <v>7.5</v>
      </c>
      <c r="J64" s="99">
        <f>'Tyson ABC'!AR64</f>
        <v>30</v>
      </c>
      <c r="K64" s="99">
        <f t="shared" si="0"/>
        <v>22.5</v>
      </c>
      <c r="L64" s="99">
        <f>'Tyson ABC'!AO64</f>
        <v>6.25E-2</v>
      </c>
      <c r="M64" s="99">
        <f>'Tyson ABC'!AP64</f>
        <v>0.25</v>
      </c>
      <c r="N64" s="99">
        <f t="shared" si="1"/>
        <v>0.1875</v>
      </c>
      <c r="O64" s="11"/>
    </row>
    <row r="65" spans="1:15" x14ac:dyDescent="0.2">
      <c r="A65" s="67">
        <f>'Tyson ABC'!A65</f>
        <v>8000259</v>
      </c>
      <c r="B65" s="67" t="str">
        <f>'Tyson ABC'!B65</f>
        <v>PALLET SCANNED LABEL ORANGE 45x150</v>
      </c>
      <c r="C65" s="67" t="str">
        <f>'Tyson ABC'!C65</f>
        <v>TL1</v>
      </c>
      <c r="D65" s="74">
        <f>'Tyson ABC'!K65</f>
        <v>24000</v>
      </c>
      <c r="E65" s="74">
        <f>'Tyson ABC'!AE65</f>
        <v>24000</v>
      </c>
      <c r="F65" s="74">
        <f>'Tyson ABC'!AF65</f>
        <v>12000</v>
      </c>
      <c r="G65" s="74">
        <f>'Tyson ABC'!AG65</f>
        <v>24000</v>
      </c>
      <c r="H65" s="72" t="str">
        <f>'Tyson ABC'!AC65</f>
        <v>D</v>
      </c>
      <c r="I65" s="99">
        <f>'Tyson ABC'!AQ65</f>
        <v>110</v>
      </c>
      <c r="J65" s="99">
        <f>'Tyson ABC'!AR65</f>
        <v>110</v>
      </c>
      <c r="K65" s="99">
        <f t="shared" si="0"/>
        <v>0</v>
      </c>
      <c r="L65" s="99">
        <f>'Tyson ABC'!AO65</f>
        <v>0.22000220002200022</v>
      </c>
      <c r="M65" s="99">
        <f>'Tyson ABC'!AP65</f>
        <v>0.22000220002200022</v>
      </c>
      <c r="N65" s="99">
        <f t="shared" si="1"/>
        <v>0</v>
      </c>
      <c r="O65" s="11"/>
    </row>
    <row r="66" spans="1:15" x14ac:dyDescent="0.2">
      <c r="A66" s="67">
        <f>'Tyson ABC'!A66</f>
        <v>8000260</v>
      </c>
      <c r="B66" s="67" t="str">
        <f>'Tyson ABC'!B66</f>
        <v>LABEL PALLET SCANNED GREEN 45x150</v>
      </c>
      <c r="C66" s="67" t="str">
        <f>'Tyson ABC'!C66</f>
        <v>TL1</v>
      </c>
      <c r="D66" s="74">
        <f>'Tyson ABC'!K66</f>
        <v>24000</v>
      </c>
      <c r="E66" s="74">
        <f>'Tyson ABC'!AE66</f>
        <v>24000</v>
      </c>
      <c r="F66" s="74">
        <f>'Tyson ABC'!AF66</f>
        <v>10000</v>
      </c>
      <c r="G66" s="74">
        <f>'Tyson ABC'!AG66</f>
        <v>24000</v>
      </c>
      <c r="H66" s="72" t="str">
        <f>'Tyson ABC'!AC66</f>
        <v>D</v>
      </c>
      <c r="I66" s="99">
        <f>'Tyson ABC'!AQ66</f>
        <v>131.99999999999997</v>
      </c>
      <c r="J66" s="99">
        <f>'Tyson ABC'!AR66</f>
        <v>131.99999999999997</v>
      </c>
      <c r="K66" s="99">
        <f t="shared" si="0"/>
        <v>0</v>
      </c>
      <c r="L66" s="99">
        <f>'Tyson ABC'!AO66</f>
        <v>0.22000220002200022</v>
      </c>
      <c r="M66" s="99">
        <f>'Tyson ABC'!AP66</f>
        <v>0.22000220002200022</v>
      </c>
      <c r="N66" s="99">
        <f t="shared" si="1"/>
        <v>0</v>
      </c>
    </row>
    <row r="67" spans="1:15" x14ac:dyDescent="0.2">
      <c r="A67" s="67">
        <f>'Tyson ABC'!A67</f>
        <v>8001091</v>
      </c>
      <c r="B67" s="67" t="str">
        <f>'Tyson ABC'!B67</f>
        <v>LABEL US GROWN PORK INSERT</v>
      </c>
      <c r="C67" s="67" t="str">
        <f>'Tyson ABC'!C67</f>
        <v>TL1</v>
      </c>
      <c r="D67" s="74">
        <f>'Tyson ABC'!K67</f>
        <v>20000</v>
      </c>
      <c r="E67" s="74">
        <f>'Tyson ABC'!AE67</f>
        <v>20000</v>
      </c>
      <c r="F67" s="74">
        <f>'Tyson ABC'!AF67</f>
        <v>48000.000000000007</v>
      </c>
      <c r="G67" s="74">
        <f>'Tyson ABC'!AG67</f>
        <v>60000</v>
      </c>
      <c r="H67" s="72" t="str">
        <f>'Tyson ABC'!AC67</f>
        <v>D</v>
      </c>
      <c r="I67" s="99">
        <f>'Tyson ABC'!AQ67</f>
        <v>23.749999999999996</v>
      </c>
      <c r="J67" s="99">
        <f>'Tyson ABC'!AR67</f>
        <v>48.749999999999993</v>
      </c>
      <c r="K67" s="99">
        <f t="shared" si="0"/>
        <v>24.999999999999996</v>
      </c>
      <c r="L67" s="99">
        <f>'Tyson ABC'!AO67</f>
        <v>0.19000190001900019</v>
      </c>
      <c r="M67" s="99">
        <f>'Tyson ABC'!AP67</f>
        <v>0.39000390003900037</v>
      </c>
      <c r="N67" s="99">
        <f t="shared" si="1"/>
        <v>0.20000200002000018</v>
      </c>
      <c r="O67" s="11"/>
    </row>
    <row r="68" spans="1:15" x14ac:dyDescent="0.2">
      <c r="A68" s="67">
        <f>'Tyson ABC'!A68</f>
        <v>8002000</v>
      </c>
      <c r="B68" s="67" t="str">
        <f>'Tyson ABC'!B68</f>
        <v>BAG GARBAGE RED 700+400x1500x25UM</v>
      </c>
      <c r="C68" s="67" t="str">
        <f>'Tyson ABC'!C68</f>
        <v>ZON</v>
      </c>
      <c r="D68" s="74">
        <f>'Tyson ABC'!K68</f>
        <v>3000</v>
      </c>
      <c r="E68" s="74">
        <f>'Tyson ABC'!AE68</f>
        <v>3000</v>
      </c>
      <c r="F68" s="74">
        <f>'Tyson ABC'!AF68</f>
        <v>3030</v>
      </c>
      <c r="G68" s="74">
        <f>'Tyson ABC'!AG68</f>
        <v>3250</v>
      </c>
      <c r="H68" s="72" t="str">
        <f>'Tyson ABC'!AC68</f>
        <v>D</v>
      </c>
      <c r="I68" s="99">
        <f>'Tyson ABC'!AQ68</f>
        <v>59.405940594059409</v>
      </c>
      <c r="J68" s="99">
        <f>'Tyson ABC'!AR68</f>
        <v>61.881188118811885</v>
      </c>
      <c r="K68" s="99">
        <f t="shared" si="0"/>
        <v>2.4752475247524757</v>
      </c>
      <c r="L68" s="99">
        <f>'Tyson ABC'!AO68</f>
        <v>0.15</v>
      </c>
      <c r="M68" s="99">
        <f>'Tyson ABC'!AP68</f>
        <v>0.15625</v>
      </c>
      <c r="N68" s="99">
        <f t="shared" si="1"/>
        <v>6.2500000000000056E-3</v>
      </c>
    </row>
    <row r="69" spans="1:15" x14ac:dyDescent="0.2">
      <c r="A69" s="67">
        <f>'Tyson ABC'!A69</f>
        <v>8000261</v>
      </c>
      <c r="B69" s="67" t="str">
        <f>'Tyson ABC'!B69</f>
        <v>LABEL PALLET YELLOW 95X100MM</v>
      </c>
      <c r="C69" s="67" t="str">
        <f>'Tyson ABC'!C69</f>
        <v>TL1</v>
      </c>
      <c r="D69" s="74">
        <f>'Tyson ABC'!K69</f>
        <v>12000</v>
      </c>
      <c r="E69" s="74">
        <f>'Tyson ABC'!AE69</f>
        <v>12000</v>
      </c>
      <c r="F69" s="74">
        <f>'Tyson ABC'!AF69</f>
        <v>16000</v>
      </c>
      <c r="G69" s="74">
        <f>'Tyson ABC'!AG69</f>
        <v>16000</v>
      </c>
      <c r="H69" s="72" t="str">
        <f>'Tyson ABC'!AC69</f>
        <v>D</v>
      </c>
      <c r="I69" s="99">
        <f>'Tyson ABC'!AQ69</f>
        <v>52.500000000000007</v>
      </c>
      <c r="J69" s="99">
        <f>'Tyson ABC'!AR69</f>
        <v>60.000000000000007</v>
      </c>
      <c r="K69" s="99">
        <f t="shared" si="0"/>
        <v>7.5</v>
      </c>
      <c r="L69" s="99">
        <f>'Tyson ABC'!AO69</f>
        <v>0.14583333333333334</v>
      </c>
      <c r="M69" s="99">
        <f>'Tyson ABC'!AP69</f>
        <v>0.16666666666666666</v>
      </c>
      <c r="N69" s="99">
        <f t="shared" si="1"/>
        <v>2.0833333333333315E-2</v>
      </c>
    </row>
    <row r="70" spans="1:15" x14ac:dyDescent="0.2">
      <c r="A70" s="67">
        <f>'Tyson ABC'!A70</f>
        <v>8000858</v>
      </c>
      <c r="B70" s="67" t="str">
        <f>'Tyson ABC'!B70</f>
        <v>COVER HAIRNET WHITE CRIMPED 19"</v>
      </c>
      <c r="C70" s="67" t="str">
        <f>'Tyson ABC'!C70</f>
        <v>ZON</v>
      </c>
      <c r="D70" s="74">
        <f>'Tyson ABC'!K70</f>
        <v>3000</v>
      </c>
      <c r="E70" s="74">
        <f>'Tyson ABC'!AE70</f>
        <v>3000</v>
      </c>
      <c r="F70" s="74">
        <f>'Tyson ABC'!AF70</f>
        <v>28000</v>
      </c>
      <c r="G70" s="74">
        <f>'Tyson ABC'!AG70</f>
        <v>28000</v>
      </c>
      <c r="H70" s="72" t="str">
        <f>'Tyson ABC'!AC70</f>
        <v>D</v>
      </c>
      <c r="I70" s="99">
        <f>'Tyson ABC'!AQ70</f>
        <v>13.928571428571429</v>
      </c>
      <c r="J70" s="99">
        <f>'Tyson ABC'!AR70</f>
        <v>40.714285714285715</v>
      </c>
      <c r="K70" s="99">
        <f t="shared" si="0"/>
        <v>26.785714285714285</v>
      </c>
      <c r="L70" s="99">
        <f>'Tyson ABC'!AO70</f>
        <v>0.18055555555555555</v>
      </c>
      <c r="M70" s="99">
        <f>'Tyson ABC'!AP70</f>
        <v>0.52777777777777779</v>
      </c>
      <c r="N70" s="99">
        <f t="shared" si="1"/>
        <v>0.34722222222222221</v>
      </c>
    </row>
    <row r="71" spans="1:15" x14ac:dyDescent="0.2">
      <c r="A71" s="67">
        <f>'Tyson ABC'!A71</f>
        <v>8000952</v>
      </c>
      <c r="B71" s="67" t="str">
        <f>'Tyson ABC'!B71</f>
        <v>LABEL PALLET 140MMX200MM</v>
      </c>
      <c r="C71" s="67" t="str">
        <f>'Tyson ABC'!C71</f>
        <v>TL1</v>
      </c>
      <c r="D71" s="74">
        <f>'Tyson ABC'!K71</f>
        <v>16000</v>
      </c>
      <c r="E71" s="74">
        <f>'Tyson ABC'!AE71</f>
        <v>16000</v>
      </c>
      <c r="F71" s="74">
        <f>'Tyson ABC'!AF71</f>
        <v>1000</v>
      </c>
      <c r="G71" s="74">
        <f>'Tyson ABC'!AG71</f>
        <v>16000</v>
      </c>
      <c r="H71" s="72" t="str">
        <f>'Tyson ABC'!AC71</f>
        <v>D</v>
      </c>
      <c r="I71" s="99">
        <f>'Tyson ABC'!AQ71</f>
        <v>650.46</v>
      </c>
      <c r="J71" s="99">
        <f>'Tyson ABC'!AR71</f>
        <v>650.46</v>
      </c>
      <c r="K71" s="99">
        <f t="shared" ref="K71:K86" si="2">J71-I71</f>
        <v>0</v>
      </c>
      <c r="L71" s="99">
        <f>'Tyson ABC'!AO71</f>
        <v>0.11292708333333333</v>
      </c>
      <c r="M71" s="99">
        <f>'Tyson ABC'!AP71</f>
        <v>0.11292708333333333</v>
      </c>
      <c r="N71" s="99">
        <f t="shared" ref="N71:N86" si="3">M71-L71</f>
        <v>0</v>
      </c>
    </row>
    <row r="72" spans="1:15" x14ac:dyDescent="0.2">
      <c r="A72" s="67">
        <f>'Tyson ABC'!A72</f>
        <v>8001741</v>
      </c>
      <c r="B72" s="67" t="str">
        <f>'Tyson ABC'!B72</f>
        <v>LABEL MACRO FR US PORK FOP WW</v>
      </c>
      <c r="C72" s="67" t="str">
        <f>'Tyson ABC'!C72</f>
        <v>TL1</v>
      </c>
      <c r="D72" s="74">
        <f>'Tyson ABC'!K72</f>
        <v>12000</v>
      </c>
      <c r="E72" s="74">
        <f>'Tyson ABC'!AE72</f>
        <v>12000</v>
      </c>
      <c r="F72" s="74">
        <f>'Tyson ABC'!AF72</f>
        <v>30000</v>
      </c>
      <c r="G72" s="74">
        <f>'Tyson ABC'!AG72</f>
        <v>36000</v>
      </c>
      <c r="H72" s="72" t="str">
        <f>'Tyson ABC'!AC72</f>
        <v>D</v>
      </c>
      <c r="I72" s="99">
        <f>'Tyson ABC'!AQ72</f>
        <v>24</v>
      </c>
      <c r="J72" s="99">
        <f>'Tyson ABC'!AR72</f>
        <v>48</v>
      </c>
      <c r="K72" s="99">
        <f t="shared" si="2"/>
        <v>24</v>
      </c>
      <c r="L72" s="99">
        <f>'Tyson ABC'!AO72</f>
        <v>0.12000120001200013</v>
      </c>
      <c r="M72" s="99">
        <f>'Tyson ABC'!AP72</f>
        <v>0.24000240002400025</v>
      </c>
      <c r="N72" s="99">
        <f t="shared" si="3"/>
        <v>0.12000120001200013</v>
      </c>
      <c r="O72" s="11"/>
    </row>
    <row r="73" spans="1:15" x14ac:dyDescent="0.2">
      <c r="A73" s="67">
        <f>'Tyson ABC'!A73</f>
        <v>8001740</v>
      </c>
      <c r="B73" s="67" t="str">
        <f>'Tyson ABC'!B73</f>
        <v>LABEL MACRO FR US PORK BOP WW</v>
      </c>
      <c r="C73" s="67" t="str">
        <f>'Tyson ABC'!C73</f>
        <v>TL1</v>
      </c>
      <c r="D73" s="74">
        <f>'Tyson ABC'!K73</f>
        <v>12000</v>
      </c>
      <c r="E73" s="74">
        <f>'Tyson ABC'!AE73</f>
        <v>12000</v>
      </c>
      <c r="F73" s="74">
        <f>'Tyson ABC'!AF73</f>
        <v>30000</v>
      </c>
      <c r="G73" s="74">
        <f>'Tyson ABC'!AG73</f>
        <v>36000</v>
      </c>
      <c r="H73" s="72" t="str">
        <f>'Tyson ABC'!AC73</f>
        <v>D</v>
      </c>
      <c r="I73" s="99">
        <f>'Tyson ABC'!AQ73</f>
        <v>21</v>
      </c>
      <c r="J73" s="99">
        <f>'Tyson ABC'!AR73</f>
        <v>45</v>
      </c>
      <c r="K73" s="99">
        <f t="shared" si="2"/>
        <v>24</v>
      </c>
      <c r="L73" s="99">
        <f>'Tyson ABC'!AO73</f>
        <v>0.1050010500105001</v>
      </c>
      <c r="M73" s="99">
        <f>'Tyson ABC'!AP73</f>
        <v>0.22500225002250024</v>
      </c>
      <c r="N73" s="99">
        <f t="shared" si="3"/>
        <v>0.12000120001200014</v>
      </c>
      <c r="O73" s="11"/>
    </row>
    <row r="74" spans="1:15" x14ac:dyDescent="0.2">
      <c r="A74" s="67">
        <f>'Tyson ABC'!A74</f>
        <v>8001773</v>
      </c>
      <c r="B74" s="67" t="str">
        <f>'Tyson ABC'!B74</f>
        <v>GLOVES FISH SCALE GRIPPAZ BLUE LARGE</v>
      </c>
      <c r="C74" s="67" t="str">
        <f>'Tyson ABC'!C74</f>
        <v>ZON</v>
      </c>
      <c r="D74" s="74">
        <f>'Tyson ABC'!K74</f>
        <v>960</v>
      </c>
      <c r="E74" s="74">
        <f>'Tyson ABC'!AE74</f>
        <v>960</v>
      </c>
      <c r="F74" s="74">
        <f>'Tyson ABC'!AF74</f>
        <v>2880</v>
      </c>
      <c r="G74" s="74">
        <f>'Tyson ABC'!AG74</f>
        <v>2880</v>
      </c>
      <c r="H74" s="72" t="str">
        <f>'Tyson ABC'!AC74</f>
        <v>D</v>
      </c>
      <c r="I74" s="99">
        <f>'Tyson ABC'!AQ74</f>
        <v>30.833333333333332</v>
      </c>
      <c r="J74" s="99">
        <f>'Tyson ABC'!AR74</f>
        <v>50.833333333333336</v>
      </c>
      <c r="K74" s="99">
        <f t="shared" si="2"/>
        <v>20.000000000000004</v>
      </c>
      <c r="L74" s="99">
        <f>'Tyson ABC'!AO74</f>
        <v>0.15416666666666667</v>
      </c>
      <c r="M74" s="99">
        <f>'Tyson ABC'!AP74</f>
        <v>0.25416666666666665</v>
      </c>
      <c r="N74" s="99">
        <f t="shared" si="3"/>
        <v>9.9999999999999978E-2</v>
      </c>
    </row>
    <row r="75" spans="1:15" x14ac:dyDescent="0.2">
      <c r="A75" s="67">
        <f>'Tyson ABC'!A75</f>
        <v>8001375</v>
      </c>
      <c r="B75" s="67" t="str">
        <f>'Tyson ABC'!B75</f>
        <v>SOAKER PAD 400MM X 75MM BLACK ON BLACK</v>
      </c>
      <c r="C75" s="67" t="str">
        <f>'Tyson ABC'!C75</f>
        <v>TP1</v>
      </c>
      <c r="D75" s="74">
        <f>'Tyson ABC'!K75</f>
        <v>1600</v>
      </c>
      <c r="E75" s="74">
        <f>'Tyson ABC'!AE75</f>
        <v>1600</v>
      </c>
      <c r="F75" s="74">
        <f>'Tyson ABC'!AF75</f>
        <v>16000</v>
      </c>
      <c r="G75" s="74">
        <f>'Tyson ABC'!AG75</f>
        <v>16000</v>
      </c>
      <c r="H75" s="72" t="str">
        <f>'Tyson ABC'!AC75</f>
        <v>D</v>
      </c>
      <c r="I75" s="99">
        <f>'Tyson ABC'!AQ75</f>
        <v>16.125000000000004</v>
      </c>
      <c r="J75" s="99">
        <f>'Tyson ABC'!AR75</f>
        <v>43.125000000000007</v>
      </c>
      <c r="K75" s="99">
        <f t="shared" si="2"/>
        <v>27.000000000000004</v>
      </c>
      <c r="L75" s="99">
        <f>'Tyson ABC'!AO75</f>
        <v>0.125</v>
      </c>
      <c r="M75" s="99">
        <f>'Tyson ABC'!AP75</f>
        <v>0.33430232558139533</v>
      </c>
      <c r="N75" s="99">
        <f t="shared" si="3"/>
        <v>0.20930232558139533</v>
      </c>
    </row>
    <row r="76" spans="1:15" x14ac:dyDescent="0.2">
      <c r="A76" s="67">
        <f>'Tyson ABC'!A76</f>
        <v>8001121</v>
      </c>
      <c r="B76" s="67" t="str">
        <f>'Tyson ABC'!B76</f>
        <v>LABEL 55x120 BARCODE (FREEZER ADHESIVE)</v>
      </c>
      <c r="C76" s="67" t="str">
        <f>'Tyson ABC'!C76</f>
        <v>TL1</v>
      </c>
      <c r="D76" s="74">
        <f>'Tyson ABC'!K76</f>
        <v>10000</v>
      </c>
      <c r="E76" s="74">
        <f>'Tyson ABC'!AE76</f>
        <v>10000</v>
      </c>
      <c r="F76" s="74">
        <f>'Tyson ABC'!AF76</f>
        <v>20000</v>
      </c>
      <c r="G76" s="74">
        <f>'Tyson ABC'!AG76</f>
        <v>20000</v>
      </c>
      <c r="H76" s="72" t="str">
        <f>'Tyson ABC'!AC76</f>
        <v>D</v>
      </c>
      <c r="I76" s="99">
        <f>'Tyson ABC'!AQ76</f>
        <v>58.499999999999993</v>
      </c>
      <c r="J76" s="99">
        <f>'Tyson ABC'!AR76</f>
        <v>73.499999999999986</v>
      </c>
      <c r="K76" s="99">
        <f t="shared" si="2"/>
        <v>14.999999999999993</v>
      </c>
      <c r="L76" s="99">
        <f>'Tyson ABC'!AO76</f>
        <v>0.19500195001950019</v>
      </c>
      <c r="M76" s="99">
        <f>'Tyson ABC'!AP76</f>
        <v>0.24500245002450025</v>
      </c>
      <c r="N76" s="99">
        <f t="shared" si="3"/>
        <v>5.0000500005000059E-2</v>
      </c>
      <c r="O76" s="11"/>
    </row>
    <row r="77" spans="1:15" x14ac:dyDescent="0.2">
      <c r="A77" s="67">
        <f>'Tyson ABC'!A77</f>
        <v>8001850</v>
      </c>
      <c r="B77" s="67" t="str">
        <f>'Tyson ABC'!B77</f>
        <v>LABEL PORK GENERIC SYN 70X110MM</v>
      </c>
      <c r="C77" s="67" t="str">
        <f>'Tyson ABC'!C77</f>
        <v>TL1</v>
      </c>
      <c r="D77" s="74">
        <f>'Tyson ABC'!K77</f>
        <v>9000</v>
      </c>
      <c r="E77" s="74">
        <f>'Tyson ABC'!AE77</f>
        <v>9000</v>
      </c>
      <c r="F77" s="74">
        <f>'Tyson ABC'!AF77</f>
        <v>24000</v>
      </c>
      <c r="G77" s="74">
        <f>'Tyson ABC'!AG77</f>
        <v>27000</v>
      </c>
      <c r="H77" s="72" t="str">
        <f>'Tyson ABC'!AC77</f>
        <v>D</v>
      </c>
      <c r="I77" s="99">
        <f>'Tyson ABC'!AQ77</f>
        <v>33.75</v>
      </c>
      <c r="J77" s="99">
        <f>'Tyson ABC'!AR77</f>
        <v>56.25</v>
      </c>
      <c r="K77" s="99">
        <f t="shared" si="2"/>
        <v>22.5</v>
      </c>
      <c r="L77" s="99">
        <f>'Tyson ABC'!AO77</f>
        <v>0.13500135001350014</v>
      </c>
      <c r="M77" s="99">
        <f>'Tyson ABC'!AP77</f>
        <v>0.22500225002250024</v>
      </c>
      <c r="N77" s="99">
        <f t="shared" si="3"/>
        <v>9.0000900009000101E-2</v>
      </c>
      <c r="O77" s="11"/>
    </row>
    <row r="78" spans="1:15" x14ac:dyDescent="0.2">
      <c r="A78" s="67">
        <f>'Tyson ABC'!A78</f>
        <v>8001852</v>
      </c>
      <c r="B78" s="67" t="str">
        <f>'Tyson ABC'!B78</f>
        <v>APRON DISPOSABLE YELLOW A-D4/HANGY</v>
      </c>
      <c r="C78" s="67" t="str">
        <f>'Tyson ABC'!C78</f>
        <v>ZON</v>
      </c>
      <c r="D78" s="74">
        <f>'Tyson ABC'!K78</f>
        <v>1000</v>
      </c>
      <c r="E78" s="74">
        <f>'Tyson ABC'!AE78</f>
        <v>1000</v>
      </c>
      <c r="F78" s="74">
        <f>'Tyson ABC'!AF78</f>
        <v>3000</v>
      </c>
      <c r="G78" s="74">
        <f>'Tyson ABC'!AG78</f>
        <v>3000</v>
      </c>
      <c r="H78" s="72" t="str">
        <f>'Tyson ABC'!AC78</f>
        <v>D</v>
      </c>
      <c r="I78" s="99">
        <f>'Tyson ABC'!AQ78</f>
        <v>30</v>
      </c>
      <c r="J78" s="99">
        <f>'Tyson ABC'!AR78</f>
        <v>50</v>
      </c>
      <c r="K78" s="99">
        <f t="shared" si="2"/>
        <v>20</v>
      </c>
      <c r="L78" s="99">
        <f>'Tyson ABC'!AO78</f>
        <v>0.125</v>
      </c>
      <c r="M78" s="99">
        <f>'Tyson ABC'!AP78</f>
        <v>0.20833333333333334</v>
      </c>
      <c r="N78" s="99">
        <f t="shared" si="3"/>
        <v>8.3333333333333343E-2</v>
      </c>
    </row>
    <row r="79" spans="1:15" x14ac:dyDescent="0.2">
      <c r="A79" s="67">
        <f>'Tyson ABC'!A79</f>
        <v>8000953</v>
      </c>
      <c r="B79" s="67" t="str">
        <f>'Tyson ABC'!B79</f>
        <v>SLEEVES DISPOSABLE - BLUE</v>
      </c>
      <c r="C79" s="67" t="str">
        <f>'Tyson ABC'!C79</f>
        <v>ZON</v>
      </c>
      <c r="D79" s="74">
        <f>'Tyson ABC'!K79</f>
        <v>1000</v>
      </c>
      <c r="E79" s="74">
        <f>'Tyson ABC'!AE79</f>
        <v>1000</v>
      </c>
      <c r="F79" s="74">
        <f>'Tyson ABC'!AF79</f>
        <v>10000</v>
      </c>
      <c r="G79" s="74">
        <f>'Tyson ABC'!AG79</f>
        <v>10000</v>
      </c>
      <c r="H79" s="72" t="str">
        <f>'Tyson ABC'!AC79</f>
        <v>D</v>
      </c>
      <c r="I79" s="99">
        <f>'Tyson ABC'!AQ79</f>
        <v>12.599999999999998</v>
      </c>
      <c r="J79" s="99">
        <f>'Tyson ABC'!AR79</f>
        <v>39.599999999999994</v>
      </c>
      <c r="K79" s="99">
        <f t="shared" si="2"/>
        <v>26.999999999999996</v>
      </c>
      <c r="L79" s="99">
        <f>'Tyson ABC'!AO79</f>
        <v>0.105</v>
      </c>
      <c r="M79" s="99">
        <f>'Tyson ABC'!AP79</f>
        <v>0.33</v>
      </c>
      <c r="N79" s="99">
        <f t="shared" si="3"/>
        <v>0.22500000000000003</v>
      </c>
      <c r="O79" s="11"/>
    </row>
    <row r="80" spans="1:15" x14ac:dyDescent="0.2">
      <c r="A80" s="67">
        <f>'Tyson ABC'!A80</f>
        <v>8000649</v>
      </c>
      <c r="B80" s="67" t="str">
        <f>'Tyson ABC'!B80</f>
        <v>BLACK STRAPPING</v>
      </c>
      <c r="C80" s="67" t="str">
        <f>'Tyson ABC'!C80</f>
        <v>TC1</v>
      </c>
      <c r="D80" s="74">
        <f>'Tyson ABC'!K80</f>
        <v>5</v>
      </c>
      <c r="E80" s="74">
        <f>'Tyson ABC'!AE80</f>
        <v>5</v>
      </c>
      <c r="F80" s="74">
        <f>'Tyson ABC'!AF80</f>
        <v>2</v>
      </c>
      <c r="G80" s="74">
        <f>'Tyson ABC'!AG80</f>
        <v>5</v>
      </c>
      <c r="H80" s="72" t="str">
        <f>'Tyson ABC'!AC80</f>
        <v>D</v>
      </c>
      <c r="I80" s="99">
        <f>'Tyson ABC'!AQ80</f>
        <v>375</v>
      </c>
      <c r="J80" s="99">
        <f>'Tyson ABC'!AR80</f>
        <v>375</v>
      </c>
      <c r="K80" s="99">
        <f t="shared" si="2"/>
        <v>0</v>
      </c>
      <c r="L80" s="99">
        <f>'Tyson ABC'!AO80</f>
        <v>0.25</v>
      </c>
      <c r="M80" s="99">
        <f>'Tyson ABC'!AP80</f>
        <v>0.25</v>
      </c>
      <c r="N80" s="99">
        <f t="shared" si="3"/>
        <v>0</v>
      </c>
    </row>
    <row r="81" spans="1:15" x14ac:dyDescent="0.2">
      <c r="A81" s="67">
        <f>'Tyson ABC'!A81</f>
        <v>8000109</v>
      </c>
      <c r="B81" s="67" t="str">
        <f>'Tyson ABC'!B81</f>
        <v>STRING WHITE 1.25 M LENGTHS</v>
      </c>
      <c r="C81" s="67" t="str">
        <f>'Tyson ABC'!C81</f>
        <v>TT2</v>
      </c>
      <c r="D81" s="74">
        <f>'Tyson ABC'!K81</f>
        <v>6000</v>
      </c>
      <c r="E81" s="74">
        <f>'Tyson ABC'!AE81</f>
        <v>6000</v>
      </c>
      <c r="F81" s="74">
        <f>'Tyson ABC'!AF81</f>
        <v>24000</v>
      </c>
      <c r="G81" s="74">
        <f>'Tyson ABC'!AG81</f>
        <v>24000</v>
      </c>
      <c r="H81" s="72" t="str">
        <f>'Tyson ABC'!AC81</f>
        <v>D</v>
      </c>
      <c r="I81" s="99">
        <f>'Tyson ABC'!AQ81</f>
        <v>17.5</v>
      </c>
      <c r="J81" s="99">
        <f>'Tyson ABC'!AR81</f>
        <v>40</v>
      </c>
      <c r="K81" s="99">
        <f t="shared" si="2"/>
        <v>22.5</v>
      </c>
      <c r="L81" s="99">
        <f>'Tyson ABC'!AO81</f>
        <v>7.2916666666666671E-2</v>
      </c>
      <c r="M81" s="99">
        <f>'Tyson ABC'!AP81</f>
        <v>0.16666666666666666</v>
      </c>
      <c r="N81" s="99">
        <f t="shared" si="3"/>
        <v>9.3749999999999986E-2</v>
      </c>
    </row>
    <row r="82" spans="1:15" x14ac:dyDescent="0.2">
      <c r="A82" s="67">
        <f>'Tyson ABC'!A82</f>
        <v>8000583</v>
      </c>
      <c r="B82" s="67" t="str">
        <f>'Tyson ABC'!B82</f>
        <v>Walmart SSC LABEL 100x203</v>
      </c>
      <c r="C82" s="67" t="str">
        <f>'Tyson ABC'!C82</f>
        <v>TL1</v>
      </c>
      <c r="D82" s="74">
        <f>'Tyson ABC'!K82</f>
        <v>1500</v>
      </c>
      <c r="E82" s="74">
        <f>'Tyson ABC'!AE82</f>
        <v>1500</v>
      </c>
      <c r="F82" s="74">
        <f>'Tyson ABC'!AF82</f>
        <v>18000</v>
      </c>
      <c r="G82" s="74">
        <f>'Tyson ABC'!AG82</f>
        <v>18000</v>
      </c>
      <c r="H82" s="72" t="str">
        <f>'Tyson ABC'!AC82</f>
        <v>D</v>
      </c>
      <c r="I82" s="99">
        <f>'Tyson ABC'!AQ82</f>
        <v>22</v>
      </c>
      <c r="J82" s="99">
        <f>'Tyson ABC'!AR82</f>
        <v>49.5</v>
      </c>
      <c r="K82" s="99">
        <f t="shared" si="2"/>
        <v>27.5</v>
      </c>
      <c r="L82" s="99">
        <f>'Tyson ABC'!AO82</f>
        <v>0.18333333333333332</v>
      </c>
      <c r="M82" s="99">
        <f>'Tyson ABC'!AP82</f>
        <v>0.41249999999999998</v>
      </c>
      <c r="N82" s="99">
        <f t="shared" si="3"/>
        <v>0.22916666666666666</v>
      </c>
      <c r="O82" s="11"/>
    </row>
    <row r="83" spans="1:15" x14ac:dyDescent="0.2">
      <c r="A83" s="67">
        <f>'Tyson ABC'!A83</f>
        <v>8000879</v>
      </c>
      <c r="B83" s="67" t="str">
        <f>'Tyson ABC'!B83</f>
        <v>GLOVES COTTON WHITE - LARGE</v>
      </c>
      <c r="C83" s="67" t="str">
        <f>'Tyson ABC'!C83</f>
        <v>ZON</v>
      </c>
      <c r="D83" s="74">
        <f>'Tyson ABC'!K83</f>
        <v>360</v>
      </c>
      <c r="E83" s="74">
        <f>'Tyson ABC'!AE83</f>
        <v>360</v>
      </c>
      <c r="F83" s="74">
        <f>'Tyson ABC'!AF83</f>
        <v>2160</v>
      </c>
      <c r="G83" s="74">
        <f>'Tyson ABC'!AG83</f>
        <v>2160</v>
      </c>
      <c r="H83" s="72" t="str">
        <f>'Tyson ABC'!AC83</f>
        <v>D</v>
      </c>
      <c r="I83" s="99">
        <f>'Tyson ABC'!AQ83</f>
        <v>15</v>
      </c>
      <c r="J83" s="99">
        <f>'Tyson ABC'!AR83</f>
        <v>40</v>
      </c>
      <c r="K83" s="99">
        <f t="shared" si="2"/>
        <v>25</v>
      </c>
      <c r="L83" s="99">
        <f>'Tyson ABC'!AO83</f>
        <v>7.4999999999999997E-2</v>
      </c>
      <c r="M83" s="99">
        <f>'Tyson ABC'!AP83</f>
        <v>0.2</v>
      </c>
      <c r="N83" s="99">
        <f t="shared" si="3"/>
        <v>0.125</v>
      </c>
    </row>
    <row r="84" spans="1:15" x14ac:dyDescent="0.2">
      <c r="A84" s="67">
        <f>'Tyson ABC'!A84</f>
        <v>8000877</v>
      </c>
      <c r="B84" s="67" t="str">
        <f>'Tyson ABC'!B84</f>
        <v>COVER BEARD - SINGLE LOOP</v>
      </c>
      <c r="C84" s="67" t="str">
        <f>'Tyson ABC'!C84</f>
        <v>ZON</v>
      </c>
      <c r="D84" s="74">
        <f>'Tyson ABC'!K84</f>
        <v>1000</v>
      </c>
      <c r="E84" s="74">
        <f>'Tyson ABC'!AE84</f>
        <v>1000</v>
      </c>
      <c r="F84" s="74">
        <f>'Tyson ABC'!AF84</f>
        <v>10000</v>
      </c>
      <c r="G84" s="74">
        <f>'Tyson ABC'!AG84</f>
        <v>10000</v>
      </c>
      <c r="H84" s="72" t="str">
        <f>'Tyson ABC'!AC84</f>
        <v>D</v>
      </c>
      <c r="I84" s="99">
        <f>'Tyson ABC'!AQ84</f>
        <v>8.9999999999999982</v>
      </c>
      <c r="J84" s="99">
        <f>'Tyson ABC'!AR84</f>
        <v>35.999999999999993</v>
      </c>
      <c r="K84" s="99">
        <f t="shared" si="2"/>
        <v>26.999999999999993</v>
      </c>
      <c r="L84" s="99">
        <f>'Tyson ABC'!AO84</f>
        <v>4.1666666666666664E-2</v>
      </c>
      <c r="M84" s="99">
        <f>'Tyson ABC'!AP84</f>
        <v>0.16666666666666666</v>
      </c>
      <c r="N84" s="99">
        <f t="shared" si="3"/>
        <v>0.125</v>
      </c>
      <c r="O84" s="11"/>
    </row>
    <row r="85" spans="1:15" x14ac:dyDescent="0.2">
      <c r="A85" s="67">
        <f>'Tyson ABC'!A85</f>
        <v>8001397</v>
      </c>
      <c r="B85" s="67" t="str">
        <f>'Tyson ABC'!B85</f>
        <v>BAG Material 225x300 HI SHRINK (APL)</v>
      </c>
      <c r="C85" s="67" t="str">
        <f>'Tyson ABC'!C85</f>
        <v>TT1</v>
      </c>
      <c r="D85" s="74">
        <f>'Tyson ABC'!K85</f>
        <v>2300</v>
      </c>
      <c r="E85" s="74">
        <f>'Tyson ABC'!AE85</f>
        <v>2300</v>
      </c>
      <c r="F85" s="74">
        <f>'Tyson ABC'!AF85</f>
        <v>2300</v>
      </c>
      <c r="G85" s="74">
        <f>'Tyson ABC'!AG85</f>
        <v>2300</v>
      </c>
      <c r="H85" s="72" t="str">
        <f>'Tyson ABC'!AC85</f>
        <v>D</v>
      </c>
      <c r="I85" s="99">
        <f>'Tyson ABC'!AQ85</f>
        <v>30.000000000000004</v>
      </c>
      <c r="J85" s="99">
        <f>'Tyson ABC'!AR85</f>
        <v>30.000000000000004</v>
      </c>
      <c r="K85" s="99">
        <f t="shared" si="2"/>
        <v>0</v>
      </c>
      <c r="L85" s="99">
        <f>'Tyson ABC'!AO85</f>
        <v>2.2286821705426358E-2</v>
      </c>
      <c r="M85" s="99">
        <f>'Tyson ABC'!AP85</f>
        <v>2.2286821705426358E-2</v>
      </c>
      <c r="N85" s="99">
        <f t="shared" si="3"/>
        <v>0</v>
      </c>
    </row>
    <row r="86" spans="1:15" x14ac:dyDescent="0.2">
      <c r="A86" s="67">
        <f>'Tyson ABC'!A86</f>
        <v>8001231</v>
      </c>
      <c r="B86" s="67" t="str">
        <f>'Tyson ABC'!B86</f>
        <v>BAG MAX-C CB 400X750</v>
      </c>
      <c r="C86" s="67" t="str">
        <f>'Tyson ABC'!C86</f>
        <v>TT1</v>
      </c>
      <c r="D86" s="74">
        <f>'Tyson ABC'!K86</f>
        <v>400</v>
      </c>
      <c r="E86" s="74">
        <f>'Tyson ABC'!AE86</f>
        <v>400</v>
      </c>
      <c r="F86" s="74">
        <f>'Tyson ABC'!AF86</f>
        <v>500</v>
      </c>
      <c r="G86" s="74">
        <f>'Tyson ABC'!AG86</f>
        <v>800</v>
      </c>
      <c r="H86" s="72" t="str">
        <f>'Tyson ABC'!AC86</f>
        <v>D</v>
      </c>
      <c r="I86" s="99">
        <f>'Tyson ABC'!AQ86</f>
        <v>114.00000000000001</v>
      </c>
      <c r="J86" s="99">
        <f>'Tyson ABC'!AR86</f>
        <v>138.00000000000003</v>
      </c>
      <c r="K86" s="99">
        <f t="shared" si="2"/>
        <v>24.000000000000014</v>
      </c>
      <c r="L86" s="99">
        <f>'Tyson ABC'!AO86</f>
        <v>9.8958333333333329E-2</v>
      </c>
      <c r="M86" s="99">
        <f>'Tyson ABC'!AP86</f>
        <v>0.11979166666666667</v>
      </c>
      <c r="N86" s="99">
        <f t="shared" si="3"/>
        <v>2.0833333333333343E-2</v>
      </c>
      <c r="O86" s="11"/>
    </row>
    <row r="87" spans="1:15" x14ac:dyDescent="0.2">
      <c r="A87" s="67">
        <f>'Tyson ABC'!A87</f>
        <v>8001010</v>
      </c>
      <c r="B87" s="67" t="str">
        <f>'Tyson ABC'!B87</f>
        <v>LABEL - BLAST FREEZE</v>
      </c>
      <c r="C87" s="67" t="str">
        <f>'Tyson ABC'!C87</f>
        <v>TL1</v>
      </c>
      <c r="D87" s="74">
        <f>'Tyson ABC'!K87</f>
        <v>2500</v>
      </c>
      <c r="E87" s="74">
        <f>'Tyson ABC'!AE87</f>
        <v>2500</v>
      </c>
      <c r="F87" s="74">
        <f>'Tyson ABC'!AF87</f>
        <v>2000</v>
      </c>
      <c r="G87" s="74">
        <f>'Tyson ABC'!AG87</f>
        <v>2500</v>
      </c>
      <c r="H87" s="72" t="str">
        <f>'Tyson ABC'!AC87</f>
        <v>D</v>
      </c>
      <c r="I87" s="99">
        <f>'Tyson ABC'!AQ87</f>
        <v>77.490000000000009</v>
      </c>
      <c r="J87" s="99">
        <f>'Tyson ABC'!AR87</f>
        <v>77.490000000000009</v>
      </c>
      <c r="K87" s="99">
        <f t="shared" ref="K87:K105" si="4">J87-I87</f>
        <v>0</v>
      </c>
      <c r="L87" s="99">
        <f>'Tyson ABC'!AO87</f>
        <v>4.3049999999999998E-2</v>
      </c>
      <c r="M87" s="99">
        <f>'Tyson ABC'!AP87</f>
        <v>4.3049999999999998E-2</v>
      </c>
      <c r="N87" s="99">
        <f t="shared" ref="N87:N105" si="5">M87-L87</f>
        <v>0</v>
      </c>
    </row>
    <row r="88" spans="1:15" x14ac:dyDescent="0.2">
      <c r="A88" s="67">
        <f>'Tyson ABC'!A88</f>
        <v>8000882</v>
      </c>
      <c r="B88" s="67" t="str">
        <f>'Tyson ABC'!B88</f>
        <v>EAR PLUGS YELLOW CORD SINGLE USE REGULAR</v>
      </c>
      <c r="C88" s="67" t="str">
        <f>'Tyson ABC'!C88</f>
        <v>ZON</v>
      </c>
      <c r="D88" s="74">
        <f>'Tyson ABC'!K88</f>
        <v>200</v>
      </c>
      <c r="E88" s="74">
        <f>'Tyson ABC'!AE88</f>
        <v>200</v>
      </c>
      <c r="F88" s="74">
        <f>'Tyson ABC'!AF88</f>
        <v>1200</v>
      </c>
      <c r="G88" s="74">
        <f>'Tyson ABC'!AG88</f>
        <v>1200</v>
      </c>
      <c r="H88" s="72" t="str">
        <f>'Tyson ABC'!AC88</f>
        <v>D</v>
      </c>
      <c r="I88" s="99">
        <f>'Tyson ABC'!AQ88</f>
        <v>15</v>
      </c>
      <c r="J88" s="99">
        <f>'Tyson ABC'!AR88</f>
        <v>40</v>
      </c>
      <c r="K88" s="99">
        <f t="shared" si="4"/>
        <v>25</v>
      </c>
      <c r="L88" s="99">
        <f>'Tyson ABC'!AO88</f>
        <v>4.1666666666666664E-2</v>
      </c>
      <c r="M88" s="99">
        <f>'Tyson ABC'!AP88</f>
        <v>0.1111111111111111</v>
      </c>
      <c r="N88" s="99">
        <f t="shared" si="5"/>
        <v>6.9444444444444448E-2</v>
      </c>
    </row>
    <row r="89" spans="1:15" x14ac:dyDescent="0.2">
      <c r="A89" s="67">
        <f>'Tyson ABC'!A89</f>
        <v>8001969</v>
      </c>
      <c r="B89" s="67" t="str">
        <f>'Tyson ABC'!B89</f>
        <v>GLOVE FREEZER NINJA ICE LARGE BLACK</v>
      </c>
      <c r="C89" s="67" t="str">
        <f>'Tyson ABC'!C89</f>
        <v>ZON</v>
      </c>
      <c r="D89" s="74">
        <f>'Tyson ABC'!K89</f>
        <v>36</v>
      </c>
      <c r="E89" s="74">
        <f>'Tyson ABC'!AE89</f>
        <v>36</v>
      </c>
      <c r="F89" s="74">
        <f>'Tyson ABC'!AF89</f>
        <v>12</v>
      </c>
      <c r="G89" s="74">
        <f>'Tyson ABC'!AG89</f>
        <v>36</v>
      </c>
      <c r="H89" s="72" t="str">
        <f>'Tyson ABC'!AC89</f>
        <v>D</v>
      </c>
      <c r="I89" s="99">
        <f>'Tyson ABC'!AQ89</f>
        <v>270</v>
      </c>
      <c r="J89" s="99">
        <f>'Tyson ABC'!AR89</f>
        <v>270</v>
      </c>
      <c r="K89" s="99">
        <f t="shared" si="4"/>
        <v>0</v>
      </c>
      <c r="L89" s="99">
        <f>'Tyson ABC'!AO89</f>
        <v>1.8749999999999999E-2</v>
      </c>
      <c r="M89" s="99">
        <f>'Tyson ABC'!AP89</f>
        <v>1.8749999999999999E-2</v>
      </c>
      <c r="N89" s="99">
        <f t="shared" si="5"/>
        <v>0</v>
      </c>
    </row>
    <row r="90" spans="1:15" x14ac:dyDescent="0.2">
      <c r="A90" s="67">
        <f>'Tyson ABC'!A90</f>
        <v>8000881</v>
      </c>
      <c r="B90" s="67" t="str">
        <f>'Tyson ABC'!B90</f>
        <v>EAR PLUGS METAL DETECTABLE BLUE CORD</v>
      </c>
      <c r="C90" s="67" t="str">
        <f>'Tyson ABC'!C90</f>
        <v>ZON</v>
      </c>
      <c r="D90" s="74">
        <f>'Tyson ABC'!K90</f>
        <v>100</v>
      </c>
      <c r="E90" s="74">
        <f>'Tyson ABC'!AE90</f>
        <v>100</v>
      </c>
      <c r="F90" s="74">
        <f>'Tyson ABC'!AF90</f>
        <v>200</v>
      </c>
      <c r="G90" s="74">
        <f>'Tyson ABC'!AG90</f>
        <v>200</v>
      </c>
      <c r="H90" s="72" t="str">
        <f>'Tyson ABC'!AC90</f>
        <v>D</v>
      </c>
      <c r="I90" s="99">
        <f>'Tyson ABC'!AQ90</f>
        <v>76.5</v>
      </c>
      <c r="J90" s="99">
        <f>'Tyson ABC'!AR90</f>
        <v>91.5</v>
      </c>
      <c r="K90" s="99">
        <f t="shared" si="4"/>
        <v>15</v>
      </c>
      <c r="L90" s="99">
        <f>'Tyson ABC'!AO90</f>
        <v>2.5499999999999998E-2</v>
      </c>
      <c r="M90" s="99">
        <f>'Tyson ABC'!AP90</f>
        <v>3.0499999999999999E-2</v>
      </c>
      <c r="N90" s="99">
        <f t="shared" si="5"/>
        <v>5.000000000000001E-3</v>
      </c>
    </row>
    <row r="91" spans="1:15" x14ac:dyDescent="0.2">
      <c r="A91" s="67">
        <f>'Tyson ABC'!A91</f>
        <v>8001446</v>
      </c>
      <c r="B91" s="67" t="str">
        <f>'Tyson ABC'!B91</f>
        <v>GLOVES COTTON ORANGE - LARGE</v>
      </c>
      <c r="C91" s="67" t="str">
        <f>'Tyson ABC'!C91</f>
        <v>ZON</v>
      </c>
      <c r="D91" s="74">
        <f>'Tyson ABC'!K91</f>
        <v>240</v>
      </c>
      <c r="E91" s="74">
        <f>'Tyson ABC'!AE91</f>
        <v>240</v>
      </c>
      <c r="F91" s="74">
        <f>'Tyson ABC'!AF91</f>
        <v>480</v>
      </c>
      <c r="G91" s="74">
        <f>'Tyson ABC'!AG91</f>
        <v>480</v>
      </c>
      <c r="H91" s="72" t="str">
        <f>'Tyson ABC'!AC91</f>
        <v>D</v>
      </c>
      <c r="I91" s="99">
        <f>'Tyson ABC'!AQ91</f>
        <v>52.5</v>
      </c>
      <c r="J91" s="99">
        <f>'Tyson ABC'!AR91</f>
        <v>67.5</v>
      </c>
      <c r="K91" s="99">
        <f t="shared" si="4"/>
        <v>15</v>
      </c>
      <c r="L91" s="99">
        <f>'Tyson ABC'!AO91</f>
        <v>1.7500000000000002E-2</v>
      </c>
      <c r="M91" s="99">
        <f>'Tyson ABC'!AP91</f>
        <v>2.2499999999999999E-2</v>
      </c>
      <c r="N91" s="99">
        <f t="shared" si="5"/>
        <v>4.9999999999999975E-3</v>
      </c>
    </row>
    <row r="92" spans="1:15" x14ac:dyDescent="0.2">
      <c r="A92" s="67">
        <f>'Tyson ABC'!A92</f>
        <v>0</v>
      </c>
      <c r="B92" s="67">
        <f>'Tyson ABC'!B92</f>
        <v>0</v>
      </c>
      <c r="C92" s="67">
        <f>'Tyson ABC'!C92</f>
        <v>0</v>
      </c>
      <c r="D92" s="74">
        <f>'Tyson ABC'!K92</f>
        <v>0</v>
      </c>
      <c r="E92" s="74">
        <f>'Tyson ABC'!AE92</f>
        <v>0</v>
      </c>
      <c r="F92" s="74">
        <f>'Tyson ABC'!AF92</f>
        <v>0</v>
      </c>
      <c r="G92" s="74">
        <f>'Tyson ABC'!AG92</f>
        <v>0</v>
      </c>
      <c r="H92" s="72">
        <f>'Tyson ABC'!AC92</f>
        <v>0</v>
      </c>
      <c r="I92" s="99">
        <f>'Tyson ABC'!AQ92</f>
        <v>0</v>
      </c>
      <c r="J92" s="99">
        <f>'Tyson ABC'!AR92</f>
        <v>0</v>
      </c>
      <c r="K92" s="99">
        <f t="shared" si="4"/>
        <v>0</v>
      </c>
      <c r="L92" s="99">
        <f>'Tyson ABC'!AO92</f>
        <v>0</v>
      </c>
      <c r="M92" s="99">
        <f>'Tyson ABC'!AP92</f>
        <v>0</v>
      </c>
      <c r="N92" s="99">
        <f t="shared" si="5"/>
        <v>0</v>
      </c>
    </row>
    <row r="93" spans="1:15" x14ac:dyDescent="0.2">
      <c r="A93" s="67">
        <f>'Tyson ABC'!A93</f>
        <v>0</v>
      </c>
      <c r="B93" s="67">
        <f>'Tyson ABC'!B93</f>
        <v>0</v>
      </c>
      <c r="C93" s="67">
        <f>'Tyson ABC'!C93</f>
        <v>0</v>
      </c>
      <c r="D93" s="74">
        <f>'Tyson ABC'!K93</f>
        <v>0</v>
      </c>
      <c r="E93" s="74">
        <f>'Tyson ABC'!AE93</f>
        <v>0</v>
      </c>
      <c r="F93" s="74">
        <f>'Tyson ABC'!AF93</f>
        <v>0</v>
      </c>
      <c r="G93" s="74">
        <f>'Tyson ABC'!AG93</f>
        <v>0</v>
      </c>
      <c r="H93" s="72">
        <f>'Tyson ABC'!AC93</f>
        <v>0</v>
      </c>
      <c r="I93" s="99">
        <f>'Tyson ABC'!AQ93</f>
        <v>0</v>
      </c>
      <c r="J93" s="99">
        <f>'Tyson ABC'!AR93</f>
        <v>0</v>
      </c>
      <c r="K93" s="99">
        <f t="shared" si="4"/>
        <v>0</v>
      </c>
      <c r="L93" s="99">
        <f>'Tyson ABC'!AO93</f>
        <v>0</v>
      </c>
      <c r="M93" s="99">
        <f>'Tyson ABC'!AP93</f>
        <v>0</v>
      </c>
      <c r="N93" s="99">
        <f t="shared" si="5"/>
        <v>0</v>
      </c>
    </row>
    <row r="94" spans="1:15" x14ac:dyDescent="0.2">
      <c r="A94" s="67">
        <f>'Tyson ABC'!A94</f>
        <v>0</v>
      </c>
      <c r="B94" s="67">
        <f>'Tyson ABC'!B94</f>
        <v>0</v>
      </c>
      <c r="C94" s="67">
        <f>'Tyson ABC'!C94</f>
        <v>0</v>
      </c>
      <c r="D94" s="74">
        <f>'Tyson ABC'!K94</f>
        <v>0</v>
      </c>
      <c r="E94" s="74">
        <f>'Tyson ABC'!AE94</f>
        <v>0</v>
      </c>
      <c r="F94" s="74">
        <f>'Tyson ABC'!AF94</f>
        <v>0</v>
      </c>
      <c r="G94" s="74">
        <f>'Tyson ABC'!AG94</f>
        <v>0</v>
      </c>
      <c r="H94" s="72">
        <f>'Tyson ABC'!AC94</f>
        <v>0</v>
      </c>
      <c r="I94" s="99">
        <f>'Tyson ABC'!AQ94</f>
        <v>0</v>
      </c>
      <c r="J94" s="99">
        <f>'Tyson ABC'!AR94</f>
        <v>0</v>
      </c>
      <c r="K94" s="99">
        <f t="shared" si="4"/>
        <v>0</v>
      </c>
      <c r="L94" s="99">
        <f>'Tyson ABC'!AO94</f>
        <v>0</v>
      </c>
      <c r="M94" s="99">
        <f>'Tyson ABC'!AP94</f>
        <v>0</v>
      </c>
      <c r="N94" s="99">
        <f t="shared" si="5"/>
        <v>0</v>
      </c>
    </row>
    <row r="95" spans="1:15" x14ac:dyDescent="0.2">
      <c r="A95" s="67">
        <f>'Tyson ABC'!A95</f>
        <v>0</v>
      </c>
      <c r="B95" s="67">
        <f>'Tyson ABC'!B95</f>
        <v>0</v>
      </c>
      <c r="C95" s="67">
        <f>'Tyson ABC'!C95</f>
        <v>0</v>
      </c>
      <c r="D95" s="74">
        <f>'Tyson ABC'!K95</f>
        <v>0</v>
      </c>
      <c r="E95" s="74">
        <f>'Tyson ABC'!AE95</f>
        <v>0</v>
      </c>
      <c r="F95" s="74">
        <f>'Tyson ABC'!AF95</f>
        <v>0</v>
      </c>
      <c r="G95" s="74">
        <f>'Tyson ABC'!AG95</f>
        <v>0</v>
      </c>
      <c r="H95" s="72">
        <f>'Tyson ABC'!AC95</f>
        <v>0</v>
      </c>
      <c r="I95" s="99">
        <f>'Tyson ABC'!AQ95</f>
        <v>0</v>
      </c>
      <c r="J95" s="99">
        <f>'Tyson ABC'!AR95</f>
        <v>0</v>
      </c>
      <c r="K95" s="99">
        <f t="shared" si="4"/>
        <v>0</v>
      </c>
      <c r="L95" s="99">
        <f>'Tyson ABC'!AO95</f>
        <v>0</v>
      </c>
      <c r="M95" s="99">
        <f>'Tyson ABC'!AP95</f>
        <v>0</v>
      </c>
      <c r="N95" s="99">
        <f t="shared" si="5"/>
        <v>0</v>
      </c>
    </row>
    <row r="96" spans="1:15" x14ac:dyDescent="0.2">
      <c r="A96" s="67">
        <f>'Tyson ABC'!A96</f>
        <v>0</v>
      </c>
      <c r="B96" s="67">
        <f>'Tyson ABC'!B96</f>
        <v>0</v>
      </c>
      <c r="C96" s="67">
        <f>'Tyson ABC'!C96</f>
        <v>0</v>
      </c>
      <c r="D96" s="74">
        <f>'Tyson ABC'!K96</f>
        <v>0</v>
      </c>
      <c r="E96" s="74">
        <f>'Tyson ABC'!AE96</f>
        <v>0</v>
      </c>
      <c r="F96" s="74">
        <f>'Tyson ABC'!AF96</f>
        <v>0</v>
      </c>
      <c r="G96" s="74">
        <f>'Tyson ABC'!AG96</f>
        <v>0</v>
      </c>
      <c r="H96" s="72">
        <f>'Tyson ABC'!AC96</f>
        <v>0</v>
      </c>
      <c r="I96" s="99">
        <f>'Tyson ABC'!AQ96</f>
        <v>0</v>
      </c>
      <c r="J96" s="99">
        <f>'Tyson ABC'!AR96</f>
        <v>0</v>
      </c>
      <c r="K96" s="99">
        <f t="shared" si="4"/>
        <v>0</v>
      </c>
      <c r="L96" s="99">
        <f>'Tyson ABC'!AO96</f>
        <v>0</v>
      </c>
      <c r="M96" s="99">
        <f>'Tyson ABC'!AP96</f>
        <v>0</v>
      </c>
      <c r="N96" s="99">
        <f t="shared" si="5"/>
        <v>0</v>
      </c>
      <c r="O96" s="11"/>
    </row>
    <row r="97" spans="1:15" x14ac:dyDescent="0.2">
      <c r="A97" s="67">
        <f>'Tyson ABC'!A97</f>
        <v>0</v>
      </c>
      <c r="B97" s="67">
        <f>'Tyson ABC'!B97</f>
        <v>0</v>
      </c>
      <c r="C97" s="67">
        <f>'Tyson ABC'!C97</f>
        <v>0</v>
      </c>
      <c r="D97" s="74">
        <f>'Tyson ABC'!K97</f>
        <v>0</v>
      </c>
      <c r="E97" s="74">
        <f>'Tyson ABC'!AE97</f>
        <v>0</v>
      </c>
      <c r="F97" s="74">
        <f>'Tyson ABC'!AF97</f>
        <v>0</v>
      </c>
      <c r="G97" s="74">
        <f>'Tyson ABC'!AG97</f>
        <v>0</v>
      </c>
      <c r="H97" s="72">
        <f>'Tyson ABC'!AC97</f>
        <v>0</v>
      </c>
      <c r="I97" s="99">
        <f>'Tyson ABC'!AQ97</f>
        <v>0</v>
      </c>
      <c r="J97" s="99">
        <f>'Tyson ABC'!AR97</f>
        <v>0</v>
      </c>
      <c r="K97" s="99">
        <f t="shared" si="4"/>
        <v>0</v>
      </c>
      <c r="L97" s="99">
        <f>'Tyson ABC'!AO97</f>
        <v>0</v>
      </c>
      <c r="M97" s="99">
        <f>'Tyson ABC'!AP97</f>
        <v>0</v>
      </c>
      <c r="N97" s="99">
        <f t="shared" si="5"/>
        <v>0</v>
      </c>
      <c r="O97" s="11"/>
    </row>
    <row r="98" spans="1:15" x14ac:dyDescent="0.2">
      <c r="A98" s="67">
        <f>'Tyson ABC'!A98</f>
        <v>0</v>
      </c>
      <c r="B98" s="67">
        <f>'Tyson ABC'!B98</f>
        <v>0</v>
      </c>
      <c r="C98" s="67">
        <f>'Tyson ABC'!C98</f>
        <v>0</v>
      </c>
      <c r="D98" s="74">
        <f>'Tyson ABC'!K98</f>
        <v>0</v>
      </c>
      <c r="E98" s="74">
        <f>'Tyson ABC'!AE98</f>
        <v>0</v>
      </c>
      <c r="F98" s="74">
        <f>'Tyson ABC'!AF98</f>
        <v>0</v>
      </c>
      <c r="G98" s="74">
        <f>'Tyson ABC'!AG98</f>
        <v>0</v>
      </c>
      <c r="H98" s="72">
        <f>'Tyson ABC'!AC98</f>
        <v>0</v>
      </c>
      <c r="I98" s="99">
        <f>'Tyson ABC'!AQ98</f>
        <v>0</v>
      </c>
      <c r="J98" s="99">
        <f>'Tyson ABC'!AR98</f>
        <v>0</v>
      </c>
      <c r="K98" s="99">
        <f t="shared" si="4"/>
        <v>0</v>
      </c>
      <c r="L98" s="99">
        <f>'Tyson ABC'!AO98</f>
        <v>0</v>
      </c>
      <c r="M98" s="99">
        <f>'Tyson ABC'!AP98</f>
        <v>0</v>
      </c>
      <c r="N98" s="99">
        <f t="shared" si="5"/>
        <v>0</v>
      </c>
    </row>
    <row r="99" spans="1:15" x14ac:dyDescent="0.2">
      <c r="A99" s="67">
        <f>'Tyson ABC'!A99</f>
        <v>0</v>
      </c>
      <c r="B99" s="67">
        <f>'Tyson ABC'!B99</f>
        <v>0</v>
      </c>
      <c r="C99" s="67">
        <f>'Tyson ABC'!C99</f>
        <v>0</v>
      </c>
      <c r="D99" s="74">
        <f>'Tyson ABC'!K99</f>
        <v>0</v>
      </c>
      <c r="E99" s="74">
        <f>'Tyson ABC'!AE99</f>
        <v>0</v>
      </c>
      <c r="F99" s="74">
        <f>'Tyson ABC'!AF99</f>
        <v>0</v>
      </c>
      <c r="G99" s="74">
        <f>'Tyson ABC'!AG99</f>
        <v>0</v>
      </c>
      <c r="H99" s="72">
        <f>'Tyson ABC'!AC99</f>
        <v>0</v>
      </c>
      <c r="I99" s="99">
        <f>'Tyson ABC'!AQ99</f>
        <v>0</v>
      </c>
      <c r="J99" s="99">
        <f>'Tyson ABC'!AR99</f>
        <v>0</v>
      </c>
      <c r="K99" s="99">
        <f t="shared" si="4"/>
        <v>0</v>
      </c>
      <c r="L99" s="99">
        <f>'Tyson ABC'!AO99</f>
        <v>0</v>
      </c>
      <c r="M99" s="99">
        <f>'Tyson ABC'!AP99</f>
        <v>0</v>
      </c>
      <c r="N99" s="99">
        <f t="shared" si="5"/>
        <v>0</v>
      </c>
    </row>
    <row r="100" spans="1:15" x14ac:dyDescent="0.2">
      <c r="A100" s="67">
        <f>'Tyson ABC'!A100</f>
        <v>0</v>
      </c>
      <c r="B100" s="67">
        <f>'Tyson ABC'!B100</f>
        <v>0</v>
      </c>
      <c r="C100" s="67">
        <f>'Tyson ABC'!C100</f>
        <v>0</v>
      </c>
      <c r="D100" s="74">
        <f>'Tyson ABC'!K100</f>
        <v>0</v>
      </c>
      <c r="E100" s="74">
        <f>'Tyson ABC'!AE100</f>
        <v>0</v>
      </c>
      <c r="F100" s="74">
        <f>'Tyson ABC'!AF100</f>
        <v>0</v>
      </c>
      <c r="G100" s="74">
        <f>'Tyson ABC'!AG100</f>
        <v>0</v>
      </c>
      <c r="H100" s="72">
        <f>'Tyson ABC'!AC100</f>
        <v>0</v>
      </c>
      <c r="I100" s="99">
        <f>'Tyson ABC'!AQ100</f>
        <v>0</v>
      </c>
      <c r="J100" s="99">
        <f>'Tyson ABC'!AR100</f>
        <v>0</v>
      </c>
      <c r="K100" s="99">
        <f t="shared" si="4"/>
        <v>0</v>
      </c>
      <c r="L100" s="99">
        <f>'Tyson ABC'!AO100</f>
        <v>0</v>
      </c>
      <c r="M100" s="99">
        <f>'Tyson ABC'!AP100</f>
        <v>0</v>
      </c>
      <c r="N100" s="99">
        <f t="shared" si="5"/>
        <v>0</v>
      </c>
    </row>
    <row r="101" spans="1:15" x14ac:dyDescent="0.2">
      <c r="A101" s="67">
        <f>'Tyson ABC'!A101</f>
        <v>0</v>
      </c>
      <c r="B101" s="67">
        <f>'Tyson ABC'!B101</f>
        <v>0</v>
      </c>
      <c r="C101" s="67">
        <f>'Tyson ABC'!C101</f>
        <v>0</v>
      </c>
      <c r="D101" s="74">
        <f>'Tyson ABC'!K101</f>
        <v>0</v>
      </c>
      <c r="E101" s="74">
        <f>'Tyson ABC'!AE101</f>
        <v>0</v>
      </c>
      <c r="F101" s="74">
        <f>'Tyson ABC'!AF101</f>
        <v>0</v>
      </c>
      <c r="G101" s="74">
        <f>'Tyson ABC'!AG101</f>
        <v>0</v>
      </c>
      <c r="H101" s="72">
        <f>'Tyson ABC'!AC101</f>
        <v>0</v>
      </c>
      <c r="I101" s="99">
        <f>'Tyson ABC'!AQ101</f>
        <v>0</v>
      </c>
      <c r="J101" s="99">
        <f>'Tyson ABC'!AR101</f>
        <v>0</v>
      </c>
      <c r="K101" s="99">
        <f t="shared" si="4"/>
        <v>0</v>
      </c>
      <c r="L101" s="99">
        <f>'Tyson ABC'!AO101</f>
        <v>0</v>
      </c>
      <c r="M101" s="99">
        <f>'Tyson ABC'!AP101</f>
        <v>0</v>
      </c>
      <c r="N101" s="99">
        <f t="shared" si="5"/>
        <v>0</v>
      </c>
    </row>
    <row r="102" spans="1:15" x14ac:dyDescent="0.2">
      <c r="A102" s="67">
        <f>'Tyson ABC'!A102</f>
        <v>0</v>
      </c>
      <c r="B102" s="67">
        <f>'Tyson ABC'!B102</f>
        <v>0</v>
      </c>
      <c r="C102" s="67">
        <f>'Tyson ABC'!C102</f>
        <v>0</v>
      </c>
      <c r="D102" s="74">
        <f>'Tyson ABC'!K102</f>
        <v>0</v>
      </c>
      <c r="E102" s="74">
        <f>'Tyson ABC'!AE102</f>
        <v>0</v>
      </c>
      <c r="F102" s="74">
        <f>'Tyson ABC'!AF102</f>
        <v>0</v>
      </c>
      <c r="G102" s="74">
        <f>'Tyson ABC'!AG102</f>
        <v>0</v>
      </c>
      <c r="H102" s="72">
        <f>'Tyson ABC'!AC102</f>
        <v>0</v>
      </c>
      <c r="I102" s="99">
        <f>'Tyson ABC'!AQ102</f>
        <v>0</v>
      </c>
      <c r="J102" s="99">
        <f>'Tyson ABC'!AR102</f>
        <v>0</v>
      </c>
      <c r="K102" s="99">
        <f t="shared" si="4"/>
        <v>0</v>
      </c>
      <c r="L102" s="99">
        <f>'Tyson ABC'!AO102</f>
        <v>0</v>
      </c>
      <c r="M102" s="99">
        <f>'Tyson ABC'!AP102</f>
        <v>0</v>
      </c>
      <c r="N102" s="99">
        <f t="shared" si="5"/>
        <v>0</v>
      </c>
    </row>
    <row r="103" spans="1:15" x14ac:dyDescent="0.2">
      <c r="A103" s="67">
        <f>'Tyson ABC'!A103</f>
        <v>0</v>
      </c>
      <c r="B103" s="67">
        <f>'Tyson ABC'!B103</f>
        <v>0</v>
      </c>
      <c r="C103" s="67">
        <f>'Tyson ABC'!C103</f>
        <v>0</v>
      </c>
      <c r="D103" s="74">
        <f>'Tyson ABC'!K103</f>
        <v>0</v>
      </c>
      <c r="E103" s="74">
        <f>'Tyson ABC'!AE103</f>
        <v>0</v>
      </c>
      <c r="F103" s="74">
        <f>'Tyson ABC'!AF103</f>
        <v>0</v>
      </c>
      <c r="G103" s="74">
        <f>'Tyson ABC'!AG103</f>
        <v>0</v>
      </c>
      <c r="H103" s="72">
        <f>'Tyson ABC'!AC103</f>
        <v>0</v>
      </c>
      <c r="I103" s="99">
        <f>'Tyson ABC'!AQ103</f>
        <v>0</v>
      </c>
      <c r="J103" s="99">
        <f>'Tyson ABC'!AR103</f>
        <v>0</v>
      </c>
      <c r="K103" s="99">
        <f t="shared" si="4"/>
        <v>0</v>
      </c>
      <c r="L103" s="99">
        <f>'Tyson ABC'!AO103</f>
        <v>0</v>
      </c>
      <c r="M103" s="99">
        <f>'Tyson ABC'!AP103</f>
        <v>0</v>
      </c>
      <c r="N103" s="99">
        <f t="shared" si="5"/>
        <v>0</v>
      </c>
    </row>
    <row r="104" spans="1:15" x14ac:dyDescent="0.2">
      <c r="A104" s="67">
        <f>'Tyson ABC'!A104</f>
        <v>0</v>
      </c>
      <c r="B104" s="67">
        <f>'Tyson ABC'!B104</f>
        <v>0</v>
      </c>
      <c r="C104" s="67">
        <f>'Tyson ABC'!C104</f>
        <v>0</v>
      </c>
      <c r="D104" s="74">
        <f>'Tyson ABC'!K104</f>
        <v>0</v>
      </c>
      <c r="E104" s="74">
        <f>'Tyson ABC'!AE104</f>
        <v>0</v>
      </c>
      <c r="F104" s="74">
        <f>'Tyson ABC'!AF104</f>
        <v>0</v>
      </c>
      <c r="G104" s="74">
        <f>'Tyson ABC'!AG104</f>
        <v>0</v>
      </c>
      <c r="H104" s="72">
        <f>'Tyson ABC'!AC104</f>
        <v>0</v>
      </c>
      <c r="I104" s="99">
        <f>'Tyson ABC'!AQ104</f>
        <v>0</v>
      </c>
      <c r="J104" s="99">
        <f>'Tyson ABC'!AR104</f>
        <v>0</v>
      </c>
      <c r="K104" s="99">
        <f t="shared" si="4"/>
        <v>0</v>
      </c>
      <c r="L104" s="99">
        <f>'Tyson ABC'!AO104</f>
        <v>0</v>
      </c>
      <c r="M104" s="99">
        <f>'Tyson ABC'!AP104</f>
        <v>0</v>
      </c>
      <c r="N104" s="99">
        <f t="shared" si="5"/>
        <v>0</v>
      </c>
    </row>
    <row r="105" spans="1:15" x14ac:dyDescent="0.2">
      <c r="A105" s="67">
        <f>'Tyson ABC'!A105</f>
        <v>0</v>
      </c>
      <c r="B105" s="67">
        <f>'Tyson ABC'!B105</f>
        <v>0</v>
      </c>
      <c r="C105" s="67">
        <f>'Tyson ABC'!C105</f>
        <v>0</v>
      </c>
      <c r="D105" s="74">
        <f>'Tyson ABC'!K105</f>
        <v>0</v>
      </c>
      <c r="E105" s="74">
        <f>'Tyson ABC'!AE105</f>
        <v>0</v>
      </c>
      <c r="F105" s="74">
        <f>'Tyson ABC'!AF105</f>
        <v>0</v>
      </c>
      <c r="G105" s="74">
        <f>'Tyson ABC'!AG105</f>
        <v>0</v>
      </c>
      <c r="H105" s="72">
        <f>'Tyson ABC'!AC105</f>
        <v>0</v>
      </c>
      <c r="I105" s="99">
        <f>'Tyson ABC'!AQ105</f>
        <v>0</v>
      </c>
      <c r="J105" s="99">
        <f>'Tyson ABC'!AR105</f>
        <v>0</v>
      </c>
      <c r="K105" s="99">
        <f t="shared" si="4"/>
        <v>0</v>
      </c>
      <c r="L105" s="99">
        <f>'Tyson ABC'!AO105</f>
        <v>0</v>
      </c>
      <c r="M105" s="99">
        <f>'Tyson ABC'!AP105</f>
        <v>0</v>
      </c>
      <c r="N105" s="99">
        <f t="shared" si="5"/>
        <v>0</v>
      </c>
    </row>
    <row r="106" spans="1:15" x14ac:dyDescent="0.2">
      <c r="A106" s="67">
        <f>'Tyson ABC'!A106</f>
        <v>0</v>
      </c>
      <c r="B106" s="67">
        <f>'Tyson ABC'!B106</f>
        <v>0</v>
      </c>
      <c r="C106" s="67">
        <f>'Tyson ABC'!C106</f>
        <v>0</v>
      </c>
      <c r="D106" s="74">
        <f>'Tyson ABC'!K106</f>
        <v>0</v>
      </c>
      <c r="E106" s="74">
        <f>'Tyson ABC'!AE106</f>
        <v>0</v>
      </c>
      <c r="F106" s="74">
        <f>'Tyson ABC'!AF106</f>
        <v>0</v>
      </c>
      <c r="G106" s="74">
        <f>'Tyson ABC'!AG106</f>
        <v>0</v>
      </c>
      <c r="H106" s="72">
        <f>'Tyson ABC'!AC106</f>
        <v>0</v>
      </c>
      <c r="I106" s="99">
        <f>'Tyson ABC'!AQ106</f>
        <v>0</v>
      </c>
      <c r="J106" s="99">
        <f>'Tyson ABC'!AR106</f>
        <v>0</v>
      </c>
      <c r="K106" s="99">
        <f t="shared" ref="K106:K169" si="6">J106-I106</f>
        <v>0</v>
      </c>
      <c r="L106" s="99">
        <f>'Tyson ABC'!AO106</f>
        <v>0</v>
      </c>
      <c r="M106" s="99">
        <f>'Tyson ABC'!AP106</f>
        <v>0</v>
      </c>
      <c r="N106" s="99">
        <f t="shared" ref="N106:N169" si="7">M106-L106</f>
        <v>0</v>
      </c>
    </row>
    <row r="107" spans="1:15" x14ac:dyDescent="0.2">
      <c r="A107" s="67">
        <f>'Tyson ABC'!A107</f>
        <v>0</v>
      </c>
      <c r="B107" s="67">
        <f>'Tyson ABC'!B107</f>
        <v>0</v>
      </c>
      <c r="C107" s="67">
        <f>'Tyson ABC'!C107</f>
        <v>0</v>
      </c>
      <c r="D107" s="74">
        <f>'Tyson ABC'!K107</f>
        <v>0</v>
      </c>
      <c r="E107" s="74">
        <f>'Tyson ABC'!AE107</f>
        <v>0</v>
      </c>
      <c r="F107" s="74">
        <f>'Tyson ABC'!AF107</f>
        <v>0</v>
      </c>
      <c r="G107" s="74">
        <f>'Tyson ABC'!AG107</f>
        <v>0</v>
      </c>
      <c r="H107" s="72">
        <f>'Tyson ABC'!AC107</f>
        <v>0</v>
      </c>
      <c r="I107" s="99">
        <f>'Tyson ABC'!AQ107</f>
        <v>0</v>
      </c>
      <c r="J107" s="99">
        <f>'Tyson ABC'!AR107</f>
        <v>0</v>
      </c>
      <c r="K107" s="99">
        <f t="shared" si="6"/>
        <v>0</v>
      </c>
      <c r="L107" s="99">
        <f>'Tyson ABC'!AO107</f>
        <v>0</v>
      </c>
      <c r="M107" s="99">
        <f>'Tyson ABC'!AP107</f>
        <v>0</v>
      </c>
      <c r="N107" s="99">
        <f t="shared" si="7"/>
        <v>0</v>
      </c>
      <c r="O107" s="11"/>
    </row>
    <row r="108" spans="1:15" x14ac:dyDescent="0.2">
      <c r="A108" s="67">
        <f>'Tyson ABC'!A108</f>
        <v>0</v>
      </c>
      <c r="B108" s="67">
        <f>'Tyson ABC'!B108</f>
        <v>0</v>
      </c>
      <c r="C108" s="67">
        <f>'Tyson ABC'!C108</f>
        <v>0</v>
      </c>
      <c r="D108" s="74">
        <f>'Tyson ABC'!K108</f>
        <v>0</v>
      </c>
      <c r="E108" s="74">
        <f>'Tyson ABC'!AE108</f>
        <v>0</v>
      </c>
      <c r="F108" s="74">
        <f>'Tyson ABC'!AF108</f>
        <v>0</v>
      </c>
      <c r="G108" s="74">
        <f>'Tyson ABC'!AG108</f>
        <v>0</v>
      </c>
      <c r="H108" s="72">
        <f>'Tyson ABC'!AC108</f>
        <v>0</v>
      </c>
      <c r="I108" s="99">
        <f>'Tyson ABC'!AQ108</f>
        <v>0</v>
      </c>
      <c r="J108" s="99">
        <f>'Tyson ABC'!AR108</f>
        <v>0</v>
      </c>
      <c r="K108" s="99">
        <f t="shared" si="6"/>
        <v>0</v>
      </c>
      <c r="L108" s="99">
        <f>'Tyson ABC'!AO108</f>
        <v>0</v>
      </c>
      <c r="M108" s="99">
        <f>'Tyson ABC'!AP108</f>
        <v>0</v>
      </c>
      <c r="N108" s="99">
        <f t="shared" si="7"/>
        <v>0</v>
      </c>
    </row>
    <row r="109" spans="1:15" x14ac:dyDescent="0.2">
      <c r="A109" s="67">
        <f>'Tyson ABC'!A109</f>
        <v>0</v>
      </c>
      <c r="B109" s="67">
        <f>'Tyson ABC'!B109</f>
        <v>0</v>
      </c>
      <c r="C109" s="67">
        <f>'Tyson ABC'!C109</f>
        <v>0</v>
      </c>
      <c r="D109" s="74">
        <f>'Tyson ABC'!K109</f>
        <v>0</v>
      </c>
      <c r="E109" s="74">
        <f>'Tyson ABC'!AE109</f>
        <v>0</v>
      </c>
      <c r="F109" s="74">
        <f>'Tyson ABC'!AF109</f>
        <v>0</v>
      </c>
      <c r="G109" s="74">
        <f>'Tyson ABC'!AG109</f>
        <v>0</v>
      </c>
      <c r="H109" s="72">
        <f>'Tyson ABC'!AC109</f>
        <v>0</v>
      </c>
      <c r="I109" s="99">
        <f>'Tyson ABC'!AQ109</f>
        <v>0</v>
      </c>
      <c r="J109" s="99">
        <f>'Tyson ABC'!AR109</f>
        <v>0</v>
      </c>
      <c r="K109" s="99">
        <f t="shared" si="6"/>
        <v>0</v>
      </c>
      <c r="L109" s="99">
        <f>'Tyson ABC'!AO109</f>
        <v>0</v>
      </c>
      <c r="M109" s="99">
        <f>'Tyson ABC'!AP109</f>
        <v>0</v>
      </c>
      <c r="N109" s="99">
        <f t="shared" si="7"/>
        <v>0</v>
      </c>
    </row>
    <row r="110" spans="1:15" x14ac:dyDescent="0.2">
      <c r="A110" s="67">
        <f>'Tyson ABC'!A110</f>
        <v>0</v>
      </c>
      <c r="B110" s="67">
        <f>'Tyson ABC'!B110</f>
        <v>0</v>
      </c>
      <c r="C110" s="67">
        <f>'Tyson ABC'!C110</f>
        <v>0</v>
      </c>
      <c r="D110" s="74">
        <f>'Tyson ABC'!K110</f>
        <v>0</v>
      </c>
      <c r="E110" s="74">
        <f>'Tyson ABC'!AE110</f>
        <v>0</v>
      </c>
      <c r="F110" s="74">
        <f>'Tyson ABC'!AF110</f>
        <v>0</v>
      </c>
      <c r="G110" s="74">
        <f>'Tyson ABC'!AG110</f>
        <v>0</v>
      </c>
      <c r="H110" s="72">
        <f>'Tyson ABC'!AC110</f>
        <v>0</v>
      </c>
      <c r="I110" s="99">
        <f>'Tyson ABC'!AQ110</f>
        <v>0</v>
      </c>
      <c r="J110" s="99">
        <f>'Tyson ABC'!AR110</f>
        <v>0</v>
      </c>
      <c r="K110" s="99">
        <f t="shared" si="6"/>
        <v>0</v>
      </c>
      <c r="L110" s="99">
        <f>'Tyson ABC'!AO110</f>
        <v>0</v>
      </c>
      <c r="M110" s="99">
        <f>'Tyson ABC'!AP110</f>
        <v>0</v>
      </c>
      <c r="N110" s="99">
        <f t="shared" si="7"/>
        <v>0</v>
      </c>
    </row>
    <row r="111" spans="1:15" x14ac:dyDescent="0.2">
      <c r="A111" s="67">
        <f>'Tyson ABC'!A111</f>
        <v>0</v>
      </c>
      <c r="B111" s="67">
        <f>'Tyson ABC'!B111</f>
        <v>0</v>
      </c>
      <c r="C111" s="67">
        <f>'Tyson ABC'!C111</f>
        <v>0</v>
      </c>
      <c r="D111" s="74">
        <f>'Tyson ABC'!K111</f>
        <v>0</v>
      </c>
      <c r="E111" s="74">
        <f>'Tyson ABC'!AE111</f>
        <v>0</v>
      </c>
      <c r="F111" s="74">
        <f>'Tyson ABC'!AF111</f>
        <v>0</v>
      </c>
      <c r="G111" s="74">
        <f>'Tyson ABC'!AG111</f>
        <v>0</v>
      </c>
      <c r="H111" s="72">
        <f>'Tyson ABC'!AC111</f>
        <v>0</v>
      </c>
      <c r="I111" s="99">
        <f>'Tyson ABC'!AQ111</f>
        <v>0</v>
      </c>
      <c r="J111" s="99">
        <f>'Tyson ABC'!AR111</f>
        <v>0</v>
      </c>
      <c r="K111" s="99">
        <f t="shared" si="6"/>
        <v>0</v>
      </c>
      <c r="L111" s="99">
        <f>'Tyson ABC'!AO111</f>
        <v>0</v>
      </c>
      <c r="M111" s="99">
        <f>'Tyson ABC'!AP111</f>
        <v>0</v>
      </c>
      <c r="N111" s="99">
        <f t="shared" si="7"/>
        <v>0</v>
      </c>
    </row>
    <row r="112" spans="1:15" x14ac:dyDescent="0.2">
      <c r="A112" s="67">
        <f>'Tyson ABC'!A112</f>
        <v>0</v>
      </c>
      <c r="B112" s="67">
        <f>'Tyson ABC'!B112</f>
        <v>0</v>
      </c>
      <c r="C112" s="67">
        <f>'Tyson ABC'!C112</f>
        <v>0</v>
      </c>
      <c r="D112" s="74">
        <f>'Tyson ABC'!K112</f>
        <v>0</v>
      </c>
      <c r="E112" s="74">
        <f>'Tyson ABC'!AE112</f>
        <v>0</v>
      </c>
      <c r="F112" s="74">
        <f>'Tyson ABC'!AF112</f>
        <v>0</v>
      </c>
      <c r="G112" s="74">
        <f>'Tyson ABC'!AG112</f>
        <v>0</v>
      </c>
      <c r="H112" s="72">
        <f>'Tyson ABC'!AC112</f>
        <v>0</v>
      </c>
      <c r="I112" s="99">
        <f>'Tyson ABC'!AQ112</f>
        <v>0</v>
      </c>
      <c r="J112" s="99">
        <f>'Tyson ABC'!AR112</f>
        <v>0</v>
      </c>
      <c r="K112" s="99">
        <f t="shared" si="6"/>
        <v>0</v>
      </c>
      <c r="L112" s="99">
        <f>'Tyson ABC'!AO112</f>
        <v>0</v>
      </c>
      <c r="M112" s="99">
        <f>'Tyson ABC'!AP112</f>
        <v>0</v>
      </c>
      <c r="N112" s="99">
        <f t="shared" si="7"/>
        <v>0</v>
      </c>
    </row>
    <row r="113" spans="1:15" x14ac:dyDescent="0.2">
      <c r="A113" s="67">
        <f>'Tyson ABC'!A113</f>
        <v>0</v>
      </c>
      <c r="B113" s="67">
        <f>'Tyson ABC'!B113</f>
        <v>0</v>
      </c>
      <c r="C113" s="67">
        <f>'Tyson ABC'!C113</f>
        <v>0</v>
      </c>
      <c r="D113" s="74">
        <f>'Tyson ABC'!K113</f>
        <v>0</v>
      </c>
      <c r="E113" s="74">
        <f>'Tyson ABC'!AE113</f>
        <v>0</v>
      </c>
      <c r="F113" s="74">
        <f>'Tyson ABC'!AF113</f>
        <v>0</v>
      </c>
      <c r="G113" s="74">
        <f>'Tyson ABC'!AG113</f>
        <v>0</v>
      </c>
      <c r="H113" s="72">
        <f>'Tyson ABC'!AC113</f>
        <v>0</v>
      </c>
      <c r="I113" s="99">
        <f>'Tyson ABC'!AQ113</f>
        <v>0</v>
      </c>
      <c r="J113" s="99">
        <f>'Tyson ABC'!AR113</f>
        <v>0</v>
      </c>
      <c r="K113" s="99">
        <f t="shared" si="6"/>
        <v>0</v>
      </c>
      <c r="L113" s="99">
        <f>'Tyson ABC'!AO113</f>
        <v>0</v>
      </c>
      <c r="M113" s="99">
        <f>'Tyson ABC'!AP113</f>
        <v>0</v>
      </c>
      <c r="N113" s="99">
        <f t="shared" si="7"/>
        <v>0</v>
      </c>
    </row>
    <row r="114" spans="1:15" x14ac:dyDescent="0.2">
      <c r="A114" s="67">
        <f>'Tyson ABC'!A114</f>
        <v>0</v>
      </c>
      <c r="B114" s="67">
        <f>'Tyson ABC'!B114</f>
        <v>0</v>
      </c>
      <c r="C114" s="67">
        <f>'Tyson ABC'!C114</f>
        <v>0</v>
      </c>
      <c r="D114" s="74">
        <f>'Tyson ABC'!K114</f>
        <v>0</v>
      </c>
      <c r="E114" s="74">
        <f>'Tyson ABC'!AE114</f>
        <v>0</v>
      </c>
      <c r="F114" s="74">
        <f>'Tyson ABC'!AF114</f>
        <v>0</v>
      </c>
      <c r="G114" s="74">
        <f>'Tyson ABC'!AG114</f>
        <v>0</v>
      </c>
      <c r="H114" s="72">
        <f>'Tyson ABC'!AC114</f>
        <v>0</v>
      </c>
      <c r="I114" s="99">
        <f>'Tyson ABC'!AQ114</f>
        <v>0</v>
      </c>
      <c r="J114" s="99">
        <f>'Tyson ABC'!AR114</f>
        <v>0</v>
      </c>
      <c r="K114" s="99">
        <f t="shared" si="6"/>
        <v>0</v>
      </c>
      <c r="L114" s="99">
        <f>'Tyson ABC'!AO114</f>
        <v>0</v>
      </c>
      <c r="M114" s="99">
        <f>'Tyson ABC'!AP114</f>
        <v>0</v>
      </c>
      <c r="N114" s="99">
        <f t="shared" si="7"/>
        <v>0</v>
      </c>
    </row>
    <row r="115" spans="1:15" x14ac:dyDescent="0.2">
      <c r="A115" s="67">
        <f>'Tyson ABC'!A115</f>
        <v>0</v>
      </c>
      <c r="B115" s="67">
        <f>'Tyson ABC'!B115</f>
        <v>0</v>
      </c>
      <c r="C115" s="67">
        <f>'Tyson ABC'!C115</f>
        <v>0</v>
      </c>
      <c r="D115" s="74">
        <f>'Tyson ABC'!K115</f>
        <v>0</v>
      </c>
      <c r="E115" s="74">
        <f>'Tyson ABC'!AE115</f>
        <v>0</v>
      </c>
      <c r="F115" s="74">
        <f>'Tyson ABC'!AF115</f>
        <v>0</v>
      </c>
      <c r="G115" s="74">
        <f>'Tyson ABC'!AG115</f>
        <v>0</v>
      </c>
      <c r="H115" s="72">
        <f>'Tyson ABC'!AC115</f>
        <v>0</v>
      </c>
      <c r="I115" s="99">
        <f>'Tyson ABC'!AQ115</f>
        <v>0</v>
      </c>
      <c r="J115" s="99">
        <f>'Tyson ABC'!AR115</f>
        <v>0</v>
      </c>
      <c r="K115" s="99">
        <f t="shared" si="6"/>
        <v>0</v>
      </c>
      <c r="L115" s="99">
        <f>'Tyson ABC'!AO115</f>
        <v>0</v>
      </c>
      <c r="M115" s="99">
        <f>'Tyson ABC'!AP115</f>
        <v>0</v>
      </c>
      <c r="N115" s="99">
        <f t="shared" si="7"/>
        <v>0</v>
      </c>
    </row>
    <row r="116" spans="1:15" x14ac:dyDescent="0.2">
      <c r="A116" s="67">
        <f>'Tyson ABC'!A116</f>
        <v>0</v>
      </c>
      <c r="B116" s="67">
        <f>'Tyson ABC'!B116</f>
        <v>0</v>
      </c>
      <c r="C116" s="67">
        <f>'Tyson ABC'!C116</f>
        <v>0</v>
      </c>
      <c r="D116" s="74">
        <f>'Tyson ABC'!K116</f>
        <v>0</v>
      </c>
      <c r="E116" s="74">
        <f>'Tyson ABC'!AE116</f>
        <v>0</v>
      </c>
      <c r="F116" s="74">
        <f>'Tyson ABC'!AF116</f>
        <v>0</v>
      </c>
      <c r="G116" s="74">
        <f>'Tyson ABC'!AG116</f>
        <v>0</v>
      </c>
      <c r="H116" s="72">
        <f>'Tyson ABC'!AC116</f>
        <v>0</v>
      </c>
      <c r="I116" s="99">
        <f>'Tyson ABC'!AQ116</f>
        <v>0</v>
      </c>
      <c r="J116" s="99">
        <f>'Tyson ABC'!AR116</f>
        <v>0</v>
      </c>
      <c r="K116" s="99">
        <f t="shared" si="6"/>
        <v>0</v>
      </c>
      <c r="L116" s="99">
        <f>'Tyson ABC'!AO116</f>
        <v>0</v>
      </c>
      <c r="M116" s="99">
        <f>'Tyson ABC'!AP116</f>
        <v>0</v>
      </c>
      <c r="N116" s="99">
        <f t="shared" si="7"/>
        <v>0</v>
      </c>
    </row>
    <row r="117" spans="1:15" x14ac:dyDescent="0.2">
      <c r="A117" s="67">
        <f>'Tyson ABC'!A117</f>
        <v>0</v>
      </c>
      <c r="B117" s="67">
        <f>'Tyson ABC'!B117</f>
        <v>0</v>
      </c>
      <c r="C117" s="67">
        <f>'Tyson ABC'!C117</f>
        <v>0</v>
      </c>
      <c r="D117" s="74">
        <f>'Tyson ABC'!K117</f>
        <v>0</v>
      </c>
      <c r="E117" s="74">
        <f>'Tyson ABC'!AE117</f>
        <v>0</v>
      </c>
      <c r="F117" s="74">
        <f>'Tyson ABC'!AF117</f>
        <v>0</v>
      </c>
      <c r="G117" s="74">
        <f>'Tyson ABC'!AG117</f>
        <v>0</v>
      </c>
      <c r="H117" s="72">
        <f>'Tyson ABC'!AC117</f>
        <v>0</v>
      </c>
      <c r="I117" s="99">
        <f>'Tyson ABC'!AQ117</f>
        <v>0</v>
      </c>
      <c r="J117" s="99">
        <f>'Tyson ABC'!AR117</f>
        <v>0</v>
      </c>
      <c r="K117" s="99">
        <f t="shared" si="6"/>
        <v>0</v>
      </c>
      <c r="L117" s="99">
        <f>'Tyson ABC'!AO117</f>
        <v>0</v>
      </c>
      <c r="M117" s="99">
        <f>'Tyson ABC'!AP117</f>
        <v>0</v>
      </c>
      <c r="N117" s="99">
        <f t="shared" si="7"/>
        <v>0</v>
      </c>
    </row>
    <row r="118" spans="1:15" x14ac:dyDescent="0.2">
      <c r="A118" s="67">
        <f>'Tyson ABC'!A118</f>
        <v>0</v>
      </c>
      <c r="B118" s="67">
        <f>'Tyson ABC'!B118</f>
        <v>0</v>
      </c>
      <c r="C118" s="67">
        <f>'Tyson ABC'!C118</f>
        <v>0</v>
      </c>
      <c r="D118" s="74">
        <f>'Tyson ABC'!K118</f>
        <v>0</v>
      </c>
      <c r="E118" s="74">
        <f>'Tyson ABC'!AE118</f>
        <v>0</v>
      </c>
      <c r="F118" s="74">
        <f>'Tyson ABC'!AF118</f>
        <v>0</v>
      </c>
      <c r="G118" s="74">
        <f>'Tyson ABC'!AG118</f>
        <v>0</v>
      </c>
      <c r="H118" s="72">
        <f>'Tyson ABC'!AC118</f>
        <v>0</v>
      </c>
      <c r="I118" s="99">
        <f>'Tyson ABC'!AQ118</f>
        <v>0</v>
      </c>
      <c r="J118" s="99">
        <f>'Tyson ABC'!AR118</f>
        <v>0</v>
      </c>
      <c r="K118" s="99">
        <f t="shared" si="6"/>
        <v>0</v>
      </c>
      <c r="L118" s="99">
        <f>'Tyson ABC'!AO118</f>
        <v>0</v>
      </c>
      <c r="M118" s="99">
        <f>'Tyson ABC'!AP118</f>
        <v>0</v>
      </c>
      <c r="N118" s="99">
        <f t="shared" si="7"/>
        <v>0</v>
      </c>
    </row>
    <row r="119" spans="1:15" x14ac:dyDescent="0.2">
      <c r="A119" s="67">
        <f>'Tyson ABC'!A119</f>
        <v>0</v>
      </c>
      <c r="B119" s="67">
        <f>'Tyson ABC'!B119</f>
        <v>0</v>
      </c>
      <c r="C119" s="67">
        <f>'Tyson ABC'!C119</f>
        <v>0</v>
      </c>
      <c r="D119" s="74">
        <f>'Tyson ABC'!K119</f>
        <v>0</v>
      </c>
      <c r="E119" s="74">
        <f>'Tyson ABC'!AE119</f>
        <v>0</v>
      </c>
      <c r="F119" s="74">
        <f>'Tyson ABC'!AF119</f>
        <v>0</v>
      </c>
      <c r="G119" s="74">
        <f>'Tyson ABC'!AG119</f>
        <v>0</v>
      </c>
      <c r="H119" s="72">
        <f>'Tyson ABC'!AC119</f>
        <v>0</v>
      </c>
      <c r="I119" s="99">
        <f>'Tyson ABC'!AQ119</f>
        <v>0</v>
      </c>
      <c r="J119" s="99">
        <f>'Tyson ABC'!AR119</f>
        <v>0</v>
      </c>
      <c r="K119" s="99">
        <f t="shared" si="6"/>
        <v>0</v>
      </c>
      <c r="L119" s="99">
        <f>'Tyson ABC'!AO119</f>
        <v>0</v>
      </c>
      <c r="M119" s="99">
        <f>'Tyson ABC'!AP119</f>
        <v>0</v>
      </c>
      <c r="N119" s="99">
        <f t="shared" si="7"/>
        <v>0</v>
      </c>
    </row>
    <row r="120" spans="1:15" x14ac:dyDescent="0.2">
      <c r="A120" s="67">
        <f>'Tyson ABC'!A120</f>
        <v>0</v>
      </c>
      <c r="B120" s="67">
        <f>'Tyson ABC'!B120</f>
        <v>0</v>
      </c>
      <c r="C120" s="67">
        <f>'Tyson ABC'!C120</f>
        <v>0</v>
      </c>
      <c r="D120" s="74">
        <f>'Tyson ABC'!K120</f>
        <v>0</v>
      </c>
      <c r="E120" s="74">
        <f>'Tyson ABC'!AE120</f>
        <v>0</v>
      </c>
      <c r="F120" s="74">
        <f>'Tyson ABC'!AF120</f>
        <v>0</v>
      </c>
      <c r="G120" s="74">
        <f>'Tyson ABC'!AG120</f>
        <v>0</v>
      </c>
      <c r="H120" s="72">
        <f>'Tyson ABC'!AC120</f>
        <v>0</v>
      </c>
      <c r="I120" s="99">
        <f>'Tyson ABC'!AQ120</f>
        <v>0</v>
      </c>
      <c r="J120" s="99">
        <f>'Tyson ABC'!AR120</f>
        <v>0</v>
      </c>
      <c r="K120" s="99">
        <f t="shared" si="6"/>
        <v>0</v>
      </c>
      <c r="L120" s="99">
        <f>'Tyson ABC'!AO120</f>
        <v>0</v>
      </c>
      <c r="M120" s="99">
        <f>'Tyson ABC'!AP120</f>
        <v>0</v>
      </c>
      <c r="N120" s="99">
        <f t="shared" si="7"/>
        <v>0</v>
      </c>
    </row>
    <row r="121" spans="1:15" x14ac:dyDescent="0.2">
      <c r="A121" s="67">
        <f>'Tyson ABC'!A121</f>
        <v>0</v>
      </c>
      <c r="B121" s="67">
        <f>'Tyson ABC'!B121</f>
        <v>0</v>
      </c>
      <c r="C121" s="67">
        <f>'Tyson ABC'!C121</f>
        <v>0</v>
      </c>
      <c r="D121" s="74">
        <f>'Tyson ABC'!K121</f>
        <v>0</v>
      </c>
      <c r="E121" s="74">
        <f>'Tyson ABC'!AE121</f>
        <v>0</v>
      </c>
      <c r="F121" s="74">
        <f>'Tyson ABC'!AF121</f>
        <v>0</v>
      </c>
      <c r="G121" s="74">
        <f>'Tyson ABC'!AG121</f>
        <v>0</v>
      </c>
      <c r="H121" s="72">
        <f>'Tyson ABC'!AC121</f>
        <v>0</v>
      </c>
      <c r="I121" s="99">
        <f>'Tyson ABC'!AQ121</f>
        <v>0</v>
      </c>
      <c r="J121" s="99">
        <f>'Tyson ABC'!AR121</f>
        <v>0</v>
      </c>
      <c r="K121" s="99">
        <f t="shared" si="6"/>
        <v>0</v>
      </c>
      <c r="L121" s="99">
        <f>'Tyson ABC'!AO121</f>
        <v>0</v>
      </c>
      <c r="M121" s="99">
        <f>'Tyson ABC'!AP121</f>
        <v>0</v>
      </c>
      <c r="N121" s="99">
        <f t="shared" si="7"/>
        <v>0</v>
      </c>
    </row>
    <row r="122" spans="1:15" x14ac:dyDescent="0.2">
      <c r="A122" s="67">
        <f>'Tyson ABC'!A122</f>
        <v>0</v>
      </c>
      <c r="B122" s="67">
        <f>'Tyson ABC'!B122</f>
        <v>0</v>
      </c>
      <c r="C122" s="67">
        <f>'Tyson ABC'!C122</f>
        <v>0</v>
      </c>
      <c r="D122" s="74">
        <f>'Tyson ABC'!K122</f>
        <v>0</v>
      </c>
      <c r="E122" s="74">
        <f>'Tyson ABC'!AE122</f>
        <v>0</v>
      </c>
      <c r="F122" s="74">
        <f>'Tyson ABC'!AF122</f>
        <v>0</v>
      </c>
      <c r="G122" s="74">
        <f>'Tyson ABC'!AG122</f>
        <v>0</v>
      </c>
      <c r="H122" s="72">
        <f>'Tyson ABC'!AC122</f>
        <v>0</v>
      </c>
      <c r="I122" s="99">
        <f>'Tyson ABC'!AQ122</f>
        <v>0</v>
      </c>
      <c r="J122" s="99">
        <f>'Tyson ABC'!AR122</f>
        <v>0</v>
      </c>
      <c r="K122" s="99">
        <f t="shared" si="6"/>
        <v>0</v>
      </c>
      <c r="L122" s="99">
        <f>'Tyson ABC'!AO122</f>
        <v>0</v>
      </c>
      <c r="M122" s="99">
        <f>'Tyson ABC'!AP122</f>
        <v>0</v>
      </c>
      <c r="N122" s="99">
        <f t="shared" si="7"/>
        <v>0</v>
      </c>
      <c r="O122" s="11"/>
    </row>
    <row r="123" spans="1:15" x14ac:dyDescent="0.2">
      <c r="A123" s="67">
        <f>'Tyson ABC'!A123</f>
        <v>0</v>
      </c>
      <c r="B123" s="67">
        <f>'Tyson ABC'!B123</f>
        <v>0</v>
      </c>
      <c r="C123" s="67">
        <f>'Tyson ABC'!C123</f>
        <v>0</v>
      </c>
      <c r="D123" s="74">
        <f>'Tyson ABC'!K123</f>
        <v>0</v>
      </c>
      <c r="E123" s="74">
        <f>'Tyson ABC'!AE123</f>
        <v>0</v>
      </c>
      <c r="F123" s="74">
        <f>'Tyson ABC'!AF123</f>
        <v>0</v>
      </c>
      <c r="G123" s="74">
        <f>'Tyson ABC'!AG123</f>
        <v>0</v>
      </c>
      <c r="H123" s="72">
        <f>'Tyson ABC'!AC123</f>
        <v>0</v>
      </c>
      <c r="I123" s="99">
        <f>'Tyson ABC'!AQ123</f>
        <v>0</v>
      </c>
      <c r="J123" s="99">
        <f>'Tyson ABC'!AR123</f>
        <v>0</v>
      </c>
      <c r="K123" s="99">
        <f t="shared" si="6"/>
        <v>0</v>
      </c>
      <c r="L123" s="99">
        <f>'Tyson ABC'!AO123</f>
        <v>0</v>
      </c>
      <c r="M123" s="99">
        <f>'Tyson ABC'!AP123</f>
        <v>0</v>
      </c>
      <c r="N123" s="99">
        <f t="shared" si="7"/>
        <v>0</v>
      </c>
    </row>
    <row r="124" spans="1:15" x14ac:dyDescent="0.2">
      <c r="A124" s="67">
        <f>'Tyson ABC'!A124</f>
        <v>0</v>
      </c>
      <c r="B124" s="67">
        <f>'Tyson ABC'!B124</f>
        <v>0</v>
      </c>
      <c r="C124" s="67">
        <f>'Tyson ABC'!C124</f>
        <v>0</v>
      </c>
      <c r="D124" s="74">
        <f>'Tyson ABC'!K124</f>
        <v>0</v>
      </c>
      <c r="E124" s="74">
        <f>'Tyson ABC'!AE124</f>
        <v>0</v>
      </c>
      <c r="F124" s="74">
        <f>'Tyson ABC'!AF124</f>
        <v>0</v>
      </c>
      <c r="G124" s="74">
        <f>'Tyson ABC'!AG124</f>
        <v>0</v>
      </c>
      <c r="H124" s="72">
        <f>'Tyson ABC'!AC124</f>
        <v>0</v>
      </c>
      <c r="I124" s="99">
        <f>'Tyson ABC'!AQ124</f>
        <v>0</v>
      </c>
      <c r="J124" s="99">
        <f>'Tyson ABC'!AR124</f>
        <v>0</v>
      </c>
      <c r="K124" s="99">
        <f t="shared" si="6"/>
        <v>0</v>
      </c>
      <c r="L124" s="99">
        <f>'Tyson ABC'!AO124</f>
        <v>0</v>
      </c>
      <c r="M124" s="99">
        <f>'Tyson ABC'!AP124</f>
        <v>0</v>
      </c>
      <c r="N124" s="99">
        <f t="shared" si="7"/>
        <v>0</v>
      </c>
    </row>
    <row r="125" spans="1:15" x14ac:dyDescent="0.2">
      <c r="A125" s="67">
        <f>'Tyson ABC'!A125</f>
        <v>0</v>
      </c>
      <c r="B125" s="67">
        <f>'Tyson ABC'!B125</f>
        <v>0</v>
      </c>
      <c r="C125" s="67">
        <f>'Tyson ABC'!C125</f>
        <v>0</v>
      </c>
      <c r="D125" s="74">
        <f>'Tyson ABC'!K125</f>
        <v>0</v>
      </c>
      <c r="E125" s="74">
        <f>'Tyson ABC'!AE125</f>
        <v>0</v>
      </c>
      <c r="F125" s="74">
        <f>'Tyson ABC'!AF125</f>
        <v>0</v>
      </c>
      <c r="G125" s="74">
        <f>'Tyson ABC'!AG125</f>
        <v>0</v>
      </c>
      <c r="H125" s="72">
        <f>'Tyson ABC'!AC125</f>
        <v>0</v>
      </c>
      <c r="I125" s="99">
        <f>'Tyson ABC'!AQ125</f>
        <v>0</v>
      </c>
      <c r="J125" s="99">
        <f>'Tyson ABC'!AR125</f>
        <v>0</v>
      </c>
      <c r="K125" s="99">
        <f t="shared" si="6"/>
        <v>0</v>
      </c>
      <c r="L125" s="99">
        <f>'Tyson ABC'!AO125</f>
        <v>0</v>
      </c>
      <c r="M125" s="99">
        <f>'Tyson ABC'!AP125</f>
        <v>0</v>
      </c>
      <c r="N125" s="99">
        <f t="shared" si="7"/>
        <v>0</v>
      </c>
    </row>
    <row r="126" spans="1:15" x14ac:dyDescent="0.2">
      <c r="A126" s="67">
        <f>'Tyson ABC'!A126</f>
        <v>0</v>
      </c>
      <c r="B126" s="67">
        <f>'Tyson ABC'!B126</f>
        <v>0</v>
      </c>
      <c r="C126" s="67">
        <f>'Tyson ABC'!C126</f>
        <v>0</v>
      </c>
      <c r="D126" s="74">
        <f>'Tyson ABC'!K126</f>
        <v>0</v>
      </c>
      <c r="E126" s="74">
        <f>'Tyson ABC'!AE126</f>
        <v>0</v>
      </c>
      <c r="F126" s="74">
        <f>'Tyson ABC'!AF126</f>
        <v>0</v>
      </c>
      <c r="G126" s="74">
        <f>'Tyson ABC'!AG126</f>
        <v>0</v>
      </c>
      <c r="H126" s="72">
        <f>'Tyson ABC'!AC126</f>
        <v>0</v>
      </c>
      <c r="I126" s="99">
        <f>'Tyson ABC'!AQ126</f>
        <v>0</v>
      </c>
      <c r="J126" s="99">
        <f>'Tyson ABC'!AR126</f>
        <v>0</v>
      </c>
      <c r="K126" s="99">
        <f t="shared" si="6"/>
        <v>0</v>
      </c>
      <c r="L126" s="99">
        <f>'Tyson ABC'!AO126</f>
        <v>0</v>
      </c>
      <c r="M126" s="99">
        <f>'Tyson ABC'!AP126</f>
        <v>0</v>
      </c>
      <c r="N126" s="99">
        <f t="shared" si="7"/>
        <v>0</v>
      </c>
    </row>
    <row r="127" spans="1:15" x14ac:dyDescent="0.2">
      <c r="A127" s="67">
        <f>'Tyson ABC'!A127</f>
        <v>0</v>
      </c>
      <c r="B127" s="67">
        <f>'Tyson ABC'!B127</f>
        <v>0</v>
      </c>
      <c r="C127" s="67">
        <f>'Tyson ABC'!C127</f>
        <v>0</v>
      </c>
      <c r="D127" s="74">
        <f>'Tyson ABC'!K127</f>
        <v>0</v>
      </c>
      <c r="E127" s="74">
        <f>'Tyson ABC'!AE127</f>
        <v>0</v>
      </c>
      <c r="F127" s="74">
        <f>'Tyson ABC'!AF127</f>
        <v>0</v>
      </c>
      <c r="G127" s="74">
        <f>'Tyson ABC'!AG127</f>
        <v>0</v>
      </c>
      <c r="H127" s="72">
        <f>'Tyson ABC'!AC127</f>
        <v>0</v>
      </c>
      <c r="I127" s="99">
        <f>'Tyson ABC'!AQ127</f>
        <v>0</v>
      </c>
      <c r="J127" s="99">
        <f>'Tyson ABC'!AR127</f>
        <v>0</v>
      </c>
      <c r="K127" s="99">
        <f t="shared" si="6"/>
        <v>0</v>
      </c>
      <c r="L127" s="99">
        <f>'Tyson ABC'!AO127</f>
        <v>0</v>
      </c>
      <c r="M127" s="99">
        <f>'Tyson ABC'!AP127</f>
        <v>0</v>
      </c>
      <c r="N127" s="99">
        <f t="shared" si="7"/>
        <v>0</v>
      </c>
    </row>
    <row r="128" spans="1:15" x14ac:dyDescent="0.2">
      <c r="A128" s="67">
        <f>'Tyson ABC'!A128</f>
        <v>0</v>
      </c>
      <c r="B128" s="67">
        <f>'Tyson ABC'!B128</f>
        <v>0</v>
      </c>
      <c r="C128" s="67">
        <f>'Tyson ABC'!C128</f>
        <v>0</v>
      </c>
      <c r="D128" s="74">
        <f>'Tyson ABC'!K128</f>
        <v>0</v>
      </c>
      <c r="E128" s="74">
        <f>'Tyson ABC'!AE128</f>
        <v>0</v>
      </c>
      <c r="F128" s="74">
        <f>'Tyson ABC'!AF128</f>
        <v>0</v>
      </c>
      <c r="G128" s="74">
        <f>'Tyson ABC'!AG128</f>
        <v>0</v>
      </c>
      <c r="H128" s="72">
        <f>'Tyson ABC'!AC128</f>
        <v>0</v>
      </c>
      <c r="I128" s="99">
        <f>'Tyson ABC'!AQ128</f>
        <v>0</v>
      </c>
      <c r="J128" s="99">
        <f>'Tyson ABC'!AR128</f>
        <v>0</v>
      </c>
      <c r="K128" s="99">
        <f t="shared" si="6"/>
        <v>0</v>
      </c>
      <c r="L128" s="99">
        <f>'Tyson ABC'!AO128</f>
        <v>0</v>
      </c>
      <c r="M128" s="99">
        <f>'Tyson ABC'!AP128</f>
        <v>0</v>
      </c>
      <c r="N128" s="99">
        <f t="shared" si="7"/>
        <v>0</v>
      </c>
    </row>
    <row r="129" spans="1:15" x14ac:dyDescent="0.2">
      <c r="A129" s="67">
        <f>'Tyson ABC'!A129</f>
        <v>0</v>
      </c>
      <c r="B129" s="67">
        <f>'Tyson ABC'!B129</f>
        <v>0</v>
      </c>
      <c r="C129" s="67">
        <f>'Tyson ABC'!C129</f>
        <v>0</v>
      </c>
      <c r="D129" s="74">
        <f>'Tyson ABC'!K129</f>
        <v>0</v>
      </c>
      <c r="E129" s="74">
        <f>'Tyson ABC'!AE129</f>
        <v>0</v>
      </c>
      <c r="F129" s="74">
        <f>'Tyson ABC'!AF129</f>
        <v>0</v>
      </c>
      <c r="G129" s="74">
        <f>'Tyson ABC'!AG129</f>
        <v>0</v>
      </c>
      <c r="H129" s="72">
        <f>'Tyson ABC'!AC129</f>
        <v>0</v>
      </c>
      <c r="I129" s="99">
        <f>'Tyson ABC'!AQ129</f>
        <v>0</v>
      </c>
      <c r="J129" s="99">
        <f>'Tyson ABC'!AR129</f>
        <v>0</v>
      </c>
      <c r="K129" s="99">
        <f t="shared" si="6"/>
        <v>0</v>
      </c>
      <c r="L129" s="99">
        <f>'Tyson ABC'!AO129</f>
        <v>0</v>
      </c>
      <c r="M129" s="99">
        <f>'Tyson ABC'!AP129</f>
        <v>0</v>
      </c>
      <c r="N129" s="99">
        <f t="shared" si="7"/>
        <v>0</v>
      </c>
    </row>
    <row r="130" spans="1:15" x14ac:dyDescent="0.2">
      <c r="A130" s="67">
        <f>'Tyson ABC'!A130</f>
        <v>0</v>
      </c>
      <c r="B130" s="67">
        <f>'Tyson ABC'!B130</f>
        <v>0</v>
      </c>
      <c r="C130" s="67">
        <f>'Tyson ABC'!C130</f>
        <v>0</v>
      </c>
      <c r="D130" s="74">
        <f>'Tyson ABC'!K130</f>
        <v>0</v>
      </c>
      <c r="E130" s="74">
        <f>'Tyson ABC'!AE130</f>
        <v>0</v>
      </c>
      <c r="F130" s="74">
        <f>'Tyson ABC'!AF130</f>
        <v>0</v>
      </c>
      <c r="G130" s="74">
        <f>'Tyson ABC'!AG130</f>
        <v>0</v>
      </c>
      <c r="H130" s="72">
        <f>'Tyson ABC'!AC130</f>
        <v>0</v>
      </c>
      <c r="I130" s="99">
        <f>'Tyson ABC'!AQ130</f>
        <v>0</v>
      </c>
      <c r="J130" s="99">
        <f>'Tyson ABC'!AR130</f>
        <v>0</v>
      </c>
      <c r="K130" s="99">
        <f t="shared" si="6"/>
        <v>0</v>
      </c>
      <c r="L130" s="99">
        <f>'Tyson ABC'!AO130</f>
        <v>0</v>
      </c>
      <c r="M130" s="99">
        <f>'Tyson ABC'!AP130</f>
        <v>0</v>
      </c>
      <c r="N130" s="99">
        <f t="shared" si="7"/>
        <v>0</v>
      </c>
    </row>
    <row r="131" spans="1:15" x14ac:dyDescent="0.2">
      <c r="A131" s="67">
        <f>'Tyson ABC'!A131</f>
        <v>0</v>
      </c>
      <c r="B131" s="67">
        <f>'Tyson ABC'!B131</f>
        <v>0</v>
      </c>
      <c r="C131" s="67">
        <f>'Tyson ABC'!C131</f>
        <v>0</v>
      </c>
      <c r="D131" s="74">
        <f>'Tyson ABC'!K131</f>
        <v>0</v>
      </c>
      <c r="E131" s="74">
        <f>'Tyson ABC'!AE131</f>
        <v>0</v>
      </c>
      <c r="F131" s="74">
        <f>'Tyson ABC'!AF131</f>
        <v>0</v>
      </c>
      <c r="G131" s="74">
        <f>'Tyson ABC'!AG131</f>
        <v>0</v>
      </c>
      <c r="H131" s="72">
        <f>'Tyson ABC'!AC131</f>
        <v>0</v>
      </c>
      <c r="I131" s="99">
        <f>'Tyson ABC'!AQ131</f>
        <v>0</v>
      </c>
      <c r="J131" s="99">
        <f>'Tyson ABC'!AR131</f>
        <v>0</v>
      </c>
      <c r="K131" s="99">
        <f t="shared" si="6"/>
        <v>0</v>
      </c>
      <c r="L131" s="99">
        <f>'Tyson ABC'!AO131</f>
        <v>0</v>
      </c>
      <c r="M131" s="99">
        <f>'Tyson ABC'!AP131</f>
        <v>0</v>
      </c>
      <c r="N131" s="99">
        <f t="shared" si="7"/>
        <v>0</v>
      </c>
    </row>
    <row r="132" spans="1:15" x14ac:dyDescent="0.2">
      <c r="A132" s="67">
        <f>'Tyson ABC'!A132</f>
        <v>0</v>
      </c>
      <c r="B132" s="67">
        <f>'Tyson ABC'!B132</f>
        <v>0</v>
      </c>
      <c r="C132" s="67">
        <f>'Tyson ABC'!C132</f>
        <v>0</v>
      </c>
      <c r="D132" s="74">
        <f>'Tyson ABC'!K132</f>
        <v>0</v>
      </c>
      <c r="E132" s="74">
        <f>'Tyson ABC'!AE132</f>
        <v>0</v>
      </c>
      <c r="F132" s="74">
        <f>'Tyson ABC'!AF132</f>
        <v>0</v>
      </c>
      <c r="G132" s="74">
        <f>'Tyson ABC'!AG132</f>
        <v>0</v>
      </c>
      <c r="H132" s="72">
        <f>'Tyson ABC'!AC132</f>
        <v>0</v>
      </c>
      <c r="I132" s="99">
        <f>'Tyson ABC'!AQ132</f>
        <v>0</v>
      </c>
      <c r="J132" s="99">
        <f>'Tyson ABC'!AR132</f>
        <v>0</v>
      </c>
      <c r="K132" s="99">
        <f t="shared" si="6"/>
        <v>0</v>
      </c>
      <c r="L132" s="99">
        <f>'Tyson ABC'!AO132</f>
        <v>0</v>
      </c>
      <c r="M132" s="99">
        <f>'Tyson ABC'!AP132</f>
        <v>0</v>
      </c>
      <c r="N132" s="99">
        <f t="shared" si="7"/>
        <v>0</v>
      </c>
    </row>
    <row r="133" spans="1:15" x14ac:dyDescent="0.2">
      <c r="A133" s="67">
        <f>'Tyson ABC'!A133</f>
        <v>0</v>
      </c>
      <c r="B133" s="67">
        <f>'Tyson ABC'!B133</f>
        <v>0</v>
      </c>
      <c r="C133" s="67">
        <f>'Tyson ABC'!C133</f>
        <v>0</v>
      </c>
      <c r="D133" s="74">
        <f>'Tyson ABC'!K133</f>
        <v>0</v>
      </c>
      <c r="E133" s="74">
        <f>'Tyson ABC'!AE133</f>
        <v>0</v>
      </c>
      <c r="F133" s="74">
        <f>'Tyson ABC'!AF133</f>
        <v>0</v>
      </c>
      <c r="G133" s="74">
        <f>'Tyson ABC'!AG133</f>
        <v>0</v>
      </c>
      <c r="H133" s="72">
        <f>'Tyson ABC'!AC133</f>
        <v>0</v>
      </c>
      <c r="I133" s="99">
        <f>'Tyson ABC'!AQ133</f>
        <v>0</v>
      </c>
      <c r="J133" s="99">
        <f>'Tyson ABC'!AR133</f>
        <v>0</v>
      </c>
      <c r="K133" s="99">
        <f t="shared" si="6"/>
        <v>0</v>
      </c>
      <c r="L133" s="99">
        <f>'Tyson ABC'!AO133</f>
        <v>0</v>
      </c>
      <c r="M133" s="99">
        <f>'Tyson ABC'!AP133</f>
        <v>0</v>
      </c>
      <c r="N133" s="99">
        <f t="shared" si="7"/>
        <v>0</v>
      </c>
    </row>
    <row r="134" spans="1:15" x14ac:dyDescent="0.2">
      <c r="A134" s="67">
        <f>'Tyson ABC'!A134</f>
        <v>0</v>
      </c>
      <c r="B134" s="67">
        <f>'Tyson ABC'!B134</f>
        <v>0</v>
      </c>
      <c r="C134" s="67">
        <f>'Tyson ABC'!C134</f>
        <v>0</v>
      </c>
      <c r="D134" s="74">
        <f>'Tyson ABC'!K134</f>
        <v>0</v>
      </c>
      <c r="E134" s="74">
        <f>'Tyson ABC'!AE134</f>
        <v>0</v>
      </c>
      <c r="F134" s="74">
        <f>'Tyson ABC'!AF134</f>
        <v>0</v>
      </c>
      <c r="G134" s="74">
        <f>'Tyson ABC'!AG134</f>
        <v>0</v>
      </c>
      <c r="H134" s="72">
        <f>'Tyson ABC'!AC134</f>
        <v>0</v>
      </c>
      <c r="I134" s="99">
        <f>'Tyson ABC'!AQ134</f>
        <v>0</v>
      </c>
      <c r="J134" s="99">
        <f>'Tyson ABC'!AR134</f>
        <v>0</v>
      </c>
      <c r="K134" s="99">
        <f t="shared" si="6"/>
        <v>0</v>
      </c>
      <c r="L134" s="99">
        <f>'Tyson ABC'!AO134</f>
        <v>0</v>
      </c>
      <c r="M134" s="99">
        <f>'Tyson ABC'!AP134</f>
        <v>0</v>
      </c>
      <c r="N134" s="99">
        <f t="shared" si="7"/>
        <v>0</v>
      </c>
    </row>
    <row r="135" spans="1:15" x14ac:dyDescent="0.2">
      <c r="A135" s="67">
        <f>'Tyson ABC'!A135</f>
        <v>0</v>
      </c>
      <c r="B135" s="67">
        <f>'Tyson ABC'!B135</f>
        <v>0</v>
      </c>
      <c r="C135" s="67">
        <f>'Tyson ABC'!C135</f>
        <v>0</v>
      </c>
      <c r="D135" s="74">
        <f>'Tyson ABC'!K135</f>
        <v>0</v>
      </c>
      <c r="E135" s="74">
        <f>'Tyson ABC'!AE135</f>
        <v>0</v>
      </c>
      <c r="F135" s="74">
        <f>'Tyson ABC'!AF135</f>
        <v>0</v>
      </c>
      <c r="G135" s="74">
        <f>'Tyson ABC'!AG135</f>
        <v>0</v>
      </c>
      <c r="H135" s="72">
        <f>'Tyson ABC'!AC135</f>
        <v>0</v>
      </c>
      <c r="I135" s="99">
        <f>'Tyson ABC'!AQ135</f>
        <v>0</v>
      </c>
      <c r="J135" s="99">
        <f>'Tyson ABC'!AR135</f>
        <v>0</v>
      </c>
      <c r="K135" s="99">
        <f t="shared" si="6"/>
        <v>0</v>
      </c>
      <c r="L135" s="99">
        <f>'Tyson ABC'!AO135</f>
        <v>0</v>
      </c>
      <c r="M135" s="99">
        <f>'Tyson ABC'!AP135</f>
        <v>0</v>
      </c>
      <c r="N135" s="99">
        <f t="shared" si="7"/>
        <v>0</v>
      </c>
    </row>
    <row r="136" spans="1:15" x14ac:dyDescent="0.2">
      <c r="A136" s="67">
        <f>'Tyson ABC'!A136</f>
        <v>0</v>
      </c>
      <c r="B136" s="67">
        <f>'Tyson ABC'!B136</f>
        <v>0</v>
      </c>
      <c r="C136" s="67">
        <f>'Tyson ABC'!C136</f>
        <v>0</v>
      </c>
      <c r="D136" s="74">
        <f>'Tyson ABC'!K136</f>
        <v>0</v>
      </c>
      <c r="E136" s="74">
        <f>'Tyson ABC'!AE136</f>
        <v>0</v>
      </c>
      <c r="F136" s="74">
        <f>'Tyson ABC'!AF136</f>
        <v>0</v>
      </c>
      <c r="G136" s="74">
        <f>'Tyson ABC'!AG136</f>
        <v>0</v>
      </c>
      <c r="H136" s="72">
        <f>'Tyson ABC'!AC136</f>
        <v>0</v>
      </c>
      <c r="I136" s="99">
        <f>'Tyson ABC'!AQ136</f>
        <v>0</v>
      </c>
      <c r="J136" s="99">
        <f>'Tyson ABC'!AR136</f>
        <v>0</v>
      </c>
      <c r="K136" s="99">
        <f t="shared" si="6"/>
        <v>0</v>
      </c>
      <c r="L136" s="99">
        <f>'Tyson ABC'!AO136</f>
        <v>0</v>
      </c>
      <c r="M136" s="99">
        <f>'Tyson ABC'!AP136</f>
        <v>0</v>
      </c>
      <c r="N136" s="99">
        <f t="shared" si="7"/>
        <v>0</v>
      </c>
    </row>
    <row r="137" spans="1:15" x14ac:dyDescent="0.2">
      <c r="A137" s="67">
        <f>'Tyson ABC'!A137</f>
        <v>0</v>
      </c>
      <c r="B137" s="67">
        <f>'Tyson ABC'!B137</f>
        <v>0</v>
      </c>
      <c r="C137" s="67">
        <f>'Tyson ABC'!C137</f>
        <v>0</v>
      </c>
      <c r="D137" s="74">
        <f>'Tyson ABC'!K137</f>
        <v>0</v>
      </c>
      <c r="E137" s="74">
        <f>'Tyson ABC'!AE137</f>
        <v>0</v>
      </c>
      <c r="F137" s="74">
        <f>'Tyson ABC'!AF137</f>
        <v>0</v>
      </c>
      <c r="G137" s="74">
        <f>'Tyson ABC'!AG137</f>
        <v>0</v>
      </c>
      <c r="H137" s="72">
        <f>'Tyson ABC'!AC137</f>
        <v>0</v>
      </c>
      <c r="I137" s="99">
        <f>'Tyson ABC'!AQ137</f>
        <v>0</v>
      </c>
      <c r="J137" s="99">
        <f>'Tyson ABC'!AR137</f>
        <v>0</v>
      </c>
      <c r="K137" s="99">
        <f t="shared" si="6"/>
        <v>0</v>
      </c>
      <c r="L137" s="99">
        <f>'Tyson ABC'!AO137</f>
        <v>0</v>
      </c>
      <c r="M137" s="99">
        <f>'Tyson ABC'!AP137</f>
        <v>0</v>
      </c>
      <c r="N137" s="99">
        <f t="shared" si="7"/>
        <v>0</v>
      </c>
    </row>
    <row r="138" spans="1:15" x14ac:dyDescent="0.2">
      <c r="A138" s="67">
        <f>'Tyson ABC'!A138</f>
        <v>0</v>
      </c>
      <c r="B138" s="67">
        <f>'Tyson ABC'!B138</f>
        <v>0</v>
      </c>
      <c r="C138" s="67">
        <f>'Tyson ABC'!C138</f>
        <v>0</v>
      </c>
      <c r="D138" s="74">
        <f>'Tyson ABC'!K138</f>
        <v>0</v>
      </c>
      <c r="E138" s="74">
        <f>'Tyson ABC'!AE138</f>
        <v>0</v>
      </c>
      <c r="F138" s="74">
        <f>'Tyson ABC'!AF138</f>
        <v>0</v>
      </c>
      <c r="G138" s="74">
        <f>'Tyson ABC'!AG138</f>
        <v>0</v>
      </c>
      <c r="H138" s="72">
        <f>'Tyson ABC'!AC138</f>
        <v>0</v>
      </c>
      <c r="I138" s="99">
        <f>'Tyson ABC'!AQ138</f>
        <v>0</v>
      </c>
      <c r="J138" s="99">
        <f>'Tyson ABC'!AR138</f>
        <v>0</v>
      </c>
      <c r="K138" s="99">
        <f t="shared" si="6"/>
        <v>0</v>
      </c>
      <c r="L138" s="99">
        <f>'Tyson ABC'!AO138</f>
        <v>0</v>
      </c>
      <c r="M138" s="99">
        <f>'Tyson ABC'!AP138</f>
        <v>0</v>
      </c>
      <c r="N138" s="99">
        <f t="shared" si="7"/>
        <v>0</v>
      </c>
    </row>
    <row r="139" spans="1:15" x14ac:dyDescent="0.2">
      <c r="A139" s="67">
        <f>'Tyson ABC'!A139</f>
        <v>0</v>
      </c>
      <c r="B139" s="67">
        <f>'Tyson ABC'!B139</f>
        <v>0</v>
      </c>
      <c r="C139" s="67">
        <f>'Tyson ABC'!C139</f>
        <v>0</v>
      </c>
      <c r="D139" s="74">
        <f>'Tyson ABC'!K139</f>
        <v>0</v>
      </c>
      <c r="E139" s="74">
        <f>'Tyson ABC'!AE139</f>
        <v>0</v>
      </c>
      <c r="F139" s="74">
        <f>'Tyson ABC'!AF139</f>
        <v>0</v>
      </c>
      <c r="G139" s="74">
        <f>'Tyson ABC'!AG139</f>
        <v>0</v>
      </c>
      <c r="H139" s="72">
        <f>'Tyson ABC'!AC139</f>
        <v>0</v>
      </c>
      <c r="I139" s="99">
        <f>'Tyson ABC'!AQ139</f>
        <v>0</v>
      </c>
      <c r="J139" s="99">
        <f>'Tyson ABC'!AR139</f>
        <v>0</v>
      </c>
      <c r="K139" s="99">
        <f t="shared" si="6"/>
        <v>0</v>
      </c>
      <c r="L139" s="99">
        <f>'Tyson ABC'!AO139</f>
        <v>0</v>
      </c>
      <c r="M139" s="99">
        <f>'Tyson ABC'!AP139</f>
        <v>0</v>
      </c>
      <c r="N139" s="99">
        <f t="shared" si="7"/>
        <v>0</v>
      </c>
    </row>
    <row r="140" spans="1:15" x14ac:dyDescent="0.2">
      <c r="A140" s="67">
        <f>'Tyson ABC'!A140</f>
        <v>0</v>
      </c>
      <c r="B140" s="67">
        <f>'Tyson ABC'!B140</f>
        <v>0</v>
      </c>
      <c r="C140" s="67">
        <f>'Tyson ABC'!C140</f>
        <v>0</v>
      </c>
      <c r="D140" s="74">
        <f>'Tyson ABC'!K140</f>
        <v>0</v>
      </c>
      <c r="E140" s="74">
        <f>'Tyson ABC'!AE140</f>
        <v>0</v>
      </c>
      <c r="F140" s="74">
        <f>'Tyson ABC'!AF140</f>
        <v>0</v>
      </c>
      <c r="G140" s="74">
        <f>'Tyson ABC'!AG140</f>
        <v>0</v>
      </c>
      <c r="H140" s="72">
        <f>'Tyson ABC'!AC140</f>
        <v>0</v>
      </c>
      <c r="I140" s="99">
        <f>'Tyson ABC'!AQ140</f>
        <v>0</v>
      </c>
      <c r="J140" s="99">
        <f>'Tyson ABC'!AR140</f>
        <v>0</v>
      </c>
      <c r="K140" s="99">
        <f t="shared" si="6"/>
        <v>0</v>
      </c>
      <c r="L140" s="99">
        <f>'Tyson ABC'!AO140</f>
        <v>0</v>
      </c>
      <c r="M140" s="99">
        <f>'Tyson ABC'!AP140</f>
        <v>0</v>
      </c>
      <c r="N140" s="99">
        <f t="shared" si="7"/>
        <v>0</v>
      </c>
    </row>
    <row r="141" spans="1:15" x14ac:dyDescent="0.2">
      <c r="A141" s="67">
        <f>'Tyson ABC'!A141</f>
        <v>0</v>
      </c>
      <c r="B141" s="67">
        <f>'Tyson ABC'!B141</f>
        <v>0</v>
      </c>
      <c r="C141" s="67">
        <f>'Tyson ABC'!C141</f>
        <v>0</v>
      </c>
      <c r="D141" s="74">
        <f>'Tyson ABC'!K141</f>
        <v>0</v>
      </c>
      <c r="E141" s="74">
        <f>'Tyson ABC'!AE141</f>
        <v>0</v>
      </c>
      <c r="F141" s="74">
        <f>'Tyson ABC'!AF141</f>
        <v>0</v>
      </c>
      <c r="G141" s="74">
        <f>'Tyson ABC'!AG141</f>
        <v>0</v>
      </c>
      <c r="H141" s="72">
        <f>'Tyson ABC'!AC141</f>
        <v>0</v>
      </c>
      <c r="I141" s="99">
        <f>'Tyson ABC'!AQ141</f>
        <v>0</v>
      </c>
      <c r="J141" s="99">
        <f>'Tyson ABC'!AR141</f>
        <v>0</v>
      </c>
      <c r="K141" s="99">
        <f t="shared" si="6"/>
        <v>0</v>
      </c>
      <c r="L141" s="99">
        <f>'Tyson ABC'!AO141</f>
        <v>0</v>
      </c>
      <c r="M141" s="99">
        <f>'Tyson ABC'!AP141</f>
        <v>0</v>
      </c>
      <c r="N141" s="99">
        <f t="shared" si="7"/>
        <v>0</v>
      </c>
      <c r="O141" s="11"/>
    </row>
    <row r="142" spans="1:15" x14ac:dyDescent="0.2">
      <c r="A142" s="67">
        <f>'Tyson ABC'!A142</f>
        <v>0</v>
      </c>
      <c r="B142" s="67">
        <f>'Tyson ABC'!B142</f>
        <v>0</v>
      </c>
      <c r="C142" s="67">
        <f>'Tyson ABC'!C142</f>
        <v>0</v>
      </c>
      <c r="D142" s="74">
        <f>'Tyson ABC'!K142</f>
        <v>0</v>
      </c>
      <c r="E142" s="74">
        <f>'Tyson ABC'!AE142</f>
        <v>0</v>
      </c>
      <c r="F142" s="74">
        <f>'Tyson ABC'!AF142</f>
        <v>0</v>
      </c>
      <c r="G142" s="74">
        <f>'Tyson ABC'!AG142</f>
        <v>0</v>
      </c>
      <c r="H142" s="72">
        <f>'Tyson ABC'!AC142</f>
        <v>0</v>
      </c>
      <c r="I142" s="99">
        <f>'Tyson ABC'!AQ142</f>
        <v>0</v>
      </c>
      <c r="J142" s="99">
        <f>'Tyson ABC'!AR142</f>
        <v>0</v>
      </c>
      <c r="K142" s="99">
        <f t="shared" si="6"/>
        <v>0</v>
      </c>
      <c r="L142" s="99">
        <f>'Tyson ABC'!AO142</f>
        <v>0</v>
      </c>
      <c r="M142" s="99">
        <f>'Tyson ABC'!AP142</f>
        <v>0</v>
      </c>
      <c r="N142" s="99">
        <f t="shared" si="7"/>
        <v>0</v>
      </c>
    </row>
    <row r="143" spans="1:15" x14ac:dyDescent="0.2">
      <c r="A143" s="67">
        <f>'Tyson ABC'!A143</f>
        <v>0</v>
      </c>
      <c r="B143" s="67">
        <f>'Tyson ABC'!B143</f>
        <v>0</v>
      </c>
      <c r="C143" s="67">
        <f>'Tyson ABC'!C143</f>
        <v>0</v>
      </c>
      <c r="D143" s="74">
        <f>'Tyson ABC'!K143</f>
        <v>0</v>
      </c>
      <c r="E143" s="74">
        <f>'Tyson ABC'!AE143</f>
        <v>0</v>
      </c>
      <c r="F143" s="74">
        <f>'Tyson ABC'!AF143</f>
        <v>0</v>
      </c>
      <c r="G143" s="74">
        <f>'Tyson ABC'!AG143</f>
        <v>0</v>
      </c>
      <c r="H143" s="72">
        <f>'Tyson ABC'!AC143</f>
        <v>0</v>
      </c>
      <c r="I143" s="99">
        <f>'Tyson ABC'!AQ143</f>
        <v>0</v>
      </c>
      <c r="J143" s="99">
        <f>'Tyson ABC'!AR143</f>
        <v>0</v>
      </c>
      <c r="K143" s="99">
        <f t="shared" si="6"/>
        <v>0</v>
      </c>
      <c r="L143" s="99">
        <f>'Tyson ABC'!AO143</f>
        <v>0</v>
      </c>
      <c r="M143" s="99">
        <f>'Tyson ABC'!AP143</f>
        <v>0</v>
      </c>
      <c r="N143" s="99">
        <f t="shared" si="7"/>
        <v>0</v>
      </c>
    </row>
    <row r="144" spans="1:15" x14ac:dyDescent="0.2">
      <c r="A144" s="67">
        <f>'Tyson ABC'!A144</f>
        <v>0</v>
      </c>
      <c r="B144" s="67">
        <f>'Tyson ABC'!B144</f>
        <v>0</v>
      </c>
      <c r="C144" s="67">
        <f>'Tyson ABC'!C144</f>
        <v>0</v>
      </c>
      <c r="D144" s="74">
        <f>'Tyson ABC'!K144</f>
        <v>0</v>
      </c>
      <c r="E144" s="74">
        <f>'Tyson ABC'!AE144</f>
        <v>0</v>
      </c>
      <c r="F144" s="74">
        <f>'Tyson ABC'!AF144</f>
        <v>0</v>
      </c>
      <c r="G144" s="74">
        <f>'Tyson ABC'!AG144</f>
        <v>0</v>
      </c>
      <c r="H144" s="72">
        <f>'Tyson ABC'!AC144</f>
        <v>0</v>
      </c>
      <c r="I144" s="99">
        <f>'Tyson ABC'!AQ144</f>
        <v>0</v>
      </c>
      <c r="J144" s="99">
        <f>'Tyson ABC'!AR144</f>
        <v>0</v>
      </c>
      <c r="K144" s="99">
        <f t="shared" si="6"/>
        <v>0</v>
      </c>
      <c r="L144" s="99">
        <f>'Tyson ABC'!AO144</f>
        <v>0</v>
      </c>
      <c r="M144" s="99">
        <f>'Tyson ABC'!AP144</f>
        <v>0</v>
      </c>
      <c r="N144" s="99">
        <f t="shared" si="7"/>
        <v>0</v>
      </c>
    </row>
    <row r="145" spans="1:15" x14ac:dyDescent="0.2">
      <c r="A145" s="67">
        <f>'Tyson ABC'!A145</f>
        <v>0</v>
      </c>
      <c r="B145" s="67">
        <f>'Tyson ABC'!B145</f>
        <v>0</v>
      </c>
      <c r="C145" s="67">
        <f>'Tyson ABC'!C145</f>
        <v>0</v>
      </c>
      <c r="D145" s="74">
        <f>'Tyson ABC'!K145</f>
        <v>0</v>
      </c>
      <c r="E145" s="74">
        <f>'Tyson ABC'!AE145</f>
        <v>0</v>
      </c>
      <c r="F145" s="74">
        <f>'Tyson ABC'!AF145</f>
        <v>0</v>
      </c>
      <c r="G145" s="74">
        <f>'Tyson ABC'!AG145</f>
        <v>0</v>
      </c>
      <c r="H145" s="72">
        <f>'Tyson ABC'!AC145</f>
        <v>0</v>
      </c>
      <c r="I145" s="99">
        <f>'Tyson ABC'!AQ145</f>
        <v>0</v>
      </c>
      <c r="J145" s="99">
        <f>'Tyson ABC'!AR145</f>
        <v>0</v>
      </c>
      <c r="K145" s="99">
        <f t="shared" si="6"/>
        <v>0</v>
      </c>
      <c r="L145" s="99">
        <f>'Tyson ABC'!AO145</f>
        <v>0</v>
      </c>
      <c r="M145" s="99">
        <f>'Tyson ABC'!AP145</f>
        <v>0</v>
      </c>
      <c r="N145" s="99">
        <f t="shared" si="7"/>
        <v>0</v>
      </c>
    </row>
    <row r="146" spans="1:15" x14ac:dyDescent="0.2">
      <c r="A146" s="67">
        <f>'Tyson ABC'!A146</f>
        <v>0</v>
      </c>
      <c r="B146" s="67">
        <f>'Tyson ABC'!B146</f>
        <v>0</v>
      </c>
      <c r="C146" s="67">
        <f>'Tyson ABC'!C146</f>
        <v>0</v>
      </c>
      <c r="D146" s="74">
        <f>'Tyson ABC'!K146</f>
        <v>0</v>
      </c>
      <c r="E146" s="74">
        <f>'Tyson ABC'!AE146</f>
        <v>0</v>
      </c>
      <c r="F146" s="74">
        <f>'Tyson ABC'!AF146</f>
        <v>0</v>
      </c>
      <c r="G146" s="74">
        <f>'Tyson ABC'!AG146</f>
        <v>0</v>
      </c>
      <c r="H146" s="72">
        <f>'Tyson ABC'!AC146</f>
        <v>0</v>
      </c>
      <c r="I146" s="99">
        <f>'Tyson ABC'!AQ146</f>
        <v>0</v>
      </c>
      <c r="J146" s="99">
        <f>'Tyson ABC'!AR146</f>
        <v>0</v>
      </c>
      <c r="K146" s="99">
        <f t="shared" si="6"/>
        <v>0</v>
      </c>
      <c r="L146" s="99">
        <f>'Tyson ABC'!AO146</f>
        <v>0</v>
      </c>
      <c r="M146" s="99">
        <f>'Tyson ABC'!AP146</f>
        <v>0</v>
      </c>
      <c r="N146" s="99">
        <f t="shared" si="7"/>
        <v>0</v>
      </c>
    </row>
    <row r="147" spans="1:15" x14ac:dyDescent="0.2">
      <c r="A147" s="67">
        <f>'Tyson ABC'!A147</f>
        <v>0</v>
      </c>
      <c r="B147" s="67">
        <f>'Tyson ABC'!B147</f>
        <v>0</v>
      </c>
      <c r="C147" s="67">
        <f>'Tyson ABC'!C147</f>
        <v>0</v>
      </c>
      <c r="D147" s="74">
        <f>'Tyson ABC'!K147</f>
        <v>0</v>
      </c>
      <c r="E147" s="74">
        <f>'Tyson ABC'!AE147</f>
        <v>0</v>
      </c>
      <c r="F147" s="74">
        <f>'Tyson ABC'!AF147</f>
        <v>0</v>
      </c>
      <c r="G147" s="74">
        <f>'Tyson ABC'!AG147</f>
        <v>0</v>
      </c>
      <c r="H147" s="72">
        <f>'Tyson ABC'!AC147</f>
        <v>0</v>
      </c>
      <c r="I147" s="99">
        <f>'Tyson ABC'!AQ147</f>
        <v>0</v>
      </c>
      <c r="J147" s="99">
        <f>'Tyson ABC'!AR147</f>
        <v>0</v>
      </c>
      <c r="K147" s="99">
        <f t="shared" si="6"/>
        <v>0</v>
      </c>
      <c r="L147" s="99">
        <f>'Tyson ABC'!AO147</f>
        <v>0</v>
      </c>
      <c r="M147" s="99">
        <f>'Tyson ABC'!AP147</f>
        <v>0</v>
      </c>
      <c r="N147" s="99">
        <f t="shared" si="7"/>
        <v>0</v>
      </c>
    </row>
    <row r="148" spans="1:15" x14ac:dyDescent="0.2">
      <c r="A148" s="67">
        <f>'Tyson ABC'!A148</f>
        <v>0</v>
      </c>
      <c r="B148" s="67">
        <f>'Tyson ABC'!B148</f>
        <v>0</v>
      </c>
      <c r="C148" s="67">
        <f>'Tyson ABC'!C148</f>
        <v>0</v>
      </c>
      <c r="D148" s="74">
        <f>'Tyson ABC'!K148</f>
        <v>0</v>
      </c>
      <c r="E148" s="74">
        <f>'Tyson ABC'!AE148</f>
        <v>0</v>
      </c>
      <c r="F148" s="74">
        <f>'Tyson ABC'!AF148</f>
        <v>0</v>
      </c>
      <c r="G148" s="74">
        <f>'Tyson ABC'!AG148</f>
        <v>0</v>
      </c>
      <c r="H148" s="72">
        <f>'Tyson ABC'!AC148</f>
        <v>0</v>
      </c>
      <c r="I148" s="99">
        <f>'Tyson ABC'!AQ148</f>
        <v>0</v>
      </c>
      <c r="J148" s="99">
        <f>'Tyson ABC'!AR148</f>
        <v>0</v>
      </c>
      <c r="K148" s="99">
        <f t="shared" si="6"/>
        <v>0</v>
      </c>
      <c r="L148" s="99">
        <f>'Tyson ABC'!AO148</f>
        <v>0</v>
      </c>
      <c r="M148" s="99">
        <f>'Tyson ABC'!AP148</f>
        <v>0</v>
      </c>
      <c r="N148" s="99">
        <f t="shared" si="7"/>
        <v>0</v>
      </c>
    </row>
    <row r="149" spans="1:15" x14ac:dyDescent="0.2">
      <c r="A149" s="67">
        <f>'Tyson ABC'!A149</f>
        <v>0</v>
      </c>
      <c r="B149" s="67">
        <f>'Tyson ABC'!B149</f>
        <v>0</v>
      </c>
      <c r="C149" s="67">
        <f>'Tyson ABC'!C149</f>
        <v>0</v>
      </c>
      <c r="D149" s="74">
        <f>'Tyson ABC'!K149</f>
        <v>0</v>
      </c>
      <c r="E149" s="74">
        <f>'Tyson ABC'!AE149</f>
        <v>0</v>
      </c>
      <c r="F149" s="74">
        <f>'Tyson ABC'!AF149</f>
        <v>0</v>
      </c>
      <c r="G149" s="74">
        <f>'Tyson ABC'!AG149</f>
        <v>0</v>
      </c>
      <c r="H149" s="72">
        <f>'Tyson ABC'!AC149</f>
        <v>0</v>
      </c>
      <c r="I149" s="99">
        <f>'Tyson ABC'!AQ149</f>
        <v>0</v>
      </c>
      <c r="J149" s="99">
        <f>'Tyson ABC'!AR149</f>
        <v>0</v>
      </c>
      <c r="K149" s="99">
        <f t="shared" si="6"/>
        <v>0</v>
      </c>
      <c r="L149" s="99">
        <f>'Tyson ABC'!AO149</f>
        <v>0</v>
      </c>
      <c r="M149" s="99">
        <f>'Tyson ABC'!AP149</f>
        <v>0</v>
      </c>
      <c r="N149" s="99">
        <f t="shared" si="7"/>
        <v>0</v>
      </c>
    </row>
    <row r="150" spans="1:15" x14ac:dyDescent="0.2">
      <c r="A150" s="67">
        <f>'Tyson ABC'!A150</f>
        <v>0</v>
      </c>
      <c r="B150" s="67">
        <f>'Tyson ABC'!B150</f>
        <v>0</v>
      </c>
      <c r="C150" s="67">
        <f>'Tyson ABC'!C150</f>
        <v>0</v>
      </c>
      <c r="D150" s="74">
        <f>'Tyson ABC'!K150</f>
        <v>0</v>
      </c>
      <c r="E150" s="74">
        <f>'Tyson ABC'!AE150</f>
        <v>0</v>
      </c>
      <c r="F150" s="74">
        <f>'Tyson ABC'!AF150</f>
        <v>0</v>
      </c>
      <c r="G150" s="74">
        <f>'Tyson ABC'!AG150</f>
        <v>0</v>
      </c>
      <c r="H150" s="72">
        <f>'Tyson ABC'!AC150</f>
        <v>0</v>
      </c>
      <c r="I150" s="99">
        <f>'Tyson ABC'!AQ150</f>
        <v>0</v>
      </c>
      <c r="J150" s="99">
        <f>'Tyson ABC'!AR150</f>
        <v>0</v>
      </c>
      <c r="K150" s="99">
        <f t="shared" si="6"/>
        <v>0</v>
      </c>
      <c r="L150" s="99">
        <f>'Tyson ABC'!AO150</f>
        <v>0</v>
      </c>
      <c r="M150" s="99">
        <f>'Tyson ABC'!AP150</f>
        <v>0</v>
      </c>
      <c r="N150" s="99">
        <f t="shared" si="7"/>
        <v>0</v>
      </c>
    </row>
    <row r="151" spans="1:15" x14ac:dyDescent="0.2">
      <c r="A151" s="67">
        <f>'Tyson ABC'!A151</f>
        <v>0</v>
      </c>
      <c r="B151" s="67">
        <f>'Tyson ABC'!B151</f>
        <v>0</v>
      </c>
      <c r="C151" s="67">
        <f>'Tyson ABC'!C151</f>
        <v>0</v>
      </c>
      <c r="D151" s="74">
        <f>'Tyson ABC'!K151</f>
        <v>0</v>
      </c>
      <c r="E151" s="74">
        <f>'Tyson ABC'!AE151</f>
        <v>0</v>
      </c>
      <c r="F151" s="74">
        <f>'Tyson ABC'!AF151</f>
        <v>0</v>
      </c>
      <c r="G151" s="74">
        <f>'Tyson ABC'!AG151</f>
        <v>0</v>
      </c>
      <c r="H151" s="72">
        <f>'Tyson ABC'!AC151</f>
        <v>0</v>
      </c>
      <c r="I151" s="99">
        <f>'Tyson ABC'!AQ151</f>
        <v>0</v>
      </c>
      <c r="J151" s="99">
        <f>'Tyson ABC'!AR151</f>
        <v>0</v>
      </c>
      <c r="K151" s="99">
        <f t="shared" si="6"/>
        <v>0</v>
      </c>
      <c r="L151" s="99">
        <f>'Tyson ABC'!AO151</f>
        <v>0</v>
      </c>
      <c r="M151" s="99">
        <f>'Tyson ABC'!AP151</f>
        <v>0</v>
      </c>
      <c r="N151" s="99">
        <f t="shared" si="7"/>
        <v>0</v>
      </c>
    </row>
    <row r="152" spans="1:15" x14ac:dyDescent="0.2">
      <c r="A152" s="67">
        <f>'Tyson ABC'!A152</f>
        <v>0</v>
      </c>
      <c r="B152" s="67">
        <f>'Tyson ABC'!B152</f>
        <v>0</v>
      </c>
      <c r="C152" s="67">
        <f>'Tyson ABC'!C152</f>
        <v>0</v>
      </c>
      <c r="D152" s="74">
        <f>'Tyson ABC'!K152</f>
        <v>0</v>
      </c>
      <c r="E152" s="74">
        <f>'Tyson ABC'!AE152</f>
        <v>0</v>
      </c>
      <c r="F152" s="74">
        <f>'Tyson ABC'!AF152</f>
        <v>0</v>
      </c>
      <c r="G152" s="74">
        <f>'Tyson ABC'!AG152</f>
        <v>0</v>
      </c>
      <c r="H152" s="72">
        <f>'Tyson ABC'!AC152</f>
        <v>0</v>
      </c>
      <c r="I152" s="99">
        <f>'Tyson ABC'!AQ152</f>
        <v>0</v>
      </c>
      <c r="J152" s="99">
        <f>'Tyson ABC'!AR152</f>
        <v>0</v>
      </c>
      <c r="K152" s="99">
        <f t="shared" si="6"/>
        <v>0</v>
      </c>
      <c r="L152" s="99">
        <f>'Tyson ABC'!AO152</f>
        <v>0</v>
      </c>
      <c r="M152" s="99">
        <f>'Tyson ABC'!AP152</f>
        <v>0</v>
      </c>
      <c r="N152" s="99">
        <f t="shared" si="7"/>
        <v>0</v>
      </c>
    </row>
    <row r="153" spans="1:15" x14ac:dyDescent="0.2">
      <c r="A153" s="67">
        <f>'Tyson ABC'!A153</f>
        <v>0</v>
      </c>
      <c r="B153" s="67">
        <f>'Tyson ABC'!B153</f>
        <v>0</v>
      </c>
      <c r="C153" s="67">
        <f>'Tyson ABC'!C153</f>
        <v>0</v>
      </c>
      <c r="D153" s="74">
        <f>'Tyson ABC'!K153</f>
        <v>0</v>
      </c>
      <c r="E153" s="74">
        <f>'Tyson ABC'!AE153</f>
        <v>0</v>
      </c>
      <c r="F153" s="74">
        <f>'Tyson ABC'!AF153</f>
        <v>0</v>
      </c>
      <c r="G153" s="74">
        <f>'Tyson ABC'!AG153</f>
        <v>0</v>
      </c>
      <c r="H153" s="72">
        <f>'Tyson ABC'!AC153</f>
        <v>0</v>
      </c>
      <c r="I153" s="99">
        <f>'Tyson ABC'!AQ153</f>
        <v>0</v>
      </c>
      <c r="J153" s="99">
        <f>'Tyson ABC'!AR153</f>
        <v>0</v>
      </c>
      <c r="K153" s="99">
        <f t="shared" si="6"/>
        <v>0</v>
      </c>
      <c r="L153" s="99">
        <f>'Tyson ABC'!AO153</f>
        <v>0</v>
      </c>
      <c r="M153" s="99">
        <f>'Tyson ABC'!AP153</f>
        <v>0</v>
      </c>
      <c r="N153" s="99">
        <f t="shared" si="7"/>
        <v>0</v>
      </c>
      <c r="O153" s="11"/>
    </row>
    <row r="154" spans="1:15" x14ac:dyDescent="0.2">
      <c r="A154" s="67">
        <f>'Tyson ABC'!A154</f>
        <v>0</v>
      </c>
      <c r="B154" s="67">
        <f>'Tyson ABC'!B154</f>
        <v>0</v>
      </c>
      <c r="C154" s="67">
        <f>'Tyson ABC'!C154</f>
        <v>0</v>
      </c>
      <c r="D154" s="74">
        <f>'Tyson ABC'!K154</f>
        <v>0</v>
      </c>
      <c r="E154" s="74">
        <f>'Tyson ABC'!AE154</f>
        <v>0</v>
      </c>
      <c r="F154" s="74">
        <f>'Tyson ABC'!AF154</f>
        <v>0</v>
      </c>
      <c r="G154" s="74">
        <f>'Tyson ABC'!AG154</f>
        <v>0</v>
      </c>
      <c r="H154" s="72">
        <f>'Tyson ABC'!AC154</f>
        <v>0</v>
      </c>
      <c r="I154" s="99">
        <f>'Tyson ABC'!AQ154</f>
        <v>0</v>
      </c>
      <c r="J154" s="99">
        <f>'Tyson ABC'!AR154</f>
        <v>0</v>
      </c>
      <c r="K154" s="99">
        <f t="shared" si="6"/>
        <v>0</v>
      </c>
      <c r="L154" s="99">
        <f>'Tyson ABC'!AO154</f>
        <v>0</v>
      </c>
      <c r="M154" s="99">
        <f>'Tyson ABC'!AP154</f>
        <v>0</v>
      </c>
      <c r="N154" s="99">
        <f t="shared" si="7"/>
        <v>0</v>
      </c>
    </row>
    <row r="155" spans="1:15" x14ac:dyDescent="0.2">
      <c r="A155" s="67">
        <f>'Tyson ABC'!A155</f>
        <v>0</v>
      </c>
      <c r="B155" s="67">
        <f>'Tyson ABC'!B155</f>
        <v>0</v>
      </c>
      <c r="C155" s="67">
        <f>'Tyson ABC'!C155</f>
        <v>0</v>
      </c>
      <c r="D155" s="74">
        <f>'Tyson ABC'!K155</f>
        <v>0</v>
      </c>
      <c r="E155" s="74">
        <f>'Tyson ABC'!AE155</f>
        <v>0</v>
      </c>
      <c r="F155" s="74">
        <f>'Tyson ABC'!AF155</f>
        <v>0</v>
      </c>
      <c r="G155" s="74">
        <f>'Tyson ABC'!AG155</f>
        <v>0</v>
      </c>
      <c r="H155" s="72">
        <f>'Tyson ABC'!AC155</f>
        <v>0</v>
      </c>
      <c r="I155" s="99">
        <f>'Tyson ABC'!AQ155</f>
        <v>0</v>
      </c>
      <c r="J155" s="99">
        <f>'Tyson ABC'!AR155</f>
        <v>0</v>
      </c>
      <c r="K155" s="99">
        <f t="shared" si="6"/>
        <v>0</v>
      </c>
      <c r="L155" s="99">
        <f>'Tyson ABC'!AO155</f>
        <v>0</v>
      </c>
      <c r="M155" s="99">
        <f>'Tyson ABC'!AP155</f>
        <v>0</v>
      </c>
      <c r="N155" s="99">
        <f t="shared" si="7"/>
        <v>0</v>
      </c>
      <c r="O155" s="11"/>
    </row>
    <row r="156" spans="1:15" x14ac:dyDescent="0.2">
      <c r="A156" s="67">
        <f>'Tyson ABC'!A156</f>
        <v>0</v>
      </c>
      <c r="B156" s="67">
        <f>'Tyson ABC'!B156</f>
        <v>0</v>
      </c>
      <c r="C156" s="67">
        <f>'Tyson ABC'!C156</f>
        <v>0</v>
      </c>
      <c r="D156" s="74">
        <f>'Tyson ABC'!K156</f>
        <v>0</v>
      </c>
      <c r="E156" s="74">
        <f>'Tyson ABC'!AE156</f>
        <v>0</v>
      </c>
      <c r="F156" s="74">
        <f>'Tyson ABC'!AF156</f>
        <v>0</v>
      </c>
      <c r="G156" s="74">
        <f>'Tyson ABC'!AG156</f>
        <v>0</v>
      </c>
      <c r="H156" s="72">
        <f>'Tyson ABC'!AC156</f>
        <v>0</v>
      </c>
      <c r="I156" s="99">
        <f>'Tyson ABC'!AQ156</f>
        <v>0</v>
      </c>
      <c r="J156" s="99">
        <f>'Tyson ABC'!AR156</f>
        <v>0</v>
      </c>
      <c r="K156" s="99">
        <f t="shared" si="6"/>
        <v>0</v>
      </c>
      <c r="L156" s="99">
        <f>'Tyson ABC'!AO156</f>
        <v>0</v>
      </c>
      <c r="M156" s="99">
        <f>'Tyson ABC'!AP156</f>
        <v>0</v>
      </c>
      <c r="N156" s="99">
        <f t="shared" si="7"/>
        <v>0</v>
      </c>
    </row>
    <row r="157" spans="1:15" x14ac:dyDescent="0.2">
      <c r="A157" s="67">
        <f>'Tyson ABC'!A157</f>
        <v>0</v>
      </c>
      <c r="B157" s="67">
        <f>'Tyson ABC'!B157</f>
        <v>0</v>
      </c>
      <c r="C157" s="67">
        <f>'Tyson ABC'!C157</f>
        <v>0</v>
      </c>
      <c r="D157" s="74">
        <f>'Tyson ABC'!K157</f>
        <v>0</v>
      </c>
      <c r="E157" s="74">
        <f>'Tyson ABC'!AE157</f>
        <v>0</v>
      </c>
      <c r="F157" s="74">
        <f>'Tyson ABC'!AF157</f>
        <v>0</v>
      </c>
      <c r="G157" s="74">
        <f>'Tyson ABC'!AG157</f>
        <v>0</v>
      </c>
      <c r="H157" s="72">
        <f>'Tyson ABC'!AC157</f>
        <v>0</v>
      </c>
      <c r="I157" s="99">
        <f>'Tyson ABC'!AQ157</f>
        <v>0</v>
      </c>
      <c r="J157" s="99">
        <f>'Tyson ABC'!AR157</f>
        <v>0</v>
      </c>
      <c r="K157" s="99">
        <f t="shared" si="6"/>
        <v>0</v>
      </c>
      <c r="L157" s="99">
        <f>'Tyson ABC'!AO157</f>
        <v>0</v>
      </c>
      <c r="M157" s="99">
        <f>'Tyson ABC'!AP157</f>
        <v>0</v>
      </c>
      <c r="N157" s="99">
        <f t="shared" si="7"/>
        <v>0</v>
      </c>
    </row>
    <row r="158" spans="1:15" x14ac:dyDescent="0.2">
      <c r="A158" s="67">
        <f>'Tyson ABC'!A158</f>
        <v>0</v>
      </c>
      <c r="B158" s="67">
        <f>'Tyson ABC'!B158</f>
        <v>0</v>
      </c>
      <c r="C158" s="67">
        <f>'Tyson ABC'!C158</f>
        <v>0</v>
      </c>
      <c r="D158" s="74">
        <f>'Tyson ABC'!K158</f>
        <v>0</v>
      </c>
      <c r="E158" s="74">
        <f>'Tyson ABC'!AE158</f>
        <v>0</v>
      </c>
      <c r="F158" s="74">
        <f>'Tyson ABC'!AF158</f>
        <v>0</v>
      </c>
      <c r="G158" s="74">
        <f>'Tyson ABC'!AG158</f>
        <v>0</v>
      </c>
      <c r="H158" s="72">
        <f>'Tyson ABC'!AC158</f>
        <v>0</v>
      </c>
      <c r="I158" s="99">
        <f>'Tyson ABC'!AQ158</f>
        <v>0</v>
      </c>
      <c r="J158" s="99">
        <f>'Tyson ABC'!AR158</f>
        <v>0</v>
      </c>
      <c r="K158" s="99">
        <f t="shared" si="6"/>
        <v>0</v>
      </c>
      <c r="L158" s="99">
        <f>'Tyson ABC'!AO158</f>
        <v>0</v>
      </c>
      <c r="M158" s="99">
        <f>'Tyson ABC'!AP158</f>
        <v>0</v>
      </c>
      <c r="N158" s="99">
        <f t="shared" si="7"/>
        <v>0</v>
      </c>
    </row>
    <row r="159" spans="1:15" x14ac:dyDescent="0.2">
      <c r="A159" s="67">
        <f>'Tyson ABC'!A159</f>
        <v>0</v>
      </c>
      <c r="B159" s="67">
        <f>'Tyson ABC'!B159</f>
        <v>0</v>
      </c>
      <c r="C159" s="67">
        <f>'Tyson ABC'!C159</f>
        <v>0</v>
      </c>
      <c r="D159" s="74">
        <f>'Tyson ABC'!K159</f>
        <v>0</v>
      </c>
      <c r="E159" s="74">
        <f>'Tyson ABC'!AE159</f>
        <v>0</v>
      </c>
      <c r="F159" s="74">
        <f>'Tyson ABC'!AF159</f>
        <v>0</v>
      </c>
      <c r="G159" s="74">
        <f>'Tyson ABC'!AG159</f>
        <v>0</v>
      </c>
      <c r="H159" s="72">
        <f>'Tyson ABC'!AC159</f>
        <v>0</v>
      </c>
      <c r="I159" s="99">
        <f>'Tyson ABC'!AQ159</f>
        <v>0</v>
      </c>
      <c r="J159" s="99">
        <f>'Tyson ABC'!AR159</f>
        <v>0</v>
      </c>
      <c r="K159" s="99">
        <f t="shared" si="6"/>
        <v>0</v>
      </c>
      <c r="L159" s="99">
        <f>'Tyson ABC'!AO159</f>
        <v>0</v>
      </c>
      <c r="M159" s="99">
        <f>'Tyson ABC'!AP159</f>
        <v>0</v>
      </c>
      <c r="N159" s="99">
        <f t="shared" si="7"/>
        <v>0</v>
      </c>
    </row>
    <row r="160" spans="1:15" x14ac:dyDescent="0.2">
      <c r="A160" s="67">
        <f>'Tyson ABC'!A160</f>
        <v>0</v>
      </c>
      <c r="B160" s="67">
        <f>'Tyson ABC'!B160</f>
        <v>0</v>
      </c>
      <c r="C160" s="67">
        <f>'Tyson ABC'!C160</f>
        <v>0</v>
      </c>
      <c r="D160" s="74">
        <f>'Tyson ABC'!K160</f>
        <v>0</v>
      </c>
      <c r="E160" s="74">
        <f>'Tyson ABC'!AE160</f>
        <v>0</v>
      </c>
      <c r="F160" s="74">
        <f>'Tyson ABC'!AF160</f>
        <v>0</v>
      </c>
      <c r="G160" s="74">
        <f>'Tyson ABC'!AG160</f>
        <v>0</v>
      </c>
      <c r="H160" s="72">
        <f>'Tyson ABC'!AC160</f>
        <v>0</v>
      </c>
      <c r="I160" s="99">
        <f>'Tyson ABC'!AQ160</f>
        <v>0</v>
      </c>
      <c r="J160" s="99">
        <f>'Tyson ABC'!AR160</f>
        <v>0</v>
      </c>
      <c r="K160" s="99">
        <f t="shared" si="6"/>
        <v>0</v>
      </c>
      <c r="L160" s="99">
        <f>'Tyson ABC'!AO160</f>
        <v>0</v>
      </c>
      <c r="M160" s="99">
        <f>'Tyson ABC'!AP160</f>
        <v>0</v>
      </c>
      <c r="N160" s="99">
        <f t="shared" si="7"/>
        <v>0</v>
      </c>
    </row>
    <row r="161" spans="1:15" x14ac:dyDescent="0.2">
      <c r="A161" s="67">
        <f>'Tyson ABC'!A161</f>
        <v>0</v>
      </c>
      <c r="B161" s="67">
        <f>'Tyson ABC'!B161</f>
        <v>0</v>
      </c>
      <c r="C161" s="67">
        <f>'Tyson ABC'!C161</f>
        <v>0</v>
      </c>
      <c r="D161" s="74">
        <f>'Tyson ABC'!K161</f>
        <v>0</v>
      </c>
      <c r="E161" s="74">
        <f>'Tyson ABC'!AE161</f>
        <v>0</v>
      </c>
      <c r="F161" s="74">
        <f>'Tyson ABC'!AF161</f>
        <v>0</v>
      </c>
      <c r="G161" s="74">
        <f>'Tyson ABC'!AG161</f>
        <v>0</v>
      </c>
      <c r="H161" s="72">
        <f>'Tyson ABC'!AC161</f>
        <v>0</v>
      </c>
      <c r="I161" s="99">
        <f>'Tyson ABC'!AQ161</f>
        <v>0</v>
      </c>
      <c r="J161" s="99">
        <f>'Tyson ABC'!AR161</f>
        <v>0</v>
      </c>
      <c r="K161" s="99">
        <f t="shared" si="6"/>
        <v>0</v>
      </c>
      <c r="L161" s="99">
        <f>'Tyson ABC'!AO161</f>
        <v>0</v>
      </c>
      <c r="M161" s="99">
        <f>'Tyson ABC'!AP161</f>
        <v>0</v>
      </c>
      <c r="N161" s="99">
        <f t="shared" si="7"/>
        <v>0</v>
      </c>
    </row>
    <row r="162" spans="1:15" x14ac:dyDescent="0.2">
      <c r="A162" s="67">
        <f>'Tyson ABC'!A162</f>
        <v>0</v>
      </c>
      <c r="B162" s="67">
        <f>'Tyson ABC'!B162</f>
        <v>0</v>
      </c>
      <c r="C162" s="67">
        <f>'Tyson ABC'!C162</f>
        <v>0</v>
      </c>
      <c r="D162" s="74">
        <f>'Tyson ABC'!K162</f>
        <v>0</v>
      </c>
      <c r="E162" s="74">
        <f>'Tyson ABC'!AE162</f>
        <v>0</v>
      </c>
      <c r="F162" s="74">
        <f>'Tyson ABC'!AF162</f>
        <v>0</v>
      </c>
      <c r="G162" s="74">
        <f>'Tyson ABC'!AG162</f>
        <v>0</v>
      </c>
      <c r="H162" s="72">
        <f>'Tyson ABC'!AC162</f>
        <v>0</v>
      </c>
      <c r="I162" s="99">
        <f>'Tyson ABC'!AQ162</f>
        <v>0</v>
      </c>
      <c r="J162" s="99">
        <f>'Tyson ABC'!AR162</f>
        <v>0</v>
      </c>
      <c r="K162" s="99">
        <f t="shared" si="6"/>
        <v>0</v>
      </c>
      <c r="L162" s="99">
        <f>'Tyson ABC'!AO162</f>
        <v>0</v>
      </c>
      <c r="M162" s="99">
        <f>'Tyson ABC'!AP162</f>
        <v>0</v>
      </c>
      <c r="N162" s="99">
        <f t="shared" si="7"/>
        <v>0</v>
      </c>
    </row>
    <row r="163" spans="1:15" x14ac:dyDescent="0.2">
      <c r="A163" s="67">
        <f>'Tyson ABC'!A163</f>
        <v>0</v>
      </c>
      <c r="B163" s="67">
        <f>'Tyson ABC'!B163</f>
        <v>0</v>
      </c>
      <c r="C163" s="67">
        <f>'Tyson ABC'!C163</f>
        <v>0</v>
      </c>
      <c r="D163" s="74">
        <f>'Tyson ABC'!K163</f>
        <v>0</v>
      </c>
      <c r="E163" s="74">
        <f>'Tyson ABC'!AE163</f>
        <v>0</v>
      </c>
      <c r="F163" s="74">
        <f>'Tyson ABC'!AF163</f>
        <v>0</v>
      </c>
      <c r="G163" s="74">
        <f>'Tyson ABC'!AG163</f>
        <v>0</v>
      </c>
      <c r="H163" s="72">
        <f>'Tyson ABC'!AC163</f>
        <v>0</v>
      </c>
      <c r="I163" s="99">
        <f>'Tyson ABC'!AQ163</f>
        <v>0</v>
      </c>
      <c r="J163" s="99">
        <f>'Tyson ABC'!AR163</f>
        <v>0</v>
      </c>
      <c r="K163" s="99">
        <f t="shared" si="6"/>
        <v>0</v>
      </c>
      <c r="L163" s="99">
        <f>'Tyson ABC'!AO163</f>
        <v>0</v>
      </c>
      <c r="M163" s="99">
        <f>'Tyson ABC'!AP163</f>
        <v>0</v>
      </c>
      <c r="N163" s="99">
        <f t="shared" si="7"/>
        <v>0</v>
      </c>
    </row>
    <row r="164" spans="1:15" x14ac:dyDescent="0.2">
      <c r="A164" s="67">
        <f>'Tyson ABC'!A164</f>
        <v>0</v>
      </c>
      <c r="B164" s="67">
        <f>'Tyson ABC'!B164</f>
        <v>0</v>
      </c>
      <c r="C164" s="67">
        <f>'Tyson ABC'!C164</f>
        <v>0</v>
      </c>
      <c r="D164" s="74">
        <f>'Tyson ABC'!K164</f>
        <v>0</v>
      </c>
      <c r="E164" s="74">
        <f>'Tyson ABC'!AE164</f>
        <v>0</v>
      </c>
      <c r="F164" s="74">
        <f>'Tyson ABC'!AF164</f>
        <v>0</v>
      </c>
      <c r="G164" s="74">
        <f>'Tyson ABC'!AG164</f>
        <v>0</v>
      </c>
      <c r="H164" s="72">
        <f>'Tyson ABC'!AC164</f>
        <v>0</v>
      </c>
      <c r="I164" s="99">
        <f>'Tyson ABC'!AQ164</f>
        <v>0</v>
      </c>
      <c r="J164" s="99">
        <f>'Tyson ABC'!AR164</f>
        <v>0</v>
      </c>
      <c r="K164" s="99">
        <f t="shared" si="6"/>
        <v>0</v>
      </c>
      <c r="L164" s="99">
        <f>'Tyson ABC'!AO164</f>
        <v>0</v>
      </c>
      <c r="M164" s="99">
        <f>'Tyson ABC'!AP164</f>
        <v>0</v>
      </c>
      <c r="N164" s="99">
        <f t="shared" si="7"/>
        <v>0</v>
      </c>
    </row>
    <row r="165" spans="1:15" x14ac:dyDescent="0.2">
      <c r="A165" s="67">
        <f>'Tyson ABC'!A165</f>
        <v>0</v>
      </c>
      <c r="B165" s="67">
        <f>'Tyson ABC'!B165</f>
        <v>0</v>
      </c>
      <c r="C165" s="67">
        <f>'Tyson ABC'!C165</f>
        <v>0</v>
      </c>
      <c r="D165" s="74">
        <f>'Tyson ABC'!K165</f>
        <v>0</v>
      </c>
      <c r="E165" s="74">
        <f>'Tyson ABC'!AE165</f>
        <v>0</v>
      </c>
      <c r="F165" s="74">
        <f>'Tyson ABC'!AF165</f>
        <v>0</v>
      </c>
      <c r="G165" s="74">
        <f>'Tyson ABC'!AG165</f>
        <v>0</v>
      </c>
      <c r="H165" s="72">
        <f>'Tyson ABC'!AC165</f>
        <v>0</v>
      </c>
      <c r="I165" s="99">
        <f>'Tyson ABC'!AQ165</f>
        <v>0</v>
      </c>
      <c r="J165" s="99">
        <f>'Tyson ABC'!AR165</f>
        <v>0</v>
      </c>
      <c r="K165" s="99">
        <f t="shared" si="6"/>
        <v>0</v>
      </c>
      <c r="L165" s="99">
        <f>'Tyson ABC'!AO165</f>
        <v>0</v>
      </c>
      <c r="M165" s="99">
        <f>'Tyson ABC'!AP165</f>
        <v>0</v>
      </c>
      <c r="N165" s="99">
        <f t="shared" si="7"/>
        <v>0</v>
      </c>
    </row>
    <row r="166" spans="1:15" x14ac:dyDescent="0.2">
      <c r="A166" s="67">
        <f>'Tyson ABC'!A166</f>
        <v>0</v>
      </c>
      <c r="B166" s="67">
        <f>'Tyson ABC'!B166</f>
        <v>0</v>
      </c>
      <c r="C166" s="67">
        <f>'Tyson ABC'!C166</f>
        <v>0</v>
      </c>
      <c r="D166" s="74">
        <f>'Tyson ABC'!K166</f>
        <v>0</v>
      </c>
      <c r="E166" s="74">
        <f>'Tyson ABC'!AE166</f>
        <v>0</v>
      </c>
      <c r="F166" s="74">
        <f>'Tyson ABC'!AF166</f>
        <v>0</v>
      </c>
      <c r="G166" s="74">
        <f>'Tyson ABC'!AG166</f>
        <v>0</v>
      </c>
      <c r="H166" s="72">
        <f>'Tyson ABC'!AC166</f>
        <v>0</v>
      </c>
      <c r="I166" s="99">
        <f>'Tyson ABC'!AQ166</f>
        <v>0</v>
      </c>
      <c r="J166" s="99">
        <f>'Tyson ABC'!AR166</f>
        <v>0</v>
      </c>
      <c r="K166" s="99">
        <f t="shared" si="6"/>
        <v>0</v>
      </c>
      <c r="L166" s="99">
        <f>'Tyson ABC'!AO166</f>
        <v>0</v>
      </c>
      <c r="M166" s="99">
        <f>'Tyson ABC'!AP166</f>
        <v>0</v>
      </c>
      <c r="N166" s="99">
        <f t="shared" si="7"/>
        <v>0</v>
      </c>
    </row>
    <row r="167" spans="1:15" x14ac:dyDescent="0.2">
      <c r="A167" s="67">
        <f>'Tyson ABC'!A167</f>
        <v>0</v>
      </c>
      <c r="B167" s="67">
        <f>'Tyson ABC'!B167</f>
        <v>0</v>
      </c>
      <c r="C167" s="67">
        <f>'Tyson ABC'!C167</f>
        <v>0</v>
      </c>
      <c r="D167" s="74">
        <f>'Tyson ABC'!K167</f>
        <v>0</v>
      </c>
      <c r="E167" s="74">
        <f>'Tyson ABC'!AE167</f>
        <v>0</v>
      </c>
      <c r="F167" s="74">
        <f>'Tyson ABC'!AF167</f>
        <v>0</v>
      </c>
      <c r="G167" s="74">
        <f>'Tyson ABC'!AG167</f>
        <v>0</v>
      </c>
      <c r="H167" s="72">
        <f>'Tyson ABC'!AC167</f>
        <v>0</v>
      </c>
      <c r="I167" s="99">
        <f>'Tyson ABC'!AQ167</f>
        <v>0</v>
      </c>
      <c r="J167" s="99">
        <f>'Tyson ABC'!AR167</f>
        <v>0</v>
      </c>
      <c r="K167" s="99">
        <f t="shared" si="6"/>
        <v>0</v>
      </c>
      <c r="L167" s="99">
        <f>'Tyson ABC'!AO167</f>
        <v>0</v>
      </c>
      <c r="M167" s="99">
        <f>'Tyson ABC'!AP167</f>
        <v>0</v>
      </c>
      <c r="N167" s="99">
        <f t="shared" si="7"/>
        <v>0</v>
      </c>
    </row>
    <row r="168" spans="1:15" x14ac:dyDescent="0.2">
      <c r="A168" s="67">
        <f>'Tyson ABC'!A168</f>
        <v>0</v>
      </c>
      <c r="B168" s="67">
        <f>'Tyson ABC'!B168</f>
        <v>0</v>
      </c>
      <c r="C168" s="67">
        <f>'Tyson ABC'!C168</f>
        <v>0</v>
      </c>
      <c r="D168" s="74">
        <f>'Tyson ABC'!K168</f>
        <v>0</v>
      </c>
      <c r="E168" s="74">
        <f>'Tyson ABC'!AE168</f>
        <v>0</v>
      </c>
      <c r="F168" s="74">
        <f>'Tyson ABC'!AF168</f>
        <v>0</v>
      </c>
      <c r="G168" s="74">
        <f>'Tyson ABC'!AG168</f>
        <v>0</v>
      </c>
      <c r="H168" s="72">
        <f>'Tyson ABC'!AC168</f>
        <v>0</v>
      </c>
      <c r="I168" s="99">
        <f>'Tyson ABC'!AQ168</f>
        <v>0</v>
      </c>
      <c r="J168" s="99">
        <f>'Tyson ABC'!AR168</f>
        <v>0</v>
      </c>
      <c r="K168" s="99">
        <f t="shared" si="6"/>
        <v>0</v>
      </c>
      <c r="L168" s="99">
        <f>'Tyson ABC'!AO168</f>
        <v>0</v>
      </c>
      <c r="M168" s="99">
        <f>'Tyson ABC'!AP168</f>
        <v>0</v>
      </c>
      <c r="N168" s="99">
        <f t="shared" si="7"/>
        <v>0</v>
      </c>
    </row>
    <row r="169" spans="1:15" x14ac:dyDescent="0.2">
      <c r="A169" s="67">
        <f>'Tyson ABC'!A169</f>
        <v>0</v>
      </c>
      <c r="B169" s="67">
        <f>'Tyson ABC'!B169</f>
        <v>0</v>
      </c>
      <c r="C169" s="67">
        <f>'Tyson ABC'!C169</f>
        <v>0</v>
      </c>
      <c r="D169" s="74">
        <f>'Tyson ABC'!K169</f>
        <v>0</v>
      </c>
      <c r="E169" s="74">
        <f>'Tyson ABC'!AE169</f>
        <v>0</v>
      </c>
      <c r="F169" s="74">
        <f>'Tyson ABC'!AF169</f>
        <v>0</v>
      </c>
      <c r="G169" s="74">
        <f>'Tyson ABC'!AG169</f>
        <v>0</v>
      </c>
      <c r="H169" s="72">
        <f>'Tyson ABC'!AC169</f>
        <v>0</v>
      </c>
      <c r="I169" s="99">
        <f>'Tyson ABC'!AQ169</f>
        <v>0</v>
      </c>
      <c r="J169" s="99">
        <f>'Tyson ABC'!AR169</f>
        <v>0</v>
      </c>
      <c r="K169" s="99">
        <f t="shared" si="6"/>
        <v>0</v>
      </c>
      <c r="L169" s="99">
        <f>'Tyson ABC'!AO169</f>
        <v>0</v>
      </c>
      <c r="M169" s="99">
        <f>'Tyson ABC'!AP169</f>
        <v>0</v>
      </c>
      <c r="N169" s="99">
        <f t="shared" si="7"/>
        <v>0</v>
      </c>
    </row>
    <row r="170" spans="1:15" x14ac:dyDescent="0.2">
      <c r="A170" s="67">
        <f>'Tyson ABC'!A170</f>
        <v>0</v>
      </c>
      <c r="B170" s="67">
        <f>'Tyson ABC'!B170</f>
        <v>0</v>
      </c>
      <c r="C170" s="67">
        <f>'Tyson ABC'!C170</f>
        <v>0</v>
      </c>
      <c r="D170" s="74">
        <f>'Tyson ABC'!K170</f>
        <v>0</v>
      </c>
      <c r="E170" s="74">
        <f>'Tyson ABC'!AE170</f>
        <v>0</v>
      </c>
      <c r="F170" s="74">
        <f>'Tyson ABC'!AF170</f>
        <v>0</v>
      </c>
      <c r="G170" s="74">
        <f>'Tyson ABC'!AG170</f>
        <v>0</v>
      </c>
      <c r="H170" s="72">
        <f>'Tyson ABC'!AC170</f>
        <v>0</v>
      </c>
      <c r="I170" s="99">
        <f>'Tyson ABC'!AQ170</f>
        <v>0</v>
      </c>
      <c r="J170" s="99">
        <f>'Tyson ABC'!AR170</f>
        <v>0</v>
      </c>
      <c r="K170" s="99">
        <f t="shared" ref="K170:K199" si="8">J170-I170</f>
        <v>0</v>
      </c>
      <c r="L170" s="99">
        <f>'Tyson ABC'!AO170</f>
        <v>0</v>
      </c>
      <c r="M170" s="99">
        <f>'Tyson ABC'!AP170</f>
        <v>0</v>
      </c>
      <c r="N170" s="99">
        <f t="shared" ref="N170:N199" si="9">M170-L170</f>
        <v>0</v>
      </c>
    </row>
    <row r="171" spans="1:15" x14ac:dyDescent="0.2">
      <c r="A171" s="67">
        <f>'Tyson ABC'!A171</f>
        <v>0</v>
      </c>
      <c r="B171" s="67">
        <f>'Tyson ABC'!B171</f>
        <v>0</v>
      </c>
      <c r="C171" s="67">
        <f>'Tyson ABC'!C171</f>
        <v>0</v>
      </c>
      <c r="D171" s="74">
        <f>'Tyson ABC'!K171</f>
        <v>0</v>
      </c>
      <c r="E171" s="74">
        <f>'Tyson ABC'!AE171</f>
        <v>0</v>
      </c>
      <c r="F171" s="74">
        <f>'Tyson ABC'!AF171</f>
        <v>0</v>
      </c>
      <c r="G171" s="74">
        <f>'Tyson ABC'!AG171</f>
        <v>0</v>
      </c>
      <c r="H171" s="72">
        <f>'Tyson ABC'!AC171</f>
        <v>0</v>
      </c>
      <c r="I171" s="99">
        <f>'Tyson ABC'!AQ171</f>
        <v>0</v>
      </c>
      <c r="J171" s="99">
        <f>'Tyson ABC'!AR171</f>
        <v>0</v>
      </c>
      <c r="K171" s="99">
        <f t="shared" si="8"/>
        <v>0</v>
      </c>
      <c r="L171" s="99">
        <f>'Tyson ABC'!AO171</f>
        <v>0</v>
      </c>
      <c r="M171" s="99">
        <f>'Tyson ABC'!AP171</f>
        <v>0</v>
      </c>
      <c r="N171" s="99">
        <f t="shared" si="9"/>
        <v>0</v>
      </c>
      <c r="O171" s="11"/>
    </row>
    <row r="172" spans="1:15" x14ac:dyDescent="0.2">
      <c r="A172" s="67">
        <f>'Tyson ABC'!A172</f>
        <v>0</v>
      </c>
      <c r="B172" s="67">
        <f>'Tyson ABC'!B172</f>
        <v>0</v>
      </c>
      <c r="C172" s="67">
        <f>'Tyson ABC'!C172</f>
        <v>0</v>
      </c>
      <c r="D172" s="74">
        <f>'Tyson ABC'!K172</f>
        <v>0</v>
      </c>
      <c r="E172" s="74">
        <f>'Tyson ABC'!AE172</f>
        <v>0</v>
      </c>
      <c r="F172" s="74">
        <f>'Tyson ABC'!AF172</f>
        <v>0</v>
      </c>
      <c r="G172" s="74">
        <f>'Tyson ABC'!AG172</f>
        <v>0</v>
      </c>
      <c r="H172" s="72">
        <f>'Tyson ABC'!AC172</f>
        <v>0</v>
      </c>
      <c r="I172" s="99">
        <f>'Tyson ABC'!AQ172</f>
        <v>0</v>
      </c>
      <c r="J172" s="99">
        <f>'Tyson ABC'!AR172</f>
        <v>0</v>
      </c>
      <c r="K172" s="99">
        <f t="shared" si="8"/>
        <v>0</v>
      </c>
      <c r="L172" s="99">
        <f>'Tyson ABC'!AO172</f>
        <v>0</v>
      </c>
      <c r="M172" s="99">
        <f>'Tyson ABC'!AP172</f>
        <v>0</v>
      </c>
      <c r="N172" s="99">
        <f t="shared" si="9"/>
        <v>0</v>
      </c>
    </row>
    <row r="173" spans="1:15" x14ac:dyDescent="0.2">
      <c r="A173" s="67">
        <f>'Tyson ABC'!A173</f>
        <v>0</v>
      </c>
      <c r="B173" s="67">
        <f>'Tyson ABC'!B173</f>
        <v>0</v>
      </c>
      <c r="C173" s="67">
        <f>'Tyson ABC'!C173</f>
        <v>0</v>
      </c>
      <c r="D173" s="74">
        <f>'Tyson ABC'!K173</f>
        <v>0</v>
      </c>
      <c r="E173" s="74">
        <f>'Tyson ABC'!AE173</f>
        <v>0</v>
      </c>
      <c r="F173" s="74">
        <f>'Tyson ABC'!AF173</f>
        <v>0</v>
      </c>
      <c r="G173" s="74">
        <f>'Tyson ABC'!AG173</f>
        <v>0</v>
      </c>
      <c r="H173" s="72">
        <f>'Tyson ABC'!AC173</f>
        <v>0</v>
      </c>
      <c r="I173" s="99">
        <f>'Tyson ABC'!AQ173</f>
        <v>0</v>
      </c>
      <c r="J173" s="99">
        <f>'Tyson ABC'!AR173</f>
        <v>0</v>
      </c>
      <c r="K173" s="99">
        <f t="shared" si="8"/>
        <v>0</v>
      </c>
      <c r="L173" s="99">
        <f>'Tyson ABC'!AO173</f>
        <v>0</v>
      </c>
      <c r="M173" s="99">
        <f>'Tyson ABC'!AP173</f>
        <v>0</v>
      </c>
      <c r="N173" s="99">
        <f t="shared" si="9"/>
        <v>0</v>
      </c>
    </row>
    <row r="174" spans="1:15" x14ac:dyDescent="0.2">
      <c r="A174" s="67">
        <f>'Tyson ABC'!A174</f>
        <v>0</v>
      </c>
      <c r="B174" s="67">
        <f>'Tyson ABC'!B174</f>
        <v>0</v>
      </c>
      <c r="C174" s="67">
        <f>'Tyson ABC'!C174</f>
        <v>0</v>
      </c>
      <c r="D174" s="74">
        <f>'Tyson ABC'!K174</f>
        <v>0</v>
      </c>
      <c r="E174" s="74">
        <f>'Tyson ABC'!AE174</f>
        <v>0</v>
      </c>
      <c r="F174" s="74">
        <f>'Tyson ABC'!AF174</f>
        <v>0</v>
      </c>
      <c r="G174" s="74">
        <f>'Tyson ABC'!AG174</f>
        <v>0</v>
      </c>
      <c r="H174" s="72">
        <f>'Tyson ABC'!AC174</f>
        <v>0</v>
      </c>
      <c r="I174" s="99">
        <f>'Tyson ABC'!AQ174</f>
        <v>0</v>
      </c>
      <c r="J174" s="99">
        <f>'Tyson ABC'!AR174</f>
        <v>0</v>
      </c>
      <c r="K174" s="99">
        <f t="shared" si="8"/>
        <v>0</v>
      </c>
      <c r="L174" s="99">
        <f>'Tyson ABC'!AO174</f>
        <v>0</v>
      </c>
      <c r="M174" s="99">
        <f>'Tyson ABC'!AP174</f>
        <v>0</v>
      </c>
      <c r="N174" s="99">
        <f t="shared" si="9"/>
        <v>0</v>
      </c>
    </row>
    <row r="175" spans="1:15" x14ac:dyDescent="0.2">
      <c r="A175" s="67">
        <f>'Tyson ABC'!A175</f>
        <v>0</v>
      </c>
      <c r="B175" s="67">
        <f>'Tyson ABC'!B175</f>
        <v>0</v>
      </c>
      <c r="C175" s="67">
        <f>'Tyson ABC'!C175</f>
        <v>0</v>
      </c>
      <c r="D175" s="74">
        <f>'Tyson ABC'!K175</f>
        <v>0</v>
      </c>
      <c r="E175" s="74">
        <f>'Tyson ABC'!AE175</f>
        <v>0</v>
      </c>
      <c r="F175" s="74">
        <f>'Tyson ABC'!AF175</f>
        <v>0</v>
      </c>
      <c r="G175" s="74">
        <f>'Tyson ABC'!AG175</f>
        <v>0</v>
      </c>
      <c r="H175" s="72">
        <f>'Tyson ABC'!AC175</f>
        <v>0</v>
      </c>
      <c r="I175" s="99">
        <f>'Tyson ABC'!AQ175</f>
        <v>0</v>
      </c>
      <c r="J175" s="99">
        <f>'Tyson ABC'!AR175</f>
        <v>0</v>
      </c>
      <c r="K175" s="99">
        <f t="shared" si="8"/>
        <v>0</v>
      </c>
      <c r="L175" s="99">
        <f>'Tyson ABC'!AO175</f>
        <v>0</v>
      </c>
      <c r="M175" s="99">
        <f>'Tyson ABC'!AP175</f>
        <v>0</v>
      </c>
      <c r="N175" s="99">
        <f t="shared" si="9"/>
        <v>0</v>
      </c>
    </row>
    <row r="176" spans="1:15" x14ac:dyDescent="0.2">
      <c r="A176" s="67">
        <f>'Tyson ABC'!A176</f>
        <v>0</v>
      </c>
      <c r="B176" s="67">
        <f>'Tyson ABC'!B176</f>
        <v>0</v>
      </c>
      <c r="C176" s="67">
        <f>'Tyson ABC'!C176</f>
        <v>0</v>
      </c>
      <c r="D176" s="74">
        <f>'Tyson ABC'!K176</f>
        <v>0</v>
      </c>
      <c r="E176" s="74">
        <f>'Tyson ABC'!AE176</f>
        <v>0</v>
      </c>
      <c r="F176" s="74">
        <f>'Tyson ABC'!AF176</f>
        <v>0</v>
      </c>
      <c r="G176" s="74">
        <f>'Tyson ABC'!AG176</f>
        <v>0</v>
      </c>
      <c r="H176" s="72">
        <f>'Tyson ABC'!AC176</f>
        <v>0</v>
      </c>
      <c r="I176" s="99">
        <f>'Tyson ABC'!AQ176</f>
        <v>0</v>
      </c>
      <c r="J176" s="99">
        <f>'Tyson ABC'!AR176</f>
        <v>0</v>
      </c>
      <c r="K176" s="99">
        <f t="shared" si="8"/>
        <v>0</v>
      </c>
      <c r="L176" s="99">
        <f>'Tyson ABC'!AO176</f>
        <v>0</v>
      </c>
      <c r="M176" s="99">
        <f>'Tyson ABC'!AP176</f>
        <v>0</v>
      </c>
      <c r="N176" s="99">
        <f t="shared" si="9"/>
        <v>0</v>
      </c>
    </row>
    <row r="177" spans="1:14" x14ac:dyDescent="0.2">
      <c r="A177" s="67">
        <f>'Tyson ABC'!A177</f>
        <v>0</v>
      </c>
      <c r="B177" s="67">
        <f>'Tyson ABC'!B177</f>
        <v>0</v>
      </c>
      <c r="C177" s="67">
        <f>'Tyson ABC'!C177</f>
        <v>0</v>
      </c>
      <c r="D177" s="74">
        <f>'Tyson ABC'!K177</f>
        <v>0</v>
      </c>
      <c r="E177" s="74">
        <f>'Tyson ABC'!AE177</f>
        <v>0</v>
      </c>
      <c r="F177" s="74">
        <f>'Tyson ABC'!AF177</f>
        <v>0</v>
      </c>
      <c r="G177" s="74">
        <f>'Tyson ABC'!AG177</f>
        <v>0</v>
      </c>
      <c r="H177" s="72">
        <f>'Tyson ABC'!AC177</f>
        <v>0</v>
      </c>
      <c r="I177" s="99">
        <f>'Tyson ABC'!AQ177</f>
        <v>0</v>
      </c>
      <c r="J177" s="99">
        <f>'Tyson ABC'!AR177</f>
        <v>0</v>
      </c>
      <c r="K177" s="99">
        <f t="shared" si="8"/>
        <v>0</v>
      </c>
      <c r="L177" s="99">
        <f>'Tyson ABC'!AO177</f>
        <v>0</v>
      </c>
      <c r="M177" s="99">
        <f>'Tyson ABC'!AP177</f>
        <v>0</v>
      </c>
      <c r="N177" s="99">
        <f t="shared" si="9"/>
        <v>0</v>
      </c>
    </row>
    <row r="178" spans="1:14" x14ac:dyDescent="0.2">
      <c r="A178" s="67">
        <f>'Tyson ABC'!A178</f>
        <v>0</v>
      </c>
      <c r="B178" s="67">
        <f>'Tyson ABC'!B178</f>
        <v>0</v>
      </c>
      <c r="C178" s="67">
        <f>'Tyson ABC'!C178</f>
        <v>0</v>
      </c>
      <c r="D178" s="74">
        <f>'Tyson ABC'!K178</f>
        <v>0</v>
      </c>
      <c r="E178" s="74">
        <f>'Tyson ABC'!AE178</f>
        <v>0</v>
      </c>
      <c r="F178" s="74">
        <f>'Tyson ABC'!AF178</f>
        <v>0</v>
      </c>
      <c r="G178" s="74">
        <f>'Tyson ABC'!AG178</f>
        <v>0</v>
      </c>
      <c r="H178" s="72">
        <f>'Tyson ABC'!AC178</f>
        <v>0</v>
      </c>
      <c r="I178" s="99">
        <f>'Tyson ABC'!AQ178</f>
        <v>0</v>
      </c>
      <c r="J178" s="99">
        <f>'Tyson ABC'!AR178</f>
        <v>0</v>
      </c>
      <c r="K178" s="99">
        <f t="shared" si="8"/>
        <v>0</v>
      </c>
      <c r="L178" s="99">
        <f>'Tyson ABC'!AO178</f>
        <v>0</v>
      </c>
      <c r="M178" s="99">
        <f>'Tyson ABC'!AP178</f>
        <v>0</v>
      </c>
      <c r="N178" s="99">
        <f t="shared" si="9"/>
        <v>0</v>
      </c>
    </row>
    <row r="179" spans="1:14" x14ac:dyDescent="0.2">
      <c r="A179" s="67">
        <f>'Tyson ABC'!A179</f>
        <v>0</v>
      </c>
      <c r="B179" s="67">
        <f>'Tyson ABC'!B179</f>
        <v>0</v>
      </c>
      <c r="C179" s="67">
        <f>'Tyson ABC'!C179</f>
        <v>0</v>
      </c>
      <c r="D179" s="74">
        <f>'Tyson ABC'!K179</f>
        <v>0</v>
      </c>
      <c r="E179" s="74">
        <f>'Tyson ABC'!AE179</f>
        <v>0</v>
      </c>
      <c r="F179" s="74">
        <f>'Tyson ABC'!AF179</f>
        <v>0</v>
      </c>
      <c r="G179" s="74">
        <f>'Tyson ABC'!AG179</f>
        <v>0</v>
      </c>
      <c r="H179" s="72">
        <f>'Tyson ABC'!AC179</f>
        <v>0</v>
      </c>
      <c r="I179" s="99">
        <f>'Tyson ABC'!AQ179</f>
        <v>0</v>
      </c>
      <c r="J179" s="99">
        <f>'Tyson ABC'!AR179</f>
        <v>0</v>
      </c>
      <c r="K179" s="99">
        <f t="shared" si="8"/>
        <v>0</v>
      </c>
      <c r="L179" s="99">
        <f>'Tyson ABC'!AO179</f>
        <v>0</v>
      </c>
      <c r="M179" s="99">
        <f>'Tyson ABC'!AP179</f>
        <v>0</v>
      </c>
      <c r="N179" s="99">
        <f t="shared" si="9"/>
        <v>0</v>
      </c>
    </row>
    <row r="180" spans="1:14" x14ac:dyDescent="0.2">
      <c r="A180" s="67">
        <f>'Tyson ABC'!A180</f>
        <v>0</v>
      </c>
      <c r="B180" s="67">
        <f>'Tyson ABC'!B180</f>
        <v>0</v>
      </c>
      <c r="C180" s="67">
        <f>'Tyson ABC'!C180</f>
        <v>0</v>
      </c>
      <c r="D180" s="74">
        <f>'Tyson ABC'!K180</f>
        <v>0</v>
      </c>
      <c r="E180" s="74">
        <f>'Tyson ABC'!AE180</f>
        <v>0</v>
      </c>
      <c r="F180" s="74">
        <f>'Tyson ABC'!AF180</f>
        <v>0</v>
      </c>
      <c r="G180" s="74">
        <f>'Tyson ABC'!AG180</f>
        <v>0</v>
      </c>
      <c r="H180" s="72">
        <f>'Tyson ABC'!AC180</f>
        <v>0</v>
      </c>
      <c r="I180" s="99">
        <f>'Tyson ABC'!AQ180</f>
        <v>0</v>
      </c>
      <c r="J180" s="99">
        <f>'Tyson ABC'!AR180</f>
        <v>0</v>
      </c>
      <c r="K180" s="99">
        <f t="shared" si="8"/>
        <v>0</v>
      </c>
      <c r="L180" s="99">
        <f>'Tyson ABC'!AO180</f>
        <v>0</v>
      </c>
      <c r="M180" s="99">
        <f>'Tyson ABC'!AP180</f>
        <v>0</v>
      </c>
      <c r="N180" s="99">
        <f t="shared" si="9"/>
        <v>0</v>
      </c>
    </row>
    <row r="181" spans="1:14" x14ac:dyDescent="0.2">
      <c r="A181" s="67">
        <f>'Tyson ABC'!A181</f>
        <v>0</v>
      </c>
      <c r="B181" s="67">
        <f>'Tyson ABC'!B181</f>
        <v>0</v>
      </c>
      <c r="C181" s="67">
        <f>'Tyson ABC'!C181</f>
        <v>0</v>
      </c>
      <c r="D181" s="74">
        <f>'Tyson ABC'!K181</f>
        <v>0</v>
      </c>
      <c r="E181" s="74">
        <f>'Tyson ABC'!AE181</f>
        <v>0</v>
      </c>
      <c r="F181" s="74">
        <f>'Tyson ABC'!AF181</f>
        <v>0</v>
      </c>
      <c r="G181" s="74">
        <f>'Tyson ABC'!AG181</f>
        <v>0</v>
      </c>
      <c r="H181" s="72">
        <f>'Tyson ABC'!AC181</f>
        <v>0</v>
      </c>
      <c r="I181" s="99">
        <f>'Tyson ABC'!AQ181</f>
        <v>0</v>
      </c>
      <c r="J181" s="99">
        <f>'Tyson ABC'!AR181</f>
        <v>0</v>
      </c>
      <c r="K181" s="99">
        <f t="shared" si="8"/>
        <v>0</v>
      </c>
      <c r="L181" s="99">
        <f>'Tyson ABC'!AO181</f>
        <v>0</v>
      </c>
      <c r="M181" s="99">
        <f>'Tyson ABC'!AP181</f>
        <v>0</v>
      </c>
      <c r="N181" s="99">
        <f t="shared" si="9"/>
        <v>0</v>
      </c>
    </row>
    <row r="182" spans="1:14" x14ac:dyDescent="0.2">
      <c r="A182" s="67">
        <f>'Tyson ABC'!A182</f>
        <v>0</v>
      </c>
      <c r="B182" s="67">
        <f>'Tyson ABC'!B182</f>
        <v>0</v>
      </c>
      <c r="C182" s="67">
        <f>'Tyson ABC'!C182</f>
        <v>0</v>
      </c>
      <c r="D182" s="74">
        <f>'Tyson ABC'!K182</f>
        <v>0</v>
      </c>
      <c r="E182" s="74">
        <f>'Tyson ABC'!AE182</f>
        <v>0</v>
      </c>
      <c r="F182" s="74">
        <f>'Tyson ABC'!AF182</f>
        <v>0</v>
      </c>
      <c r="G182" s="74">
        <f>'Tyson ABC'!AG182</f>
        <v>0</v>
      </c>
      <c r="H182" s="72">
        <f>'Tyson ABC'!AC182</f>
        <v>0</v>
      </c>
      <c r="I182" s="99">
        <f>'Tyson ABC'!AQ182</f>
        <v>0</v>
      </c>
      <c r="J182" s="99">
        <f>'Tyson ABC'!AR182</f>
        <v>0</v>
      </c>
      <c r="K182" s="99">
        <f t="shared" si="8"/>
        <v>0</v>
      </c>
      <c r="L182" s="99">
        <f>'Tyson ABC'!AO182</f>
        <v>0</v>
      </c>
      <c r="M182" s="99">
        <f>'Tyson ABC'!AP182</f>
        <v>0</v>
      </c>
      <c r="N182" s="99">
        <f t="shared" si="9"/>
        <v>0</v>
      </c>
    </row>
    <row r="183" spans="1:14" x14ac:dyDescent="0.2">
      <c r="A183" s="67">
        <f>'Tyson ABC'!A183</f>
        <v>0</v>
      </c>
      <c r="B183" s="67">
        <f>'Tyson ABC'!B183</f>
        <v>0</v>
      </c>
      <c r="C183" s="67">
        <f>'Tyson ABC'!C183</f>
        <v>0</v>
      </c>
      <c r="D183" s="74">
        <f>'Tyson ABC'!K183</f>
        <v>0</v>
      </c>
      <c r="E183" s="74">
        <f>'Tyson ABC'!AE183</f>
        <v>0</v>
      </c>
      <c r="F183" s="74">
        <f>'Tyson ABC'!AF183</f>
        <v>0</v>
      </c>
      <c r="G183" s="74">
        <f>'Tyson ABC'!AG183</f>
        <v>0</v>
      </c>
      <c r="H183" s="72">
        <f>'Tyson ABC'!AC183</f>
        <v>0</v>
      </c>
      <c r="I183" s="99">
        <f>'Tyson ABC'!AQ183</f>
        <v>0</v>
      </c>
      <c r="J183" s="99">
        <f>'Tyson ABC'!AR183</f>
        <v>0</v>
      </c>
      <c r="K183" s="99">
        <f t="shared" si="8"/>
        <v>0</v>
      </c>
      <c r="L183" s="99">
        <f>'Tyson ABC'!AO183</f>
        <v>0</v>
      </c>
      <c r="M183" s="99">
        <f>'Tyson ABC'!AP183</f>
        <v>0</v>
      </c>
      <c r="N183" s="99">
        <f t="shared" si="9"/>
        <v>0</v>
      </c>
    </row>
    <row r="184" spans="1:14" x14ac:dyDescent="0.2">
      <c r="A184" s="67">
        <f>'Tyson ABC'!A184</f>
        <v>0</v>
      </c>
      <c r="B184" s="67">
        <f>'Tyson ABC'!B184</f>
        <v>0</v>
      </c>
      <c r="C184" s="67">
        <f>'Tyson ABC'!C184</f>
        <v>0</v>
      </c>
      <c r="D184" s="74">
        <f>'Tyson ABC'!K184</f>
        <v>0</v>
      </c>
      <c r="E184" s="74">
        <f>'Tyson ABC'!AE184</f>
        <v>0</v>
      </c>
      <c r="F184" s="74">
        <f>'Tyson ABC'!AF184</f>
        <v>0</v>
      </c>
      <c r="G184" s="74">
        <f>'Tyson ABC'!AG184</f>
        <v>0</v>
      </c>
      <c r="H184" s="72">
        <f>'Tyson ABC'!AC184</f>
        <v>0</v>
      </c>
      <c r="I184" s="99">
        <f>'Tyson ABC'!AQ184</f>
        <v>0</v>
      </c>
      <c r="J184" s="99">
        <f>'Tyson ABC'!AR184</f>
        <v>0</v>
      </c>
      <c r="K184" s="99">
        <f t="shared" si="8"/>
        <v>0</v>
      </c>
      <c r="L184" s="99">
        <f>'Tyson ABC'!AO184</f>
        <v>0</v>
      </c>
      <c r="M184" s="99">
        <f>'Tyson ABC'!AP184</f>
        <v>0</v>
      </c>
      <c r="N184" s="99">
        <f t="shared" si="9"/>
        <v>0</v>
      </c>
    </row>
    <row r="185" spans="1:14" x14ac:dyDescent="0.2">
      <c r="A185" s="67">
        <f>'Tyson ABC'!A185</f>
        <v>0</v>
      </c>
      <c r="B185" s="67">
        <f>'Tyson ABC'!B185</f>
        <v>0</v>
      </c>
      <c r="C185" s="67">
        <f>'Tyson ABC'!C185</f>
        <v>0</v>
      </c>
      <c r="D185" s="74">
        <f>'Tyson ABC'!K185</f>
        <v>0</v>
      </c>
      <c r="E185" s="74">
        <f>'Tyson ABC'!AE185</f>
        <v>0</v>
      </c>
      <c r="F185" s="74">
        <f>'Tyson ABC'!AF185</f>
        <v>0</v>
      </c>
      <c r="G185" s="74">
        <f>'Tyson ABC'!AG185</f>
        <v>0</v>
      </c>
      <c r="H185" s="72">
        <f>'Tyson ABC'!AC185</f>
        <v>0</v>
      </c>
      <c r="I185" s="99">
        <f>'Tyson ABC'!AQ185</f>
        <v>0</v>
      </c>
      <c r="J185" s="99">
        <f>'Tyson ABC'!AR185</f>
        <v>0</v>
      </c>
      <c r="K185" s="99">
        <f t="shared" si="8"/>
        <v>0</v>
      </c>
      <c r="L185" s="99">
        <f>'Tyson ABC'!AO185</f>
        <v>0</v>
      </c>
      <c r="M185" s="99">
        <f>'Tyson ABC'!AP185</f>
        <v>0</v>
      </c>
      <c r="N185" s="99">
        <f t="shared" si="9"/>
        <v>0</v>
      </c>
    </row>
    <row r="186" spans="1:14" x14ac:dyDescent="0.2">
      <c r="A186" s="67">
        <f>'Tyson ABC'!A186</f>
        <v>0</v>
      </c>
      <c r="B186" s="67">
        <f>'Tyson ABC'!B186</f>
        <v>0</v>
      </c>
      <c r="C186" s="67">
        <f>'Tyson ABC'!C186</f>
        <v>0</v>
      </c>
      <c r="D186" s="74">
        <f>'Tyson ABC'!K186</f>
        <v>0</v>
      </c>
      <c r="E186" s="74">
        <f>'Tyson ABC'!AE186</f>
        <v>0</v>
      </c>
      <c r="F186" s="74">
        <f>'Tyson ABC'!AF186</f>
        <v>0</v>
      </c>
      <c r="G186" s="74">
        <f>'Tyson ABC'!AG186</f>
        <v>0</v>
      </c>
      <c r="H186" s="72">
        <f>'Tyson ABC'!AC186</f>
        <v>0</v>
      </c>
      <c r="I186" s="99">
        <f>'Tyson ABC'!AQ186</f>
        <v>0</v>
      </c>
      <c r="J186" s="99">
        <f>'Tyson ABC'!AR186</f>
        <v>0</v>
      </c>
      <c r="K186" s="99">
        <f t="shared" si="8"/>
        <v>0</v>
      </c>
      <c r="L186" s="99">
        <f>'Tyson ABC'!AO186</f>
        <v>0</v>
      </c>
      <c r="M186" s="99">
        <f>'Tyson ABC'!AP186</f>
        <v>0</v>
      </c>
      <c r="N186" s="99">
        <f t="shared" si="9"/>
        <v>0</v>
      </c>
    </row>
    <row r="187" spans="1:14" x14ac:dyDescent="0.2">
      <c r="A187" s="67">
        <f>'Tyson ABC'!A187</f>
        <v>0</v>
      </c>
      <c r="B187" s="67">
        <f>'Tyson ABC'!B187</f>
        <v>0</v>
      </c>
      <c r="C187" s="67">
        <f>'Tyson ABC'!C187</f>
        <v>0</v>
      </c>
      <c r="D187" s="74">
        <f>'Tyson ABC'!K187</f>
        <v>0</v>
      </c>
      <c r="E187" s="74">
        <f>'Tyson ABC'!AE187</f>
        <v>0</v>
      </c>
      <c r="F187" s="74">
        <f>'Tyson ABC'!AF187</f>
        <v>0</v>
      </c>
      <c r="G187" s="74">
        <f>'Tyson ABC'!AG187</f>
        <v>0</v>
      </c>
      <c r="H187" s="72">
        <f>'Tyson ABC'!AC187</f>
        <v>0</v>
      </c>
      <c r="I187" s="99">
        <f>'Tyson ABC'!AQ187</f>
        <v>0</v>
      </c>
      <c r="J187" s="99">
        <f>'Tyson ABC'!AR187</f>
        <v>0</v>
      </c>
      <c r="K187" s="99">
        <f t="shared" si="8"/>
        <v>0</v>
      </c>
      <c r="L187" s="99">
        <f>'Tyson ABC'!AO187</f>
        <v>0</v>
      </c>
      <c r="M187" s="99">
        <f>'Tyson ABC'!AP187</f>
        <v>0</v>
      </c>
      <c r="N187" s="99">
        <f t="shared" si="9"/>
        <v>0</v>
      </c>
    </row>
    <row r="188" spans="1:14" x14ac:dyDescent="0.2">
      <c r="A188" s="67">
        <f>'Tyson ABC'!A188</f>
        <v>0</v>
      </c>
      <c r="B188" s="67">
        <f>'Tyson ABC'!B188</f>
        <v>0</v>
      </c>
      <c r="C188" s="67">
        <f>'Tyson ABC'!C188</f>
        <v>0</v>
      </c>
      <c r="D188" s="74">
        <f>'Tyson ABC'!K188</f>
        <v>0</v>
      </c>
      <c r="E188" s="74">
        <f>'Tyson ABC'!AE188</f>
        <v>0</v>
      </c>
      <c r="F188" s="74">
        <f>'Tyson ABC'!AF188</f>
        <v>0</v>
      </c>
      <c r="G188" s="74">
        <f>'Tyson ABC'!AG188</f>
        <v>0</v>
      </c>
      <c r="H188" s="72">
        <f>'Tyson ABC'!AC188</f>
        <v>0</v>
      </c>
      <c r="I188" s="99">
        <f>'Tyson ABC'!AQ188</f>
        <v>0</v>
      </c>
      <c r="J188" s="99">
        <f>'Tyson ABC'!AR188</f>
        <v>0</v>
      </c>
      <c r="K188" s="99">
        <f t="shared" si="8"/>
        <v>0</v>
      </c>
      <c r="L188" s="99">
        <f>'Tyson ABC'!AO188</f>
        <v>0</v>
      </c>
      <c r="M188" s="99">
        <f>'Tyson ABC'!AP188</f>
        <v>0</v>
      </c>
      <c r="N188" s="99">
        <f t="shared" si="9"/>
        <v>0</v>
      </c>
    </row>
    <row r="189" spans="1:14" x14ac:dyDescent="0.2">
      <c r="A189" s="67">
        <f>'Tyson ABC'!A189</f>
        <v>0</v>
      </c>
      <c r="B189" s="67">
        <f>'Tyson ABC'!B189</f>
        <v>0</v>
      </c>
      <c r="C189" s="67">
        <f>'Tyson ABC'!C189</f>
        <v>0</v>
      </c>
      <c r="D189" s="74">
        <f>'Tyson ABC'!K189</f>
        <v>0</v>
      </c>
      <c r="E189" s="74">
        <f>'Tyson ABC'!AE189</f>
        <v>0</v>
      </c>
      <c r="F189" s="74">
        <f>'Tyson ABC'!AF189</f>
        <v>0</v>
      </c>
      <c r="G189" s="74">
        <f>'Tyson ABC'!AG189</f>
        <v>0</v>
      </c>
      <c r="H189" s="72">
        <f>'Tyson ABC'!AC189</f>
        <v>0</v>
      </c>
      <c r="I189" s="99">
        <f>'Tyson ABC'!AQ189</f>
        <v>0</v>
      </c>
      <c r="J189" s="99">
        <f>'Tyson ABC'!AR189</f>
        <v>0</v>
      </c>
      <c r="K189" s="99">
        <f t="shared" si="8"/>
        <v>0</v>
      </c>
      <c r="L189" s="99">
        <f>'Tyson ABC'!AO189</f>
        <v>0</v>
      </c>
      <c r="M189" s="99">
        <f>'Tyson ABC'!AP189</f>
        <v>0</v>
      </c>
      <c r="N189" s="99">
        <f t="shared" si="9"/>
        <v>0</v>
      </c>
    </row>
    <row r="190" spans="1:14" x14ac:dyDescent="0.2">
      <c r="A190" s="67">
        <f>'Tyson ABC'!A190</f>
        <v>0</v>
      </c>
      <c r="B190" s="67">
        <f>'Tyson ABC'!B190</f>
        <v>0</v>
      </c>
      <c r="C190" s="67">
        <f>'Tyson ABC'!C190</f>
        <v>0</v>
      </c>
      <c r="D190" s="74">
        <f>'Tyson ABC'!K190</f>
        <v>0</v>
      </c>
      <c r="E190" s="74">
        <f>'Tyson ABC'!AE190</f>
        <v>0</v>
      </c>
      <c r="F190" s="74">
        <f>'Tyson ABC'!AF190</f>
        <v>0</v>
      </c>
      <c r="G190" s="74">
        <f>'Tyson ABC'!AG190</f>
        <v>0</v>
      </c>
      <c r="H190" s="72">
        <f>'Tyson ABC'!AC190</f>
        <v>0</v>
      </c>
      <c r="I190" s="99">
        <f>'Tyson ABC'!AQ190</f>
        <v>0</v>
      </c>
      <c r="J190" s="99">
        <f>'Tyson ABC'!AR190</f>
        <v>0</v>
      </c>
      <c r="K190" s="99">
        <f t="shared" si="8"/>
        <v>0</v>
      </c>
      <c r="L190" s="99">
        <f>'Tyson ABC'!AO190</f>
        <v>0</v>
      </c>
      <c r="M190" s="99">
        <f>'Tyson ABC'!AP190</f>
        <v>0</v>
      </c>
      <c r="N190" s="99">
        <f t="shared" si="9"/>
        <v>0</v>
      </c>
    </row>
    <row r="191" spans="1:14" x14ac:dyDescent="0.2">
      <c r="A191" s="67">
        <f>'Tyson ABC'!A191</f>
        <v>0</v>
      </c>
      <c r="B191" s="67">
        <f>'Tyson ABC'!B191</f>
        <v>0</v>
      </c>
      <c r="C191" s="67">
        <f>'Tyson ABC'!C191</f>
        <v>0</v>
      </c>
      <c r="D191" s="74">
        <f>'Tyson ABC'!K191</f>
        <v>0</v>
      </c>
      <c r="E191" s="74">
        <f>'Tyson ABC'!AE191</f>
        <v>0</v>
      </c>
      <c r="F191" s="74">
        <f>'Tyson ABC'!AF191</f>
        <v>0</v>
      </c>
      <c r="G191" s="74">
        <f>'Tyson ABC'!AG191</f>
        <v>0</v>
      </c>
      <c r="H191" s="72">
        <f>'Tyson ABC'!AC191</f>
        <v>0</v>
      </c>
      <c r="I191" s="99">
        <f>'Tyson ABC'!AQ191</f>
        <v>0</v>
      </c>
      <c r="J191" s="99">
        <f>'Tyson ABC'!AR191</f>
        <v>0</v>
      </c>
      <c r="K191" s="99">
        <f t="shared" si="8"/>
        <v>0</v>
      </c>
      <c r="L191" s="99">
        <f>'Tyson ABC'!AO191</f>
        <v>0</v>
      </c>
      <c r="M191" s="99">
        <f>'Tyson ABC'!AP191</f>
        <v>0</v>
      </c>
      <c r="N191" s="99">
        <f t="shared" si="9"/>
        <v>0</v>
      </c>
    </row>
    <row r="192" spans="1:14" x14ac:dyDescent="0.2">
      <c r="A192" s="67">
        <f>'Tyson ABC'!A192</f>
        <v>0</v>
      </c>
      <c r="B192" s="67">
        <f>'Tyson ABC'!B192</f>
        <v>0</v>
      </c>
      <c r="C192" s="67">
        <f>'Tyson ABC'!C192</f>
        <v>0</v>
      </c>
      <c r="D192" s="74">
        <f>'Tyson ABC'!K192</f>
        <v>0</v>
      </c>
      <c r="E192" s="74">
        <f>'Tyson ABC'!AE192</f>
        <v>0</v>
      </c>
      <c r="F192" s="74">
        <f>'Tyson ABC'!AF192</f>
        <v>0</v>
      </c>
      <c r="G192" s="74">
        <f>'Tyson ABC'!AG192</f>
        <v>0</v>
      </c>
      <c r="H192" s="72">
        <f>'Tyson ABC'!AC192</f>
        <v>0</v>
      </c>
      <c r="I192" s="99">
        <f>'Tyson ABC'!AQ192</f>
        <v>0</v>
      </c>
      <c r="J192" s="99">
        <f>'Tyson ABC'!AR192</f>
        <v>0</v>
      </c>
      <c r="K192" s="99">
        <f t="shared" si="8"/>
        <v>0</v>
      </c>
      <c r="L192" s="99">
        <f>'Tyson ABC'!AO192</f>
        <v>0</v>
      </c>
      <c r="M192" s="99">
        <f>'Tyson ABC'!AP192</f>
        <v>0</v>
      </c>
      <c r="N192" s="99">
        <f t="shared" si="9"/>
        <v>0</v>
      </c>
    </row>
    <row r="193" spans="1:15" x14ac:dyDescent="0.2">
      <c r="A193" s="67">
        <f>'Tyson ABC'!A193</f>
        <v>0</v>
      </c>
      <c r="B193" s="67">
        <f>'Tyson ABC'!B193</f>
        <v>0</v>
      </c>
      <c r="C193" s="67">
        <f>'Tyson ABC'!C193</f>
        <v>0</v>
      </c>
      <c r="D193" s="74">
        <f>'Tyson ABC'!K193</f>
        <v>0</v>
      </c>
      <c r="E193" s="74">
        <f>'Tyson ABC'!AE193</f>
        <v>0</v>
      </c>
      <c r="F193" s="74">
        <f>'Tyson ABC'!AF193</f>
        <v>0</v>
      </c>
      <c r="G193" s="74">
        <f>'Tyson ABC'!AG193</f>
        <v>0</v>
      </c>
      <c r="H193" s="72">
        <f>'Tyson ABC'!AC193</f>
        <v>0</v>
      </c>
      <c r="I193" s="99">
        <f>'Tyson ABC'!AQ193</f>
        <v>0</v>
      </c>
      <c r="J193" s="99">
        <f>'Tyson ABC'!AR193</f>
        <v>0</v>
      </c>
      <c r="K193" s="99">
        <f t="shared" si="8"/>
        <v>0</v>
      </c>
      <c r="L193" s="99">
        <f>'Tyson ABC'!AO193</f>
        <v>0</v>
      </c>
      <c r="M193" s="99">
        <f>'Tyson ABC'!AP193</f>
        <v>0</v>
      </c>
      <c r="N193" s="99">
        <f t="shared" si="9"/>
        <v>0</v>
      </c>
    </row>
    <row r="194" spans="1:15" x14ac:dyDescent="0.2">
      <c r="A194" s="67">
        <f>'Tyson ABC'!A194</f>
        <v>0</v>
      </c>
      <c r="B194" s="67">
        <f>'Tyson ABC'!B194</f>
        <v>0</v>
      </c>
      <c r="C194" s="67">
        <f>'Tyson ABC'!C194</f>
        <v>0</v>
      </c>
      <c r="D194" s="74">
        <f>'Tyson ABC'!K194</f>
        <v>0</v>
      </c>
      <c r="E194" s="74">
        <f>'Tyson ABC'!AE194</f>
        <v>0</v>
      </c>
      <c r="F194" s="74">
        <f>'Tyson ABC'!AF194</f>
        <v>0</v>
      </c>
      <c r="G194" s="74">
        <f>'Tyson ABC'!AG194</f>
        <v>0</v>
      </c>
      <c r="H194" s="72">
        <f>'Tyson ABC'!AC194</f>
        <v>0</v>
      </c>
      <c r="I194" s="99">
        <f>'Tyson ABC'!AQ194</f>
        <v>0</v>
      </c>
      <c r="J194" s="99">
        <f>'Tyson ABC'!AR194</f>
        <v>0</v>
      </c>
      <c r="K194" s="99">
        <f t="shared" si="8"/>
        <v>0</v>
      </c>
      <c r="L194" s="99">
        <f>'Tyson ABC'!AO194</f>
        <v>0</v>
      </c>
      <c r="M194" s="99">
        <f>'Tyson ABC'!AP194</f>
        <v>0</v>
      </c>
      <c r="N194" s="99">
        <f t="shared" si="9"/>
        <v>0</v>
      </c>
    </row>
    <row r="195" spans="1:15" x14ac:dyDescent="0.2">
      <c r="A195" s="67">
        <f>'Tyson ABC'!A195</f>
        <v>0</v>
      </c>
      <c r="B195" s="67">
        <f>'Tyson ABC'!B195</f>
        <v>0</v>
      </c>
      <c r="C195" s="67">
        <f>'Tyson ABC'!C195</f>
        <v>0</v>
      </c>
      <c r="D195" s="74">
        <f>'Tyson ABC'!K195</f>
        <v>0</v>
      </c>
      <c r="E195" s="74">
        <f>'Tyson ABC'!AE195</f>
        <v>0</v>
      </c>
      <c r="F195" s="74">
        <f>'Tyson ABC'!AF195</f>
        <v>0</v>
      </c>
      <c r="G195" s="74">
        <f>'Tyson ABC'!AG195</f>
        <v>0</v>
      </c>
      <c r="H195" s="72">
        <f>'Tyson ABC'!AC195</f>
        <v>0</v>
      </c>
      <c r="I195" s="99">
        <f>'Tyson ABC'!AQ195</f>
        <v>0</v>
      </c>
      <c r="J195" s="99">
        <f>'Tyson ABC'!AR195</f>
        <v>0</v>
      </c>
      <c r="K195" s="99">
        <f t="shared" si="8"/>
        <v>0</v>
      </c>
      <c r="L195" s="99">
        <f>'Tyson ABC'!AO195</f>
        <v>0</v>
      </c>
      <c r="M195" s="99">
        <f>'Tyson ABC'!AP195</f>
        <v>0</v>
      </c>
      <c r="N195" s="99">
        <f t="shared" si="9"/>
        <v>0</v>
      </c>
    </row>
    <row r="196" spans="1:15" x14ac:dyDescent="0.2">
      <c r="A196" s="67">
        <f>'Tyson ABC'!A196</f>
        <v>0</v>
      </c>
      <c r="B196" s="67">
        <f>'Tyson ABC'!B196</f>
        <v>0</v>
      </c>
      <c r="C196" s="67">
        <f>'Tyson ABC'!C196</f>
        <v>0</v>
      </c>
      <c r="D196" s="74">
        <f>'Tyson ABC'!K196</f>
        <v>0</v>
      </c>
      <c r="E196" s="74">
        <f>'Tyson ABC'!AE196</f>
        <v>0</v>
      </c>
      <c r="F196" s="74">
        <f>'Tyson ABC'!AF196</f>
        <v>0</v>
      </c>
      <c r="G196" s="74">
        <f>'Tyson ABC'!AG196</f>
        <v>0</v>
      </c>
      <c r="H196" s="72">
        <f>'Tyson ABC'!AC196</f>
        <v>0</v>
      </c>
      <c r="I196" s="99">
        <f>'Tyson ABC'!AQ196</f>
        <v>0</v>
      </c>
      <c r="J196" s="99">
        <f>'Tyson ABC'!AR196</f>
        <v>0</v>
      </c>
      <c r="K196" s="99">
        <f t="shared" si="8"/>
        <v>0</v>
      </c>
      <c r="L196" s="99">
        <f>'Tyson ABC'!AO196</f>
        <v>0</v>
      </c>
      <c r="M196" s="99">
        <f>'Tyson ABC'!AP196</f>
        <v>0</v>
      </c>
      <c r="N196" s="99">
        <f t="shared" si="9"/>
        <v>0</v>
      </c>
    </row>
    <row r="197" spans="1:15" x14ac:dyDescent="0.2">
      <c r="A197" s="67">
        <f>'Tyson ABC'!A197</f>
        <v>0</v>
      </c>
      <c r="B197" s="67">
        <f>'Tyson ABC'!B197</f>
        <v>0</v>
      </c>
      <c r="C197" s="67">
        <f>'Tyson ABC'!C197</f>
        <v>0</v>
      </c>
      <c r="D197" s="74">
        <f>'Tyson ABC'!K197</f>
        <v>0</v>
      </c>
      <c r="E197" s="74">
        <f>'Tyson ABC'!AE197</f>
        <v>0</v>
      </c>
      <c r="F197" s="74">
        <f>'Tyson ABC'!AF197</f>
        <v>0</v>
      </c>
      <c r="G197" s="74">
        <f>'Tyson ABC'!AG197</f>
        <v>0</v>
      </c>
      <c r="H197" s="72">
        <f>'Tyson ABC'!AC197</f>
        <v>0</v>
      </c>
      <c r="I197" s="99">
        <f>'Tyson ABC'!AQ197</f>
        <v>0</v>
      </c>
      <c r="J197" s="99">
        <f>'Tyson ABC'!AR197</f>
        <v>0</v>
      </c>
      <c r="K197" s="99">
        <f t="shared" si="8"/>
        <v>0</v>
      </c>
      <c r="L197" s="99">
        <f>'Tyson ABC'!AO197</f>
        <v>0</v>
      </c>
      <c r="M197" s="99">
        <f>'Tyson ABC'!AP197</f>
        <v>0</v>
      </c>
      <c r="N197" s="99">
        <f t="shared" si="9"/>
        <v>0</v>
      </c>
    </row>
    <row r="198" spans="1:15" x14ac:dyDescent="0.2">
      <c r="A198" s="67">
        <f>'Tyson ABC'!A198</f>
        <v>0</v>
      </c>
      <c r="B198" s="67">
        <f>'Tyson ABC'!B198</f>
        <v>0</v>
      </c>
      <c r="C198" s="67">
        <f>'Tyson ABC'!C198</f>
        <v>0</v>
      </c>
      <c r="D198" s="74">
        <f>'Tyson ABC'!K198</f>
        <v>0</v>
      </c>
      <c r="E198" s="74">
        <f>'Tyson ABC'!AE198</f>
        <v>0</v>
      </c>
      <c r="F198" s="74">
        <f>'Tyson ABC'!AF198</f>
        <v>0</v>
      </c>
      <c r="G198" s="74">
        <f>'Tyson ABC'!AG198</f>
        <v>0</v>
      </c>
      <c r="H198" s="72">
        <f>'Tyson ABC'!AC198</f>
        <v>0</v>
      </c>
      <c r="I198" s="99">
        <f>'Tyson ABC'!AQ198</f>
        <v>0</v>
      </c>
      <c r="J198" s="99">
        <f>'Tyson ABC'!AR198</f>
        <v>0</v>
      </c>
      <c r="K198" s="99">
        <f t="shared" si="8"/>
        <v>0</v>
      </c>
      <c r="L198" s="99">
        <f>'Tyson ABC'!AO198</f>
        <v>0</v>
      </c>
      <c r="M198" s="99">
        <f>'Tyson ABC'!AP198</f>
        <v>0</v>
      </c>
      <c r="N198" s="99">
        <f t="shared" si="9"/>
        <v>0</v>
      </c>
    </row>
    <row r="199" spans="1:15" x14ac:dyDescent="0.2">
      <c r="A199" s="67">
        <f>'Tyson ABC'!A199</f>
        <v>0</v>
      </c>
      <c r="B199" s="67">
        <f>'Tyson ABC'!B199</f>
        <v>0</v>
      </c>
      <c r="C199" s="67">
        <f>'Tyson ABC'!C199</f>
        <v>0</v>
      </c>
      <c r="D199" s="74">
        <f>'Tyson ABC'!K199</f>
        <v>0</v>
      </c>
      <c r="E199" s="74">
        <f>'Tyson ABC'!AE199</f>
        <v>0</v>
      </c>
      <c r="F199" s="74">
        <f>'Tyson ABC'!AF199</f>
        <v>0</v>
      </c>
      <c r="G199" s="74">
        <f>'Tyson ABC'!AG199</f>
        <v>0</v>
      </c>
      <c r="H199" s="72">
        <f>'Tyson ABC'!AC199</f>
        <v>0</v>
      </c>
      <c r="I199" s="99">
        <f>'Tyson ABC'!AQ199</f>
        <v>0</v>
      </c>
      <c r="J199" s="99">
        <f>'Tyson ABC'!AR199</f>
        <v>0</v>
      </c>
      <c r="K199" s="99">
        <f t="shared" si="8"/>
        <v>0</v>
      </c>
      <c r="L199" s="99">
        <f>'Tyson ABC'!AO199</f>
        <v>0</v>
      </c>
      <c r="M199" s="99">
        <f>'Tyson ABC'!AP199</f>
        <v>0</v>
      </c>
      <c r="N199" s="99">
        <f t="shared" si="9"/>
        <v>0</v>
      </c>
    </row>
    <row r="200" spans="1:15" x14ac:dyDescent="0.2">
      <c r="A200" s="67"/>
      <c r="B200" s="67"/>
      <c r="C200" s="67"/>
      <c r="D200" s="67"/>
      <c r="E200" s="62"/>
      <c r="F200" s="62"/>
      <c r="G200" s="62"/>
      <c r="H200" s="72"/>
      <c r="I200" s="99"/>
      <c r="J200" s="99"/>
      <c r="K200" s="99"/>
      <c r="L200" s="99"/>
      <c r="M200" s="99"/>
      <c r="N200" s="99"/>
    </row>
    <row r="201" spans="1:15" x14ac:dyDescent="0.2">
      <c r="A201" s="67"/>
      <c r="B201" s="67"/>
      <c r="C201" s="67"/>
      <c r="D201" s="67"/>
      <c r="E201" s="62"/>
      <c r="F201" s="62"/>
      <c r="G201" s="62"/>
      <c r="H201" s="72"/>
      <c r="I201" s="99"/>
      <c r="J201" s="99"/>
      <c r="K201" s="99"/>
      <c r="L201" s="99"/>
      <c r="M201" s="99"/>
      <c r="N201" s="99"/>
      <c r="O201" s="11"/>
    </row>
    <row r="202" spans="1:15" x14ac:dyDescent="0.2">
      <c r="A202" s="67"/>
      <c r="B202" s="67"/>
      <c r="C202" s="67"/>
      <c r="D202" s="67"/>
      <c r="E202" s="62"/>
      <c r="F202" s="62"/>
      <c r="G202" s="62"/>
      <c r="H202" s="72"/>
      <c r="I202" s="99"/>
      <c r="J202" s="99"/>
      <c r="K202" s="99"/>
      <c r="L202" s="99"/>
      <c r="M202" s="99"/>
      <c r="N202" s="99"/>
    </row>
    <row r="203" spans="1:15" x14ac:dyDescent="0.2">
      <c r="A203" s="67"/>
      <c r="B203" s="67"/>
      <c r="C203" s="67"/>
      <c r="D203" s="67"/>
      <c r="E203" s="62"/>
      <c r="F203" s="62"/>
      <c r="G203" s="62"/>
      <c r="H203" s="72"/>
      <c r="I203" s="99"/>
      <c r="J203" s="99"/>
      <c r="K203" s="99"/>
      <c r="L203" s="99"/>
      <c r="M203" s="99"/>
      <c r="N203" s="99"/>
    </row>
    <row r="204" spans="1:15" x14ac:dyDescent="0.2">
      <c r="A204" s="67"/>
      <c r="B204" s="67"/>
      <c r="C204" s="67"/>
      <c r="D204" s="67"/>
      <c r="E204" s="62"/>
      <c r="F204" s="62"/>
      <c r="G204" s="62"/>
      <c r="H204" s="72"/>
      <c r="I204" s="99"/>
      <c r="J204" s="99"/>
      <c r="K204" s="99"/>
      <c r="L204" s="99"/>
      <c r="M204" s="99"/>
      <c r="N204" s="99"/>
    </row>
    <row r="205" spans="1:15" x14ac:dyDescent="0.2">
      <c r="A205" s="67"/>
      <c r="B205" s="67"/>
      <c r="C205" s="67"/>
      <c r="D205" s="67"/>
      <c r="E205" s="62"/>
      <c r="F205" s="62"/>
      <c r="G205" s="62"/>
      <c r="H205" s="72"/>
      <c r="I205" s="99"/>
      <c r="J205" s="99"/>
      <c r="K205" s="99"/>
      <c r="L205" s="99"/>
      <c r="M205" s="99"/>
      <c r="N205" s="99"/>
    </row>
    <row r="206" spans="1:15" x14ac:dyDescent="0.2">
      <c r="A206" s="67"/>
      <c r="B206" s="67"/>
      <c r="C206" s="67"/>
      <c r="D206" s="67"/>
      <c r="E206" s="62"/>
      <c r="F206" s="62"/>
      <c r="G206" s="62"/>
      <c r="H206" s="72"/>
      <c r="I206" s="99"/>
      <c r="J206" s="99"/>
      <c r="K206" s="99"/>
      <c r="L206" s="99"/>
      <c r="M206" s="99"/>
      <c r="N206" s="99"/>
    </row>
    <row r="207" spans="1:15" x14ac:dyDescent="0.2">
      <c r="A207" s="67"/>
      <c r="B207" s="67"/>
      <c r="C207" s="67"/>
      <c r="D207" s="67"/>
      <c r="E207" s="62"/>
      <c r="F207" s="62"/>
      <c r="G207" s="62"/>
      <c r="H207" s="72"/>
      <c r="I207" s="99"/>
      <c r="J207" s="99"/>
      <c r="K207" s="99"/>
      <c r="L207" s="99"/>
      <c r="M207" s="99"/>
      <c r="N207" s="99"/>
      <c r="O207" s="11"/>
    </row>
    <row r="208" spans="1:15" x14ac:dyDescent="0.2">
      <c r="A208" s="67"/>
      <c r="B208" s="67"/>
      <c r="C208" s="67"/>
      <c r="D208" s="67"/>
      <c r="E208" s="62"/>
      <c r="F208" s="62"/>
      <c r="G208" s="62"/>
      <c r="H208" s="72"/>
      <c r="I208" s="99"/>
      <c r="J208" s="99"/>
      <c r="K208" s="99"/>
      <c r="L208" s="99"/>
      <c r="M208" s="99"/>
      <c r="N208" s="99"/>
    </row>
    <row r="209" spans="1:15" x14ac:dyDescent="0.2">
      <c r="A209" s="67"/>
      <c r="B209" s="67"/>
      <c r="C209" s="67"/>
      <c r="D209" s="67"/>
      <c r="E209" s="62"/>
      <c r="F209" s="62"/>
      <c r="G209" s="62"/>
      <c r="H209" s="72"/>
      <c r="I209" s="99"/>
      <c r="J209" s="99"/>
      <c r="K209" s="99"/>
      <c r="L209" s="99"/>
      <c r="M209" s="99"/>
      <c r="N209" s="99"/>
    </row>
    <row r="210" spans="1:15" x14ac:dyDescent="0.2">
      <c r="A210" s="67"/>
      <c r="B210" s="67"/>
      <c r="C210" s="67"/>
      <c r="D210" s="67"/>
      <c r="E210" s="62"/>
      <c r="F210" s="62"/>
      <c r="G210" s="62"/>
      <c r="H210" s="72"/>
      <c r="I210" s="99"/>
      <c r="J210" s="99"/>
      <c r="K210" s="99"/>
      <c r="L210" s="99"/>
      <c r="M210" s="99"/>
      <c r="N210" s="99"/>
    </row>
    <row r="211" spans="1:15" x14ac:dyDescent="0.2">
      <c r="A211" s="67"/>
      <c r="B211" s="67"/>
      <c r="C211" s="67"/>
      <c r="D211" s="67"/>
      <c r="E211" s="62"/>
      <c r="F211" s="62"/>
      <c r="G211" s="62"/>
      <c r="H211" s="72"/>
      <c r="I211" s="99"/>
      <c r="J211" s="99"/>
      <c r="K211" s="99"/>
      <c r="L211" s="99"/>
      <c r="M211" s="99"/>
      <c r="N211" s="99"/>
    </row>
    <row r="212" spans="1:15" x14ac:dyDescent="0.2">
      <c r="A212" s="67"/>
      <c r="B212" s="67"/>
      <c r="C212" s="67"/>
      <c r="D212" s="67"/>
      <c r="E212" s="62"/>
      <c r="F212" s="62"/>
      <c r="G212" s="62"/>
      <c r="H212" s="72"/>
      <c r="I212" s="99"/>
      <c r="J212" s="99"/>
      <c r="K212" s="99"/>
      <c r="L212" s="99"/>
      <c r="M212" s="99"/>
      <c r="N212" s="99"/>
    </row>
    <row r="213" spans="1:15" x14ac:dyDescent="0.2">
      <c r="A213" s="67"/>
      <c r="B213" s="67"/>
      <c r="C213" s="67"/>
      <c r="D213" s="67"/>
      <c r="E213" s="62"/>
      <c r="F213" s="62"/>
      <c r="G213" s="62"/>
      <c r="H213" s="72"/>
      <c r="I213" s="99"/>
      <c r="J213" s="99"/>
      <c r="K213" s="99"/>
      <c r="L213" s="99"/>
      <c r="M213" s="99"/>
      <c r="N213" s="99"/>
    </row>
    <row r="214" spans="1:15" x14ac:dyDescent="0.2">
      <c r="A214" s="67"/>
      <c r="B214" s="67"/>
      <c r="C214" s="67"/>
      <c r="D214" s="67"/>
      <c r="E214" s="62"/>
      <c r="F214" s="62"/>
      <c r="G214" s="62"/>
      <c r="H214" s="72"/>
      <c r="I214" s="99"/>
      <c r="J214" s="99"/>
      <c r="K214" s="99"/>
      <c r="L214" s="99"/>
      <c r="M214" s="99"/>
      <c r="N214" s="99"/>
      <c r="O214" s="11"/>
    </row>
    <row r="215" spans="1:15" x14ac:dyDescent="0.2">
      <c r="A215" s="67"/>
      <c r="B215" s="67"/>
      <c r="C215" s="67"/>
      <c r="D215" s="67"/>
      <c r="E215" s="62"/>
      <c r="F215" s="62"/>
      <c r="G215" s="62"/>
      <c r="H215" s="72"/>
      <c r="I215" s="99"/>
      <c r="J215" s="99"/>
      <c r="K215" s="99"/>
      <c r="L215" s="99"/>
      <c r="M215" s="99"/>
      <c r="N215" s="99"/>
    </row>
    <row r="216" spans="1:15" x14ac:dyDescent="0.2">
      <c r="A216" s="67"/>
      <c r="B216" s="67"/>
      <c r="C216" s="67"/>
      <c r="D216" s="67"/>
      <c r="E216" s="62"/>
      <c r="F216" s="62"/>
      <c r="G216" s="62"/>
      <c r="H216" s="72"/>
      <c r="I216" s="99"/>
      <c r="J216" s="99"/>
      <c r="K216" s="99"/>
      <c r="L216" s="99"/>
      <c r="M216" s="99"/>
      <c r="N216" s="99"/>
    </row>
    <row r="217" spans="1:15" x14ac:dyDescent="0.2">
      <c r="A217" s="67"/>
      <c r="B217" s="67"/>
      <c r="C217" s="67"/>
      <c r="D217" s="67"/>
      <c r="E217" s="62"/>
      <c r="F217" s="62"/>
      <c r="G217" s="62"/>
      <c r="H217" s="72"/>
      <c r="I217" s="99"/>
      <c r="J217" s="99"/>
      <c r="K217" s="99"/>
      <c r="L217" s="99"/>
      <c r="M217" s="99"/>
      <c r="N217" s="99"/>
    </row>
    <row r="218" spans="1:15" x14ac:dyDescent="0.2">
      <c r="A218" s="67"/>
      <c r="B218" s="67"/>
      <c r="C218" s="67"/>
      <c r="D218" s="67"/>
      <c r="E218" s="62"/>
      <c r="F218" s="62"/>
      <c r="G218" s="62"/>
      <c r="H218" s="72"/>
      <c r="I218" s="99"/>
      <c r="J218" s="99"/>
      <c r="K218" s="99"/>
      <c r="L218" s="99"/>
      <c r="M218" s="99"/>
      <c r="N218" s="99"/>
    </row>
    <row r="219" spans="1:15" x14ac:dyDescent="0.2">
      <c r="A219" s="67"/>
      <c r="B219" s="67"/>
      <c r="C219" s="67"/>
      <c r="D219" s="67"/>
      <c r="E219" s="62"/>
      <c r="F219" s="62"/>
      <c r="G219" s="62"/>
      <c r="H219" s="72"/>
      <c r="I219" s="99"/>
      <c r="J219" s="99"/>
      <c r="K219" s="99"/>
      <c r="L219" s="99"/>
      <c r="M219" s="99"/>
      <c r="N219" s="99"/>
    </row>
    <row r="220" spans="1:15" x14ac:dyDescent="0.2">
      <c r="A220" s="67"/>
      <c r="B220" s="67"/>
      <c r="C220" s="67"/>
      <c r="D220" s="67"/>
      <c r="E220" s="62"/>
      <c r="F220" s="62"/>
      <c r="G220" s="62"/>
      <c r="H220" s="72"/>
      <c r="I220" s="99"/>
      <c r="J220" s="99"/>
      <c r="K220" s="99"/>
      <c r="L220" s="99"/>
      <c r="M220" s="99"/>
      <c r="N220" s="99"/>
    </row>
  </sheetData>
  <autoFilter ref="A1:O220" xr:uid="{00000000-0009-0000-0000-000004000000}"/>
  <conditionalFormatting sqref="G200:G220">
    <cfRule type="cellIs" dxfId="1" priority="2" stopIfTrue="1" operator="greaterThan">
      <formula>$AF200</formula>
    </cfRule>
  </conditionalFormatting>
  <conditionalFormatting sqref="K7:K199">
    <cfRule type="expression" dxfId="0" priority="1" stopIfTrue="1">
      <formula>$AL7&gt;$AK7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0"/>
  <sheetViews>
    <sheetView zoomScale="75" zoomScaleNormal="75" workbookViewId="0">
      <selection activeCell="K28" sqref="K28"/>
    </sheetView>
  </sheetViews>
  <sheetFormatPr defaultRowHeight="12.75" x14ac:dyDescent="0.2"/>
  <cols>
    <col min="1" max="1" width="10.140625" bestFit="1" customWidth="1"/>
    <col min="2" max="2" width="48.42578125" bestFit="1" customWidth="1"/>
    <col min="3" max="3" width="5.140625" bestFit="1" customWidth="1"/>
    <col min="4" max="4" width="24.85546875" bestFit="1" customWidth="1"/>
    <col min="5" max="5" width="14" bestFit="1" customWidth="1"/>
    <col min="6" max="6" width="8.5703125" bestFit="1" customWidth="1"/>
    <col min="7" max="7" width="15.5703125" style="116" bestFit="1" customWidth="1"/>
    <col min="8" max="10" width="15.5703125" style="116" customWidth="1"/>
    <col min="11" max="11" width="24.140625" bestFit="1" customWidth="1"/>
    <col min="12" max="12" width="19.140625" bestFit="1" customWidth="1"/>
    <col min="13" max="13" width="21" bestFit="1" customWidth="1"/>
    <col min="14" max="14" width="23.85546875" bestFit="1" customWidth="1"/>
    <col min="15" max="15" width="18.85546875" bestFit="1" customWidth="1"/>
    <col min="16" max="16" width="20.7109375" bestFit="1" customWidth="1"/>
    <col min="17" max="17" width="107.140625" bestFit="1" customWidth="1"/>
  </cols>
  <sheetData>
    <row r="1" spans="1:17" s="124" customFormat="1" x14ac:dyDescent="0.2">
      <c r="A1" s="124" t="s">
        <v>22</v>
      </c>
      <c r="B1" s="124" t="s">
        <v>118</v>
      </c>
      <c r="C1" s="124" t="s">
        <v>157</v>
      </c>
      <c r="D1" s="124" t="s">
        <v>113</v>
      </c>
      <c r="E1" s="124" t="s">
        <v>91</v>
      </c>
      <c r="F1" s="124" t="s">
        <v>182</v>
      </c>
      <c r="G1" s="125" t="s">
        <v>202</v>
      </c>
      <c r="H1" s="125" t="s">
        <v>201</v>
      </c>
      <c r="I1" s="125" t="s">
        <v>203</v>
      </c>
      <c r="J1" s="125" t="s">
        <v>204</v>
      </c>
      <c r="K1" s="124" t="s">
        <v>187</v>
      </c>
      <c r="L1" s="124" t="s">
        <v>188</v>
      </c>
      <c r="M1" s="124" t="s">
        <v>189</v>
      </c>
      <c r="N1" s="124" t="s">
        <v>190</v>
      </c>
      <c r="O1" s="124" t="s">
        <v>191</v>
      </c>
      <c r="P1" s="124" t="s">
        <v>192</v>
      </c>
      <c r="Q1" s="124" t="s">
        <v>183</v>
      </c>
    </row>
    <row r="2" spans="1:17" x14ac:dyDescent="0.2">
      <c r="A2">
        <v>8000082</v>
      </c>
      <c r="B2" t="s">
        <v>164</v>
      </c>
      <c r="C2" t="s">
        <v>274</v>
      </c>
      <c r="D2">
        <v>48</v>
      </c>
      <c r="E2">
        <v>48</v>
      </c>
      <c r="F2" t="s">
        <v>44</v>
      </c>
      <c r="G2" s="116">
        <v>24</v>
      </c>
      <c r="H2" s="116">
        <f>VLOOKUP(A2,'Tyson ABC'!A:AJ,35,0)</f>
        <v>4</v>
      </c>
      <c r="I2" s="116">
        <f>VLOOKUP(A2,'Tyson ABC'!A:O,14,0)</f>
        <v>48</v>
      </c>
      <c r="J2" s="116">
        <f>VLOOKUP(A2,'Tyson ABC'!A:N,13,0)</f>
        <v>7</v>
      </c>
      <c r="K2" s="99">
        <f>(G2+(0.5*D2))/I2*5</f>
        <v>5</v>
      </c>
      <c r="L2" s="99">
        <f>(G2+(0.5*E2))/I2*5</f>
        <v>5</v>
      </c>
      <c r="M2" s="99">
        <f>L2-K2</f>
        <v>0</v>
      </c>
      <c r="N2" s="99">
        <f>(G2+(0.5*D2))/J2</f>
        <v>6.8571428571428568</v>
      </c>
      <c r="O2" s="99">
        <f>(G2+(0.5*E2))/J2</f>
        <v>6.8571428571428568</v>
      </c>
      <c r="P2" s="99">
        <f>O2-N2</f>
        <v>0</v>
      </c>
    </row>
    <row r="3" spans="1:17" x14ac:dyDescent="0.2">
      <c r="A3">
        <v>8000289</v>
      </c>
      <c r="B3" t="s">
        <v>242</v>
      </c>
      <c r="C3" t="s">
        <v>274</v>
      </c>
      <c r="D3">
        <v>720</v>
      </c>
      <c r="E3">
        <v>720</v>
      </c>
      <c r="F3" t="s">
        <v>25</v>
      </c>
      <c r="G3" s="126">
        <v>180</v>
      </c>
      <c r="H3" s="116">
        <f>VLOOKUP(A3,'Tyson ABC'!A:AJ,35,0)</f>
        <v>4</v>
      </c>
      <c r="I3" s="116">
        <f>VLOOKUP(A3,'Tyson ABC'!A:O,14,0)</f>
        <v>360</v>
      </c>
      <c r="J3" s="116">
        <f>VLOOKUP(A3,'Tyson ABC'!A:N,13,0)</f>
        <v>21</v>
      </c>
      <c r="K3" s="99">
        <f t="shared" ref="K3:K21" si="0">(G3+(0.5*D3))/I3*5</f>
        <v>7.5</v>
      </c>
      <c r="L3" s="99">
        <f t="shared" ref="L3:L21" si="1">(G3+(0.5*E3))/I3*5</f>
        <v>7.5</v>
      </c>
      <c r="M3" s="99">
        <f t="shared" ref="M3:M21" si="2">L3-K3</f>
        <v>0</v>
      </c>
      <c r="N3" s="99">
        <f t="shared" ref="N3:N21" si="3">(G3+(0.5*D3))/J3</f>
        <v>25.714285714285715</v>
      </c>
      <c r="O3" s="99">
        <f t="shared" ref="O3:O21" si="4">(G3+(0.5*E3))/J3</f>
        <v>25.714285714285715</v>
      </c>
      <c r="P3" s="99">
        <f t="shared" ref="P3:P21" si="5">O3-N3</f>
        <v>0</v>
      </c>
    </row>
    <row r="4" spans="1:17" s="127" customFormat="1" x14ac:dyDescent="0.2">
      <c r="A4" s="127">
        <v>8000858</v>
      </c>
      <c r="B4" s="127" t="s">
        <v>86</v>
      </c>
      <c r="C4" s="127" t="s">
        <v>274</v>
      </c>
      <c r="D4" s="127">
        <v>3000</v>
      </c>
      <c r="E4" s="128">
        <v>28000</v>
      </c>
      <c r="F4" s="127" t="s">
        <v>44</v>
      </c>
      <c r="G4" s="129">
        <v>5000</v>
      </c>
      <c r="H4" s="130">
        <f>VLOOKUP(A4,'Tyson ABC'!A:AJ,35,0)</f>
        <v>12</v>
      </c>
      <c r="I4" s="130">
        <f>VLOOKUP(A4,'Tyson ABC'!A:O,14,0)</f>
        <v>36000</v>
      </c>
      <c r="J4" s="130">
        <f>VLOOKUP(A4,'Tyson ABC'!A:N,13,0)</f>
        <v>3</v>
      </c>
      <c r="K4" s="131">
        <f t="shared" si="0"/>
        <v>0.90277777777777779</v>
      </c>
      <c r="L4" s="131">
        <f t="shared" si="1"/>
        <v>2.6388888888888888</v>
      </c>
      <c r="M4" s="131">
        <f t="shared" si="2"/>
        <v>1.7361111111111112</v>
      </c>
      <c r="N4" s="131">
        <f t="shared" si="3"/>
        <v>2166.6666666666665</v>
      </c>
      <c r="O4" s="131">
        <f t="shared" si="4"/>
        <v>6333.333333333333</v>
      </c>
      <c r="P4" s="131">
        <f t="shared" si="5"/>
        <v>4166.6666666666661</v>
      </c>
    </row>
    <row r="5" spans="1:17" s="127" customFormat="1" x14ac:dyDescent="0.2">
      <c r="A5" s="127">
        <v>8000877</v>
      </c>
      <c r="B5" s="127" t="s">
        <v>38</v>
      </c>
      <c r="C5" s="127" t="s">
        <v>274</v>
      </c>
      <c r="D5" s="127">
        <v>1000</v>
      </c>
      <c r="E5" s="128">
        <v>10000</v>
      </c>
      <c r="F5" s="127" t="s">
        <v>44</v>
      </c>
      <c r="G5" s="129">
        <v>1000</v>
      </c>
      <c r="H5" s="130">
        <f>VLOOKUP(A5,'Tyson ABC'!A:AJ,35,0)</f>
        <v>12</v>
      </c>
      <c r="I5" s="130">
        <f>VLOOKUP(A5,'Tyson ABC'!A:O,14,0)</f>
        <v>36000</v>
      </c>
      <c r="J5" s="130">
        <f>VLOOKUP(A5,'Tyson ABC'!A:N,13,0)</f>
        <v>3</v>
      </c>
      <c r="K5" s="131">
        <f t="shared" si="0"/>
        <v>0.20833333333333331</v>
      </c>
      <c r="L5" s="131">
        <f t="shared" si="1"/>
        <v>0.83333333333333326</v>
      </c>
      <c r="M5" s="131">
        <f t="shared" si="2"/>
        <v>0.625</v>
      </c>
      <c r="N5" s="131">
        <f t="shared" si="3"/>
        <v>500</v>
      </c>
      <c r="O5" s="131">
        <f t="shared" si="4"/>
        <v>2000</v>
      </c>
      <c r="P5" s="131">
        <f t="shared" si="5"/>
        <v>1500</v>
      </c>
    </row>
    <row r="6" spans="1:17" s="127" customFormat="1" x14ac:dyDescent="0.2">
      <c r="A6" s="127">
        <v>8000878</v>
      </c>
      <c r="B6" s="127" t="s">
        <v>39</v>
      </c>
      <c r="C6" s="127" t="s">
        <v>274</v>
      </c>
      <c r="D6" s="127">
        <v>72</v>
      </c>
      <c r="E6" s="128">
        <v>504</v>
      </c>
      <c r="F6" s="127" t="s">
        <v>25</v>
      </c>
      <c r="G6" s="130">
        <v>250</v>
      </c>
      <c r="H6" s="130">
        <f>VLOOKUP(A6,'Tyson ABC'!A:AJ,35,0)</f>
        <v>12</v>
      </c>
      <c r="I6" s="130">
        <f>VLOOKUP(A6,'Tyson ABC'!A:O,14,0)</f>
        <v>1152</v>
      </c>
      <c r="J6" s="130">
        <f>VLOOKUP(A6,'Tyson ABC'!A:N,13,0)</f>
        <v>3</v>
      </c>
      <c r="K6" s="131">
        <f t="shared" si="0"/>
        <v>1.2413194444444444</v>
      </c>
      <c r="L6" s="131">
        <f t="shared" si="1"/>
        <v>2.1788194444444446</v>
      </c>
      <c r="M6" s="131">
        <f t="shared" si="2"/>
        <v>0.93750000000000022</v>
      </c>
      <c r="N6" s="131">
        <f t="shared" si="3"/>
        <v>95.333333333333329</v>
      </c>
      <c r="O6" s="131">
        <f t="shared" si="4"/>
        <v>167.33333333333334</v>
      </c>
      <c r="P6" s="131">
        <f t="shared" si="5"/>
        <v>72.000000000000014</v>
      </c>
    </row>
    <row r="7" spans="1:17" s="127" customFormat="1" x14ac:dyDescent="0.2">
      <c r="A7" s="127">
        <v>8000879</v>
      </c>
      <c r="B7" s="127" t="s">
        <v>40</v>
      </c>
      <c r="C7" s="127" t="s">
        <v>274</v>
      </c>
      <c r="D7" s="127">
        <v>360</v>
      </c>
      <c r="E7" s="128">
        <v>2160</v>
      </c>
      <c r="F7" s="127" t="s">
        <v>44</v>
      </c>
      <c r="G7" s="129">
        <v>360</v>
      </c>
      <c r="H7" s="130">
        <f>VLOOKUP(A7,'Tyson ABC'!A:AJ,35,0)</f>
        <v>12</v>
      </c>
      <c r="I7" s="130">
        <f>VLOOKUP(A7,'Tyson ABC'!A:O,14,0)</f>
        <v>7200</v>
      </c>
      <c r="J7" s="130">
        <f>VLOOKUP(A7,'Tyson ABC'!A:N,13,0)</f>
        <v>3</v>
      </c>
      <c r="K7" s="131">
        <f t="shared" si="0"/>
        <v>0.375</v>
      </c>
      <c r="L7" s="131">
        <f t="shared" si="1"/>
        <v>1</v>
      </c>
      <c r="M7" s="131">
        <f t="shared" si="2"/>
        <v>0.625</v>
      </c>
      <c r="N7" s="131">
        <f t="shared" si="3"/>
        <v>180</v>
      </c>
      <c r="O7" s="131">
        <f t="shared" si="4"/>
        <v>480</v>
      </c>
      <c r="P7" s="131">
        <f t="shared" si="5"/>
        <v>300</v>
      </c>
    </row>
    <row r="8" spans="1:17" x14ac:dyDescent="0.2">
      <c r="A8">
        <v>8000881</v>
      </c>
      <c r="B8" t="s">
        <v>197</v>
      </c>
      <c r="C8" t="s">
        <v>274</v>
      </c>
      <c r="D8">
        <v>100</v>
      </c>
      <c r="E8">
        <v>200</v>
      </c>
      <c r="F8" t="s">
        <v>44</v>
      </c>
      <c r="G8" s="116">
        <v>205</v>
      </c>
      <c r="H8" s="116">
        <f>VLOOKUP(A8,'Tyson ABC'!A:AJ,35,0)</f>
        <v>12</v>
      </c>
      <c r="I8" s="116">
        <f>VLOOKUP(A8,'Tyson ABC'!A:O,14,0)</f>
        <v>10000</v>
      </c>
      <c r="J8" s="116">
        <f>VLOOKUP(A8,'Tyson ABC'!A:N,13,0)</f>
        <v>3</v>
      </c>
      <c r="K8" s="99">
        <f t="shared" si="0"/>
        <v>0.1275</v>
      </c>
      <c r="L8" s="99">
        <f t="shared" si="1"/>
        <v>0.1525</v>
      </c>
      <c r="M8" s="99">
        <f t="shared" si="2"/>
        <v>2.4999999999999994E-2</v>
      </c>
      <c r="N8" s="99">
        <f t="shared" si="3"/>
        <v>85</v>
      </c>
      <c r="O8" s="99">
        <f t="shared" si="4"/>
        <v>101.66666666666667</v>
      </c>
      <c r="P8" s="99">
        <f t="shared" si="5"/>
        <v>16.666666666666671</v>
      </c>
    </row>
    <row r="9" spans="1:17" s="127" customFormat="1" x14ac:dyDescent="0.2">
      <c r="A9" s="127">
        <v>8000882</v>
      </c>
      <c r="B9" s="127" t="s">
        <v>41</v>
      </c>
      <c r="C9" s="127" t="s">
        <v>274</v>
      </c>
      <c r="D9" s="127">
        <v>200</v>
      </c>
      <c r="E9" s="128">
        <v>1200</v>
      </c>
      <c r="F9" s="127" t="s">
        <v>44</v>
      </c>
      <c r="G9" s="130">
        <v>200</v>
      </c>
      <c r="H9" s="130">
        <f>VLOOKUP(A9,'Tyson ABC'!A:AJ,35,0)</f>
        <v>12</v>
      </c>
      <c r="I9" s="130">
        <f>VLOOKUP(A9,'Tyson ABC'!A:O,14,0)</f>
        <v>7200</v>
      </c>
      <c r="J9" s="130">
        <f>VLOOKUP(A9,'Tyson ABC'!A:N,13,0)</f>
        <v>3</v>
      </c>
      <c r="K9" s="131">
        <f t="shared" si="0"/>
        <v>0.20833333333333331</v>
      </c>
      <c r="L9" s="131">
        <f t="shared" si="1"/>
        <v>0.55555555555555558</v>
      </c>
      <c r="M9" s="131">
        <f t="shared" si="2"/>
        <v>0.34722222222222227</v>
      </c>
      <c r="N9" s="131">
        <f t="shared" si="3"/>
        <v>100</v>
      </c>
      <c r="O9" s="131">
        <f t="shared" si="4"/>
        <v>266.66666666666669</v>
      </c>
      <c r="P9" s="131">
        <f t="shared" si="5"/>
        <v>166.66666666666669</v>
      </c>
    </row>
    <row r="10" spans="1:17" s="127" customFormat="1" x14ac:dyDescent="0.2">
      <c r="A10" s="127">
        <v>8000953</v>
      </c>
      <c r="B10" s="127" t="s">
        <v>43</v>
      </c>
      <c r="C10" s="127" t="s">
        <v>274</v>
      </c>
      <c r="D10" s="127">
        <v>1000</v>
      </c>
      <c r="E10" s="128">
        <v>10000</v>
      </c>
      <c r="F10" s="127" t="s">
        <v>44</v>
      </c>
      <c r="G10" s="129">
        <v>1600</v>
      </c>
      <c r="H10" s="130">
        <f>VLOOKUP(A10,'Tyson ABC'!A:AJ,35,0)</f>
        <v>12</v>
      </c>
      <c r="I10" s="130">
        <f>VLOOKUP(A10,'Tyson ABC'!A:O,14,0)</f>
        <v>20000</v>
      </c>
      <c r="J10" s="130">
        <f>VLOOKUP(A10,'Tyson ABC'!A:N,13,0)</f>
        <v>3</v>
      </c>
      <c r="K10" s="131">
        <f t="shared" si="0"/>
        <v>0.52500000000000002</v>
      </c>
      <c r="L10" s="131">
        <f t="shared" si="1"/>
        <v>1.6500000000000001</v>
      </c>
      <c r="M10" s="131">
        <f t="shared" si="2"/>
        <v>1.125</v>
      </c>
      <c r="N10" s="131">
        <f t="shared" si="3"/>
        <v>700</v>
      </c>
      <c r="O10" s="131">
        <f t="shared" si="4"/>
        <v>2200</v>
      </c>
      <c r="P10" s="131">
        <f t="shared" si="5"/>
        <v>1500</v>
      </c>
    </row>
    <row r="11" spans="1:17" x14ac:dyDescent="0.2">
      <c r="A11">
        <v>8000977</v>
      </c>
      <c r="B11" t="s">
        <v>45</v>
      </c>
      <c r="C11" t="s">
        <v>274</v>
      </c>
      <c r="D11">
        <v>20</v>
      </c>
      <c r="E11">
        <v>40</v>
      </c>
      <c r="F11" t="s">
        <v>25</v>
      </c>
      <c r="G11" s="126">
        <v>30</v>
      </c>
      <c r="H11" s="116">
        <f>VLOOKUP(A11,'Tyson ABC'!A:AJ,35,0)</f>
        <v>4</v>
      </c>
      <c r="I11" s="116">
        <f>VLOOKUP(A11,'Tyson ABC'!A:O,14,0)</f>
        <v>20</v>
      </c>
      <c r="J11" s="116">
        <f>VLOOKUP(A11,'Tyson ABC'!A:N,13,0)</f>
        <v>3</v>
      </c>
      <c r="K11" s="99">
        <f t="shared" si="0"/>
        <v>10</v>
      </c>
      <c r="L11" s="99">
        <f t="shared" si="1"/>
        <v>12.5</v>
      </c>
      <c r="M11" s="99">
        <f t="shared" si="2"/>
        <v>2.5</v>
      </c>
      <c r="N11" s="99">
        <f t="shared" si="3"/>
        <v>13.333333333333334</v>
      </c>
      <c r="O11" s="99">
        <f t="shared" si="4"/>
        <v>16.666666666666668</v>
      </c>
      <c r="P11" s="99">
        <f t="shared" si="5"/>
        <v>3.3333333333333339</v>
      </c>
    </row>
    <row r="12" spans="1:17" x14ac:dyDescent="0.2">
      <c r="A12">
        <v>8001100</v>
      </c>
      <c r="B12" t="s">
        <v>52</v>
      </c>
      <c r="C12" t="s">
        <v>274</v>
      </c>
      <c r="D12">
        <v>720</v>
      </c>
      <c r="E12">
        <v>720</v>
      </c>
      <c r="F12" t="s">
        <v>35</v>
      </c>
      <c r="G12" s="116">
        <v>400</v>
      </c>
      <c r="H12" s="116">
        <f>VLOOKUP(A12,'Tyson ABC'!A:AJ,35,0)</f>
        <v>4</v>
      </c>
      <c r="I12" s="116">
        <f>VLOOKUP(A12,'Tyson ABC'!A:O,14,0)</f>
        <v>720</v>
      </c>
      <c r="J12" s="116">
        <f>VLOOKUP(A12,'Tyson ABC'!A:N,13,0)</f>
        <v>7</v>
      </c>
      <c r="K12" s="99">
        <f t="shared" si="0"/>
        <v>5.2777777777777777</v>
      </c>
      <c r="L12" s="99">
        <f t="shared" si="1"/>
        <v>5.2777777777777777</v>
      </c>
      <c r="M12" s="99">
        <f t="shared" si="2"/>
        <v>0</v>
      </c>
      <c r="N12" s="99">
        <f t="shared" si="3"/>
        <v>108.57142857142857</v>
      </c>
      <c r="O12" s="99">
        <f t="shared" si="4"/>
        <v>108.57142857142857</v>
      </c>
      <c r="P12" s="99">
        <f t="shared" si="5"/>
        <v>0</v>
      </c>
    </row>
    <row r="13" spans="1:17" s="127" customFormat="1" x14ac:dyDescent="0.2">
      <c r="A13" s="127">
        <v>8001336</v>
      </c>
      <c r="B13" s="127" t="s">
        <v>123</v>
      </c>
      <c r="C13" s="127" t="s">
        <v>274</v>
      </c>
      <c r="D13" s="127">
        <v>10</v>
      </c>
      <c r="E13" s="128">
        <v>32</v>
      </c>
      <c r="F13" s="127" t="s">
        <v>44</v>
      </c>
      <c r="G13" s="130">
        <v>6</v>
      </c>
      <c r="H13" s="130">
        <f>VLOOKUP(A13,'Tyson ABC'!A:AJ,35,0)</f>
        <v>4</v>
      </c>
      <c r="I13" s="130">
        <f>VLOOKUP(A13,'Tyson ABC'!A:O,14,0)</f>
        <v>20</v>
      </c>
      <c r="J13" s="130">
        <f>VLOOKUP(A13,'Tyson ABC'!A:N,13,0)</f>
        <v>3</v>
      </c>
      <c r="K13" s="131">
        <f t="shared" si="0"/>
        <v>2.75</v>
      </c>
      <c r="L13" s="131">
        <f t="shared" si="1"/>
        <v>5.5</v>
      </c>
      <c r="M13" s="131">
        <f t="shared" si="2"/>
        <v>2.75</v>
      </c>
      <c r="N13" s="131">
        <f t="shared" si="3"/>
        <v>3.6666666666666665</v>
      </c>
      <c r="O13" s="131">
        <f t="shared" si="4"/>
        <v>7.333333333333333</v>
      </c>
      <c r="P13" s="131">
        <f t="shared" si="5"/>
        <v>3.6666666666666665</v>
      </c>
    </row>
    <row r="14" spans="1:17" s="127" customFormat="1" x14ac:dyDescent="0.2">
      <c r="A14" s="127">
        <v>8001446</v>
      </c>
      <c r="B14" s="127" t="s">
        <v>95</v>
      </c>
      <c r="C14" s="127" t="s">
        <v>274</v>
      </c>
      <c r="D14" s="127">
        <v>240</v>
      </c>
      <c r="E14" s="128">
        <v>480</v>
      </c>
      <c r="F14" s="127" t="s">
        <v>44</v>
      </c>
      <c r="G14" s="130">
        <v>300</v>
      </c>
      <c r="H14" s="130">
        <f>VLOOKUP(A14,'Tyson ABC'!A:AJ,35,0)</f>
        <v>12</v>
      </c>
      <c r="I14" s="130">
        <f>VLOOKUP(A14,'Tyson ABC'!A:O,14,0)</f>
        <v>24000</v>
      </c>
      <c r="J14" s="130">
        <f>VLOOKUP(A14,'Tyson ABC'!A:N,13,0)</f>
        <v>3</v>
      </c>
      <c r="K14" s="131">
        <f t="shared" si="0"/>
        <v>8.7500000000000008E-2</v>
      </c>
      <c r="L14" s="131">
        <f t="shared" si="1"/>
        <v>0.11249999999999999</v>
      </c>
      <c r="M14" s="131">
        <f t="shared" si="2"/>
        <v>2.4999999999999981E-2</v>
      </c>
      <c r="N14" s="131">
        <f t="shared" si="3"/>
        <v>140</v>
      </c>
      <c r="O14" s="131">
        <f t="shared" si="4"/>
        <v>180</v>
      </c>
      <c r="P14" s="131">
        <f t="shared" si="5"/>
        <v>40</v>
      </c>
    </row>
    <row r="15" spans="1:17" s="127" customFormat="1" x14ac:dyDescent="0.2">
      <c r="A15" s="127">
        <v>8001603</v>
      </c>
      <c r="B15" s="127" t="s">
        <v>134</v>
      </c>
      <c r="C15" s="127" t="s">
        <v>274</v>
      </c>
      <c r="D15" s="127">
        <v>10</v>
      </c>
      <c r="E15" s="128">
        <v>48</v>
      </c>
      <c r="F15" s="127" t="s">
        <v>44</v>
      </c>
      <c r="G15" s="130">
        <v>20</v>
      </c>
      <c r="H15" s="130">
        <f>VLOOKUP(A15,'Tyson ABC'!A:AJ,35,0)</f>
        <v>4</v>
      </c>
      <c r="I15" s="130">
        <f>VLOOKUP(A15,'Tyson ABC'!A:O,14,0)</f>
        <v>20</v>
      </c>
      <c r="J15" s="130">
        <f>VLOOKUP(A15,'Tyson ABC'!A:N,13,0)</f>
        <v>7</v>
      </c>
      <c r="K15" s="131">
        <f t="shared" si="0"/>
        <v>6.25</v>
      </c>
      <c r="L15" s="131">
        <f t="shared" si="1"/>
        <v>11</v>
      </c>
      <c r="M15" s="131">
        <f t="shared" si="2"/>
        <v>4.75</v>
      </c>
      <c r="N15" s="131">
        <f t="shared" si="3"/>
        <v>3.5714285714285716</v>
      </c>
      <c r="O15" s="131">
        <f t="shared" si="4"/>
        <v>6.2857142857142856</v>
      </c>
      <c r="P15" s="131">
        <f t="shared" si="5"/>
        <v>2.714285714285714</v>
      </c>
    </row>
    <row r="16" spans="1:17" s="127" customFormat="1" x14ac:dyDescent="0.2">
      <c r="A16" s="127">
        <v>8001773</v>
      </c>
      <c r="B16" s="127" t="s">
        <v>141</v>
      </c>
      <c r="C16" s="127" t="s">
        <v>274</v>
      </c>
      <c r="D16" s="127">
        <v>960</v>
      </c>
      <c r="E16" s="128">
        <v>2880</v>
      </c>
      <c r="F16" s="127" t="s">
        <v>44</v>
      </c>
      <c r="G16" s="129">
        <v>1000</v>
      </c>
      <c r="H16" s="130">
        <f>VLOOKUP(A16,'Tyson ABC'!A:AJ,35,0)</f>
        <v>12</v>
      </c>
      <c r="I16" s="130">
        <f>VLOOKUP(A16,'Tyson ABC'!A:O,14,0)</f>
        <v>9600</v>
      </c>
      <c r="J16" s="130">
        <f>VLOOKUP(A16,'Tyson ABC'!A:N,13,0)</f>
        <v>7</v>
      </c>
      <c r="K16" s="131">
        <f t="shared" si="0"/>
        <v>0.77083333333333337</v>
      </c>
      <c r="L16" s="131">
        <f t="shared" si="1"/>
        <v>1.2708333333333333</v>
      </c>
      <c r="M16" s="131">
        <f t="shared" si="2"/>
        <v>0.49999999999999989</v>
      </c>
      <c r="N16" s="131">
        <f t="shared" si="3"/>
        <v>211.42857142857142</v>
      </c>
      <c r="O16" s="131">
        <f t="shared" si="4"/>
        <v>348.57142857142856</v>
      </c>
      <c r="P16" s="131">
        <f t="shared" si="5"/>
        <v>137.14285714285714</v>
      </c>
    </row>
    <row r="17" spans="1:16" x14ac:dyDescent="0.2">
      <c r="A17">
        <v>8001852</v>
      </c>
      <c r="B17" t="s">
        <v>145</v>
      </c>
      <c r="C17" t="s">
        <v>274</v>
      </c>
      <c r="D17">
        <v>1000</v>
      </c>
      <c r="E17">
        <v>3000</v>
      </c>
      <c r="F17" t="s">
        <v>44</v>
      </c>
      <c r="G17" s="126">
        <v>1000</v>
      </c>
      <c r="H17" s="116">
        <f>VLOOKUP(A17,'Tyson ABC'!A:AJ,35,0)</f>
        <v>12</v>
      </c>
      <c r="I17" s="116">
        <f>VLOOKUP(A17,'Tyson ABC'!A:O,14,0)</f>
        <v>12000</v>
      </c>
      <c r="J17" s="116">
        <f>VLOOKUP(A17,'Tyson ABC'!A:N,13,0)</f>
        <v>3</v>
      </c>
      <c r="K17" s="99">
        <f t="shared" si="0"/>
        <v>0.625</v>
      </c>
      <c r="L17" s="99">
        <f t="shared" si="1"/>
        <v>1.0416666666666667</v>
      </c>
      <c r="M17" s="99">
        <f t="shared" si="2"/>
        <v>0.41666666666666674</v>
      </c>
      <c r="N17" s="99">
        <f t="shared" si="3"/>
        <v>500</v>
      </c>
      <c r="O17" s="99">
        <f t="shared" si="4"/>
        <v>833.33333333333337</v>
      </c>
      <c r="P17" s="99">
        <f t="shared" si="5"/>
        <v>333.33333333333337</v>
      </c>
    </row>
    <row r="18" spans="1:16" x14ac:dyDescent="0.2">
      <c r="A18">
        <v>8001926</v>
      </c>
      <c r="B18" t="s">
        <v>146</v>
      </c>
      <c r="C18" t="s">
        <v>274</v>
      </c>
      <c r="D18">
        <v>960</v>
      </c>
      <c r="E18">
        <v>7680</v>
      </c>
      <c r="F18" t="s">
        <v>25</v>
      </c>
      <c r="G18" s="126">
        <v>5000</v>
      </c>
      <c r="H18" s="116">
        <f>VLOOKUP(A18,'Tyson ABC'!A:AJ,35,0)</f>
        <v>12</v>
      </c>
      <c r="I18" s="116">
        <f>VLOOKUP(A18,'Tyson ABC'!A:O,14,0)</f>
        <v>9120</v>
      </c>
      <c r="J18" s="116">
        <f>VLOOKUP(A18,'Tyson ABC'!A:N,13,0)</f>
        <v>7</v>
      </c>
      <c r="K18" s="99">
        <f t="shared" si="0"/>
        <v>3.0043859649122808</v>
      </c>
      <c r="L18" s="99">
        <f t="shared" si="1"/>
        <v>4.8464912280701755</v>
      </c>
      <c r="M18" s="99">
        <f t="shared" si="2"/>
        <v>1.8421052631578947</v>
      </c>
      <c r="N18" s="99">
        <f t="shared" si="3"/>
        <v>782.85714285714289</v>
      </c>
      <c r="O18" s="99">
        <f t="shared" si="4"/>
        <v>1262.8571428571429</v>
      </c>
      <c r="P18" s="99">
        <f t="shared" si="5"/>
        <v>480</v>
      </c>
    </row>
    <row r="19" spans="1:16" x14ac:dyDescent="0.2">
      <c r="A19">
        <v>8001969</v>
      </c>
      <c r="B19" t="s">
        <v>154</v>
      </c>
      <c r="C19" t="s">
        <v>274</v>
      </c>
      <c r="D19">
        <v>36</v>
      </c>
      <c r="E19">
        <v>36</v>
      </c>
      <c r="F19" t="s">
        <v>44</v>
      </c>
      <c r="G19" s="116">
        <v>36</v>
      </c>
      <c r="H19" s="116">
        <f>VLOOKUP(A19,'Tyson ABC'!A:AJ,35,0)</f>
        <v>12</v>
      </c>
      <c r="I19" s="116">
        <f>VLOOKUP(A19,'Tyson ABC'!A:O,14,0)</f>
        <v>2880</v>
      </c>
      <c r="J19" s="116">
        <f>VLOOKUP(A19,'Tyson ABC'!A:N,13,0)</f>
        <v>7</v>
      </c>
      <c r="K19" s="99">
        <f t="shared" si="0"/>
        <v>9.375E-2</v>
      </c>
      <c r="L19" s="99">
        <f t="shared" si="1"/>
        <v>9.375E-2</v>
      </c>
      <c r="M19" s="99">
        <f t="shared" si="2"/>
        <v>0</v>
      </c>
      <c r="N19" s="99">
        <f t="shared" si="3"/>
        <v>7.7142857142857144</v>
      </c>
      <c r="O19" s="99">
        <f t="shared" si="4"/>
        <v>7.7142857142857144</v>
      </c>
      <c r="P19" s="99">
        <f t="shared" si="5"/>
        <v>0</v>
      </c>
    </row>
    <row r="20" spans="1:16" x14ac:dyDescent="0.2">
      <c r="A20">
        <v>8002000</v>
      </c>
      <c r="B20" t="s">
        <v>97</v>
      </c>
      <c r="C20" t="s">
        <v>274</v>
      </c>
      <c r="D20">
        <v>3000</v>
      </c>
      <c r="E20">
        <v>3250</v>
      </c>
      <c r="F20" t="s">
        <v>44</v>
      </c>
      <c r="G20" s="126">
        <v>1500</v>
      </c>
      <c r="H20" s="116">
        <f>VLOOKUP(A20,'Tyson ABC'!A:AJ,35,0)</f>
        <v>12</v>
      </c>
      <c r="I20" s="116">
        <f>VLOOKUP(A20,'Tyson ABC'!A:O,14,0)</f>
        <v>20000</v>
      </c>
      <c r="J20" s="116">
        <f>VLOOKUP(A20,'Tyson ABC'!A:N,13,0)</f>
        <v>14</v>
      </c>
      <c r="K20" s="99">
        <f t="shared" si="0"/>
        <v>0.75</v>
      </c>
      <c r="L20" s="99">
        <f t="shared" si="1"/>
        <v>0.78125</v>
      </c>
      <c r="M20" s="99">
        <f t="shared" si="2"/>
        <v>3.125E-2</v>
      </c>
      <c r="N20" s="99">
        <f t="shared" si="3"/>
        <v>214.28571428571428</v>
      </c>
      <c r="O20" s="99">
        <f t="shared" si="4"/>
        <v>223.21428571428572</v>
      </c>
      <c r="P20" s="99">
        <f t="shared" si="5"/>
        <v>8.9285714285714448</v>
      </c>
    </row>
    <row r="21" spans="1:16" s="127" customFormat="1" x14ac:dyDescent="0.2">
      <c r="A21" s="127">
        <v>8002062</v>
      </c>
      <c r="B21" s="127" t="s">
        <v>195</v>
      </c>
      <c r="C21" s="127" t="s">
        <v>274</v>
      </c>
      <c r="D21" s="127">
        <v>1000</v>
      </c>
      <c r="E21" s="128">
        <v>8500</v>
      </c>
      <c r="F21" s="127" t="s">
        <v>25</v>
      </c>
      <c r="G21" s="129">
        <v>5000</v>
      </c>
      <c r="H21" s="130">
        <f>VLOOKUP(A21,'Tyson ABC'!A:AJ,35,0)</f>
        <v>12</v>
      </c>
      <c r="I21" s="130">
        <f>VLOOKUP(A21,'Tyson ABC'!A:O,14,0)</f>
        <v>12000</v>
      </c>
      <c r="J21" s="130">
        <f>VLOOKUP(A21,'Tyson ABC'!A:N,13,0)</f>
        <v>3</v>
      </c>
      <c r="K21" s="131">
        <f t="shared" si="0"/>
        <v>2.2916666666666665</v>
      </c>
      <c r="L21" s="131">
        <f t="shared" si="1"/>
        <v>3.854166666666667</v>
      </c>
      <c r="M21" s="131">
        <f t="shared" si="2"/>
        <v>1.5625000000000004</v>
      </c>
      <c r="N21" s="131">
        <f t="shared" si="3"/>
        <v>1833.3333333333333</v>
      </c>
      <c r="O21" s="131">
        <f t="shared" si="4"/>
        <v>3083.3333333333335</v>
      </c>
      <c r="P21" s="131">
        <f t="shared" si="5"/>
        <v>1250.0000000000002</v>
      </c>
    </row>
    <row r="23" spans="1:16" x14ac:dyDescent="0.2">
      <c r="N23" s="99">
        <f>SUM(N2:N21)</f>
        <v>7678.333333333333</v>
      </c>
      <c r="O23" s="99">
        <f>SUM(O2:O21)</f>
        <v>17659.452380952382</v>
      </c>
      <c r="P23" s="99">
        <f>SUM(P2:P21)</f>
        <v>9981.1190476190459</v>
      </c>
    </row>
    <row r="25" spans="1:16" x14ac:dyDescent="0.2">
      <c r="K25" s="99"/>
      <c r="P25" s="131">
        <f>SUM(P4:P7,P9:P10,P13:P16,P21)</f>
        <v>9138.8571428571431</v>
      </c>
    </row>
    <row r="26" spans="1:16" x14ac:dyDescent="0.2">
      <c r="K26" s="99"/>
    </row>
    <row r="27" spans="1:16" x14ac:dyDescent="0.2">
      <c r="K27" s="99"/>
    </row>
    <row r="28" spans="1:16" x14ac:dyDescent="0.2">
      <c r="K28" s="99"/>
    </row>
    <row r="29" spans="1:16" x14ac:dyDescent="0.2">
      <c r="K29" s="99"/>
    </row>
    <row r="30" spans="1:16" x14ac:dyDescent="0.2">
      <c r="K30" s="99"/>
    </row>
    <row r="31" spans="1:16" x14ac:dyDescent="0.2">
      <c r="K31" s="99"/>
    </row>
    <row r="32" spans="1:16" x14ac:dyDescent="0.2">
      <c r="K32" s="99"/>
    </row>
    <row r="33" spans="11:11" x14ac:dyDescent="0.2">
      <c r="K33" s="99"/>
    </row>
    <row r="34" spans="11:11" x14ac:dyDescent="0.2">
      <c r="K34" s="99"/>
    </row>
    <row r="35" spans="11:11" x14ac:dyDescent="0.2">
      <c r="K35" s="99"/>
    </row>
    <row r="36" spans="11:11" x14ac:dyDescent="0.2">
      <c r="K36" s="99"/>
    </row>
    <row r="37" spans="11:11" x14ac:dyDescent="0.2">
      <c r="K37" s="99"/>
    </row>
    <row r="38" spans="11:11" x14ac:dyDescent="0.2">
      <c r="K38" s="99"/>
    </row>
    <row r="39" spans="11:11" x14ac:dyDescent="0.2">
      <c r="K39" s="99"/>
    </row>
    <row r="40" spans="11:11" x14ac:dyDescent="0.2">
      <c r="K40" s="99"/>
    </row>
  </sheetData>
  <autoFilter ref="A1:Q17" xr:uid="{00000000-0009-0000-0000-000005000000}"/>
  <sortState xmlns:xlrd2="http://schemas.microsoft.com/office/spreadsheetml/2017/richdata2" ref="A2:N45">
    <sortCondition ref="A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4"/>
  <sheetViews>
    <sheetView topLeftCell="D1" zoomScale="75" zoomScaleNormal="75" workbookViewId="0">
      <selection activeCell="J27" sqref="J27"/>
    </sheetView>
  </sheetViews>
  <sheetFormatPr defaultRowHeight="12.75" x14ac:dyDescent="0.2"/>
  <cols>
    <col min="1" max="1" width="10.5703125" bestFit="1" customWidth="1"/>
    <col min="2" max="2" width="48.85546875" bestFit="1" customWidth="1"/>
    <col min="3" max="3" width="5.42578125" bestFit="1" customWidth="1"/>
    <col min="4" max="4" width="15.42578125" bestFit="1" customWidth="1"/>
    <col min="5" max="5" width="14.28515625" bestFit="1" customWidth="1"/>
    <col min="6" max="6" width="9.140625" bestFit="1" customWidth="1"/>
    <col min="7" max="7" width="9.28515625" bestFit="1" customWidth="1"/>
    <col min="8" max="9" width="13.85546875" bestFit="1" customWidth="1"/>
    <col min="10" max="10" width="13.42578125" bestFit="1" customWidth="1"/>
    <col min="11" max="11" width="24.7109375" bestFit="1" customWidth="1"/>
    <col min="12" max="12" width="19.42578125" bestFit="1" customWidth="1"/>
    <col min="13" max="13" width="21.28515625" bestFit="1" customWidth="1"/>
    <col min="14" max="14" width="24.28515625" bestFit="1" customWidth="1"/>
    <col min="15" max="15" width="19.140625" bestFit="1" customWidth="1"/>
    <col min="16" max="16" width="21.140625" bestFit="1" customWidth="1"/>
    <col min="17" max="17" width="10.85546875" bestFit="1" customWidth="1"/>
  </cols>
  <sheetData>
    <row r="1" spans="1:17" s="124" customFormat="1" x14ac:dyDescent="0.2">
      <c r="A1" s="124" t="s">
        <v>22</v>
      </c>
      <c r="B1" s="124" t="s">
        <v>118</v>
      </c>
      <c r="C1" s="124" t="s">
        <v>157</v>
      </c>
      <c r="D1" s="124" t="s">
        <v>113</v>
      </c>
      <c r="E1" s="124" t="s">
        <v>91</v>
      </c>
      <c r="F1" s="124" t="s">
        <v>182</v>
      </c>
      <c r="G1" s="125" t="s">
        <v>202</v>
      </c>
      <c r="H1" s="125" t="s">
        <v>201</v>
      </c>
      <c r="I1" s="125" t="s">
        <v>203</v>
      </c>
      <c r="J1" s="125" t="s">
        <v>204</v>
      </c>
      <c r="K1" s="124" t="s">
        <v>187</v>
      </c>
      <c r="L1" s="124" t="s">
        <v>188</v>
      </c>
      <c r="M1" s="124" t="s">
        <v>189</v>
      </c>
      <c r="N1" s="124" t="s">
        <v>190</v>
      </c>
      <c r="O1" s="124" t="s">
        <v>191</v>
      </c>
      <c r="P1" s="124" t="s">
        <v>192</v>
      </c>
      <c r="Q1" s="124" t="s">
        <v>183</v>
      </c>
    </row>
    <row r="2" spans="1:17" s="127" customFormat="1" x14ac:dyDescent="0.2">
      <c r="A2" s="127">
        <v>6000858</v>
      </c>
      <c r="B2" s="127" t="s">
        <v>86</v>
      </c>
      <c r="C2" s="127" t="s">
        <v>274</v>
      </c>
      <c r="D2" s="127">
        <v>3000</v>
      </c>
      <c r="E2" s="128">
        <v>28000</v>
      </c>
      <c r="F2" s="127" t="s">
        <v>44</v>
      </c>
      <c r="G2" s="132">
        <v>5000</v>
      </c>
      <c r="H2" s="132">
        <v>1666.6666666666667</v>
      </c>
      <c r="I2" s="132">
        <v>2333.3333333333335</v>
      </c>
      <c r="J2" s="132">
        <v>36000</v>
      </c>
      <c r="K2" s="131">
        <v>13.928571428571427</v>
      </c>
      <c r="L2" s="131">
        <v>40.714285714285708</v>
      </c>
      <c r="M2" s="131">
        <v>26.785714285714281</v>
      </c>
      <c r="N2" s="131">
        <v>0.18055555555555555</v>
      </c>
      <c r="O2" s="131">
        <v>0.52777777777777779</v>
      </c>
      <c r="P2" s="131">
        <v>0.34722222222222221</v>
      </c>
    </row>
    <row r="3" spans="1:17" s="127" customFormat="1" x14ac:dyDescent="0.2">
      <c r="A3" s="127">
        <v>6000877</v>
      </c>
      <c r="B3" s="127" t="s">
        <v>38</v>
      </c>
      <c r="C3" s="127" t="s">
        <v>274</v>
      </c>
      <c r="D3" s="127">
        <v>1000</v>
      </c>
      <c r="E3" s="128">
        <v>10000</v>
      </c>
      <c r="F3" s="127" t="s">
        <v>44</v>
      </c>
      <c r="G3" s="132">
        <v>1000</v>
      </c>
      <c r="H3" s="132">
        <v>595.2380952380953</v>
      </c>
      <c r="I3" s="132">
        <v>833.33333333333337</v>
      </c>
      <c r="J3" s="132">
        <v>36000</v>
      </c>
      <c r="K3" s="131">
        <v>9</v>
      </c>
      <c r="L3" s="131">
        <v>36</v>
      </c>
      <c r="M3" s="131">
        <v>27</v>
      </c>
      <c r="N3" s="131">
        <v>4.1666666666666664E-2</v>
      </c>
      <c r="O3" s="131">
        <v>0.16666666666666666</v>
      </c>
      <c r="P3" s="131">
        <v>0.125</v>
      </c>
    </row>
    <row r="4" spans="1:17" s="127" customFormat="1" x14ac:dyDescent="0.2">
      <c r="A4" s="127">
        <v>6000878</v>
      </c>
      <c r="B4" s="127" t="s">
        <v>39</v>
      </c>
      <c r="C4" s="127" t="s">
        <v>274</v>
      </c>
      <c r="D4" s="127">
        <v>72</v>
      </c>
      <c r="E4" s="128">
        <v>504</v>
      </c>
      <c r="F4" s="127" t="s">
        <v>25</v>
      </c>
      <c r="G4" s="132">
        <v>250</v>
      </c>
      <c r="H4" s="132">
        <v>85.714285714285722</v>
      </c>
      <c r="I4" s="132">
        <v>120</v>
      </c>
      <c r="J4" s="132">
        <v>1152</v>
      </c>
      <c r="K4" s="131">
        <v>11.916666666666666</v>
      </c>
      <c r="L4" s="131">
        <v>20.916666666666668</v>
      </c>
      <c r="M4" s="131">
        <v>9.0000000000000018</v>
      </c>
      <c r="N4" s="131">
        <v>0.2482638888888889</v>
      </c>
      <c r="O4" s="131">
        <v>0.4357638888888889</v>
      </c>
      <c r="P4" s="131">
        <v>0.1875</v>
      </c>
    </row>
    <row r="5" spans="1:17" s="127" customFormat="1" x14ac:dyDescent="0.2">
      <c r="A5" s="127">
        <v>6000879</v>
      </c>
      <c r="B5" s="127" t="s">
        <v>40</v>
      </c>
      <c r="C5" s="127" t="s">
        <v>274</v>
      </c>
      <c r="D5" s="127">
        <v>360</v>
      </c>
      <c r="E5" s="128">
        <v>2160</v>
      </c>
      <c r="F5" s="127" t="s">
        <v>44</v>
      </c>
      <c r="G5" s="132">
        <v>360</v>
      </c>
      <c r="H5" s="132">
        <v>128.57142857142858</v>
      </c>
      <c r="I5" s="132">
        <v>180</v>
      </c>
      <c r="J5" s="132">
        <v>7200</v>
      </c>
      <c r="K5" s="131">
        <v>15</v>
      </c>
      <c r="L5" s="131">
        <v>40</v>
      </c>
      <c r="M5" s="131">
        <v>25</v>
      </c>
      <c r="N5" s="131">
        <v>7.4999999999999997E-2</v>
      </c>
      <c r="O5" s="131">
        <v>0.2</v>
      </c>
      <c r="P5" s="131">
        <v>0.125</v>
      </c>
    </row>
    <row r="6" spans="1:17" s="127" customFormat="1" x14ac:dyDescent="0.2">
      <c r="A6" s="127">
        <v>6000882</v>
      </c>
      <c r="B6" s="127" t="s">
        <v>41</v>
      </c>
      <c r="C6" s="127" t="s">
        <v>274</v>
      </c>
      <c r="D6" s="127">
        <v>200</v>
      </c>
      <c r="E6" s="128">
        <v>1200</v>
      </c>
      <c r="F6" s="127" t="s">
        <v>44</v>
      </c>
      <c r="G6" s="132">
        <v>200</v>
      </c>
      <c r="H6" s="132">
        <v>71.428571428571431</v>
      </c>
      <c r="I6" s="132">
        <v>100</v>
      </c>
      <c r="J6" s="132">
        <v>7200</v>
      </c>
      <c r="K6" s="131">
        <v>15</v>
      </c>
      <c r="L6" s="131">
        <v>40</v>
      </c>
      <c r="M6" s="131">
        <v>25</v>
      </c>
      <c r="N6" s="131">
        <v>4.1666666666666664E-2</v>
      </c>
      <c r="O6" s="131">
        <v>0.1111111111111111</v>
      </c>
      <c r="P6" s="131">
        <v>6.9444444444444448E-2</v>
      </c>
    </row>
    <row r="7" spans="1:17" s="127" customFormat="1" x14ac:dyDescent="0.2">
      <c r="A7" s="127">
        <v>6000953</v>
      </c>
      <c r="B7" s="127" t="s">
        <v>43</v>
      </c>
      <c r="C7" s="127" t="s">
        <v>274</v>
      </c>
      <c r="D7" s="127">
        <v>1000</v>
      </c>
      <c r="E7" s="128">
        <v>10000</v>
      </c>
      <c r="F7" s="127" t="s">
        <v>44</v>
      </c>
      <c r="G7" s="132">
        <v>1600</v>
      </c>
      <c r="H7" s="132">
        <v>595.2380952380953</v>
      </c>
      <c r="I7" s="132">
        <v>833.33333333333337</v>
      </c>
      <c r="J7" s="132">
        <v>20000</v>
      </c>
      <c r="K7" s="131">
        <v>12.6</v>
      </c>
      <c r="L7" s="131">
        <v>39.6</v>
      </c>
      <c r="M7" s="131">
        <v>27</v>
      </c>
      <c r="N7" s="131">
        <v>0.105</v>
      </c>
      <c r="O7" s="131">
        <v>0.33</v>
      </c>
      <c r="P7" s="131">
        <v>0.22500000000000003</v>
      </c>
    </row>
    <row r="8" spans="1:17" s="127" customFormat="1" x14ac:dyDescent="0.2">
      <c r="A8" s="127">
        <v>6001336</v>
      </c>
      <c r="B8" s="127" t="s">
        <v>123</v>
      </c>
      <c r="C8" s="127" t="s">
        <v>274</v>
      </c>
      <c r="D8" s="127">
        <v>10</v>
      </c>
      <c r="E8" s="128">
        <v>32</v>
      </c>
      <c r="F8" s="127" t="s">
        <v>44</v>
      </c>
      <c r="G8" s="132">
        <v>6</v>
      </c>
      <c r="H8" s="132">
        <v>1.9047619047619047</v>
      </c>
      <c r="I8" s="132">
        <v>2.6666666666666665</v>
      </c>
      <c r="J8" s="132">
        <v>20</v>
      </c>
      <c r="K8" s="131">
        <v>20.625</v>
      </c>
      <c r="L8" s="131">
        <v>41.25</v>
      </c>
      <c r="M8" s="131">
        <v>20.625</v>
      </c>
      <c r="N8" s="131">
        <v>0.55000000000000004</v>
      </c>
      <c r="O8" s="131">
        <v>1.1000000000000001</v>
      </c>
      <c r="P8" s="131">
        <v>0.55000000000000004</v>
      </c>
    </row>
    <row r="9" spans="1:17" s="127" customFormat="1" x14ac:dyDescent="0.2">
      <c r="A9" s="127">
        <v>6001446</v>
      </c>
      <c r="B9" s="127" t="s">
        <v>95</v>
      </c>
      <c r="C9" s="127" t="s">
        <v>274</v>
      </c>
      <c r="D9" s="127">
        <v>240</v>
      </c>
      <c r="E9" s="128">
        <v>480</v>
      </c>
      <c r="F9" s="127" t="s">
        <v>44</v>
      </c>
      <c r="G9" s="132">
        <v>300</v>
      </c>
      <c r="H9" s="132">
        <v>28.571428571428573</v>
      </c>
      <c r="I9" s="132">
        <v>40</v>
      </c>
      <c r="J9" s="132">
        <v>24000</v>
      </c>
      <c r="K9" s="131">
        <v>52.5</v>
      </c>
      <c r="L9" s="131">
        <v>67.5</v>
      </c>
      <c r="M9" s="131">
        <v>15</v>
      </c>
      <c r="N9" s="131">
        <v>1.7500000000000002E-2</v>
      </c>
      <c r="O9" s="131">
        <v>2.2499999999999999E-2</v>
      </c>
      <c r="P9" s="131">
        <v>4.9999999999999975E-3</v>
      </c>
    </row>
    <row r="10" spans="1:17" s="127" customFormat="1" x14ac:dyDescent="0.2">
      <c r="A10" s="127">
        <v>6001603</v>
      </c>
      <c r="B10" s="127" t="s">
        <v>134</v>
      </c>
      <c r="C10" s="127" t="s">
        <v>274</v>
      </c>
      <c r="D10" s="127">
        <v>10</v>
      </c>
      <c r="E10" s="128">
        <v>48</v>
      </c>
      <c r="F10" s="127" t="s">
        <v>44</v>
      </c>
      <c r="G10" s="132">
        <v>20</v>
      </c>
      <c r="H10" s="132">
        <v>4</v>
      </c>
      <c r="I10" s="132">
        <v>4</v>
      </c>
      <c r="J10" s="132">
        <v>20</v>
      </c>
      <c r="K10" s="131">
        <v>31.25</v>
      </c>
      <c r="L10" s="131">
        <v>55</v>
      </c>
      <c r="M10" s="131">
        <v>23.75</v>
      </c>
      <c r="N10" s="131">
        <v>1.25</v>
      </c>
      <c r="O10" s="131">
        <v>2.2000000000000002</v>
      </c>
      <c r="P10" s="131">
        <v>0.95000000000000018</v>
      </c>
    </row>
    <row r="11" spans="1:17" s="127" customFormat="1" x14ac:dyDescent="0.2">
      <c r="A11" s="127">
        <v>6001773</v>
      </c>
      <c r="B11" s="127" t="s">
        <v>141</v>
      </c>
      <c r="C11" s="127" t="s">
        <v>274</v>
      </c>
      <c r="D11" s="127">
        <v>960</v>
      </c>
      <c r="E11" s="128">
        <v>2880</v>
      </c>
      <c r="F11" s="127" t="s">
        <v>44</v>
      </c>
      <c r="G11" s="132">
        <v>1000</v>
      </c>
      <c r="H11" s="132">
        <v>240</v>
      </c>
      <c r="I11" s="132">
        <v>240</v>
      </c>
      <c r="J11" s="132">
        <v>9600</v>
      </c>
      <c r="K11" s="131">
        <v>30.833333333333336</v>
      </c>
      <c r="L11" s="131">
        <v>50.833333333333329</v>
      </c>
      <c r="M11" s="131">
        <v>19.999999999999993</v>
      </c>
      <c r="N11" s="131">
        <v>0.15416666666666667</v>
      </c>
      <c r="O11" s="131">
        <v>0.25416666666666665</v>
      </c>
      <c r="P11" s="131">
        <v>9.9999999999999978E-2</v>
      </c>
    </row>
    <row r="12" spans="1:17" s="127" customFormat="1" x14ac:dyDescent="0.2">
      <c r="A12" s="127">
        <v>6002062</v>
      </c>
      <c r="B12" s="127" t="s">
        <v>195</v>
      </c>
      <c r="C12" s="127" t="s">
        <v>274</v>
      </c>
      <c r="D12" s="127">
        <v>1000</v>
      </c>
      <c r="E12" s="128">
        <v>8500</v>
      </c>
      <c r="F12" s="127" t="s">
        <v>25</v>
      </c>
      <c r="G12" s="132">
        <v>5000</v>
      </c>
      <c r="H12" s="132">
        <v>1488.0952380952383</v>
      </c>
      <c r="I12" s="132">
        <v>2083.3333333333335</v>
      </c>
      <c r="J12" s="132">
        <v>12000</v>
      </c>
      <c r="K12" s="131">
        <v>13.2</v>
      </c>
      <c r="L12" s="131">
        <v>22.199999999999996</v>
      </c>
      <c r="M12" s="131">
        <v>8.9999999999999964</v>
      </c>
      <c r="N12" s="131">
        <v>0.45833333333333331</v>
      </c>
      <c r="O12" s="131">
        <v>0.77083333333333337</v>
      </c>
      <c r="P12" s="131">
        <v>0.31250000000000006</v>
      </c>
    </row>
    <row r="14" spans="1:17" x14ac:dyDescent="0.2">
      <c r="N14" s="99">
        <f>SUM(N2:N12)</f>
        <v>3.122152777777778</v>
      </c>
      <c r="O14" s="99">
        <f t="shared" ref="O14:P14" si="0">SUM(O2:O12)</f>
        <v>6.1188194444444441</v>
      </c>
      <c r="P14" s="99">
        <f t="shared" si="0"/>
        <v>2.9966666666666666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 M A T E R I A L < / s t r i n g > < / k e y > < v a l u e > < i n t > 1 0 7 < / i n t > < / v a l u e > < / i t e m > < i t e m > < k e y > < s t r i n g > M A T E R I A L   N A M E < / s t r i n g > < / k e y > < v a l u e > < i n t > 1 5 4 < / i n t > < / v a l u e > < / i t e m > < i t e m > < k e y > < s t r i n g > M R P < / s t r i n g > < / k e y > < v a l u e > < i n t > 6 9 < / i n t > < / v a l u e > < / i t e m > < i t e m > < k e y > < s t r i n g > 6   W E E K   U S A G E < / s t r i n g > < / k e y > < v a l u e > < i n t > 1 4 8 < / i n t > < / v a l u e > < / i t e m > < i t e m > < k e y > < s t r i n g > S T K U < / s t r i n g > < / k e y > < v a l u e > < i n t > 7 5 < / i n t > < / v a l u e > < / i t e m > < i t e m > < k e y > < s t r i n g > S t a n d a r d C o s t < / s t r i n g > < / k e y > < v a l u e > < i n t > 1 2 6 < / i n t > < / v a l u e > < / i t e m > < i t e m > < k e y > < s t r i n g > C o s t   Q < / s t r i n g > < / k e y > < v a l u e > < i n t > 8 3 < / i n t > < / v a l u e > < / i t e m > < i t e m > < k e y > < s t r i n g > C o s t   U O M < / s t r i n g > < / k e y > < v a l u e > < i n t > 1 0 7 < / i n t > < / v a l u e > < / i t e m > < i t e m > < k e y > < s t r i n g > S . S < / s t r i n g > < / k e y > < v a l u e > < i n t > 5 9 < / i n t > < / v a l u e > < / i t e m > < i t e m > < k e y > < s t r i n g > S O H < / s t r i n g > < / k e y > < v a l u e > < i n t > 6 8 < / i n t > < / v a l u e > < / i t e m > < i t e m > < k e y > < s t r i n g > C U R R E N T   M O Q < / s t r i n g > < / k e y > < v a l u e > < i n t > 1 5 0 < / i n t > < / v a l u e > < / i t e m > < i t e m > < k e y > < s t r i n g > R Q < / s t r i n g > < / k e y > < v a l u e > < i n t > 5 8 < / i n t > < / v a l u e > < / i t e m > < i t e m > < k e y > < s t r i n g > P D T < / s t r i n g > < / k e y > < v a l u e > < i n t > 6 5 < / i n t > < / v a l u e > < / i t e m > < i t e m > < k e y > < s t r i n g > P A L L E T   Q < / s t r i n g > < / k e y > < v a l u e > < i n t > 1 0 5 < / i n t > < / v a l u e > < / i t e m > < i t e m > < k e y > < s t r i n g > W K L Y   A V G < / s t r i n g > < / k e y > < v a l u e > < i n t > 1 1 1 < / i n t > < / v a l u e > < / i t e m > < i t e m > < k e y > < s t r i n g > Y E A R   A V . < / s t r i n g > < / k e y > < v a l u e > < i n t > 1 0 0 < / i n t > < / v a l u e > < / i t e m > < i t e m > < k e y > < s t r i n g > Y E A R L Y   E X P < / s t r i n g > < / k e y > < v a l u e > < i n t > 1 2 5 < / i n t > < / v a l u e > < / i t e m > < i t e m > < k e y > < s t r i n g > S O H   V a l u e < / s t r i n g > < / k e y > < v a l u e > < i n t > 1 0 8 < / i n t > < / v a l u e > < / i t e m > < i t e m > < k e y > < s t r i n g > %   Y E A R L Y   E X P E N D I T U R E < / s t r i n g > < / k e y > < v a l u e > < i n t > 2 1 8 < / i n t > < / v a l u e > < / i t e m > < i t e m > < k e y > < s t r i n g > A B C   S O H   S C O R E < / s t r i n g > < / k e y > < v a l u e > < i n t > 1 6 0 < / i n t > < / v a l u e > < / i t e m > < i t e m > < k e y > < s t r i n g > A B C   $   F o r m u l a < / s t r i n g > < / k e y > < v a l u e > < i n t > 1 3 6 < / i n t > < / v a l u e > < / i t e m > < i t e m > < k e y > < s t r i n g > A B C   $   V a l < / s t r i n g > < / k e y > < v a l u e > < i n t > 1 0 1 < / i n t > < / v a l u e > < / i t e m > < i t e m > < k e y > < s t r i n g > %   Q U A N T I T Y   O F   T O T A L   P A L S < / s t r i n g > < / k e y > < v a l u e > < i n t > 2 4 2 < / i n t > < / v a l u e > < / i t e m > < i t e m > < k e y > < s t r i n g > A B C   P A L   S C O R E < / s t r i n g > < / k e y > < v a l u e > < i n t > 1 5 4 < / i n t > < / v a l u e > < / i t e m > < i t e m > < k e y > < s t r i n g > A B C   P a l   F o r m u l a < / s t r i n g > < / k e y > < v a l u e > < i n t > 1 4 9 < / i n t > < / v a l u e > < / i t e m > < i t e m > < k e y > < s t r i n g > A B C   P a l   V a l < / s t r i n g > < / k e y > < v a l u e > < i n t > 1 1 4 < / i n t > < / v a l u e > < / i t e m > < i t e m > < k e y > < s t r i n g > A B C   W E E K S < / s t r i n g > < / k e y > < v a l u e > < i n t > 1 2 4 < / i n t > < / v a l u e > < / i t e m > < i t e m > < k e y > < s t r i n g > R E A L   A B C   V A L U E   F O R M U L A < / s t r i n g > < / k e y > < v a l u e > < i n t > 2 3 5 < / i n t > < / v a l u e > < / i t e m > < i t e m > < k e y > < s t r i n g > A B C   R E A L   V A L U E < / s t r i n g > < / k e y > < v a l u e > < i n t > 1 5 8 < / i n t > < / v a l u e > < / i t e m > < i t e m > < k e y > < s t r i n g > M O Q   I N   # R O U N D I N G   Q U A N T I T Y < / s t r i n g > < / k e y > < v a l u e > < i n t > 2 6 1 < / i n t > < / v a l u e > < / i t e m > < i t e m > < k e y > < s t r i n g > C U R R E N T   R O U N D E D   M O Q < / s t r i n g > < / k e y > < v a l u e > < i n t > 2 3 1 < / i n t > < / v a l u e > < / i t e m > < i t e m > < k e y > < s t r i n g > T R U E   A B C   M O Q < / s t r i n g > < / k e y > < v a l u e > < i n t > 1 5 1 < / i n t > < / v a l u e > < / i t e m > < i t e m > < k e y > < s t r i n g > A B C   A D J   M O Q < / s t r i n g > < / k e y > < v a l u e > < i n t > 1 3 8 < / i n t > < / v a l u e > < / i t e m > < i t e m > < k e y > < s t r i n g > A B C   M O Q   i n   W K S   U S A G E < / s t r i n g > < / k e y > < v a l u e > < i n t > 2 1 6 < / i n t > < / v a l u e > < / i t e m > < i t e m > < k e y > < s t r i n g > A B C M O Q W K S < / s t r i n g > < / k e y > < v a l u e > < i n t > 1 3 7 < / i n t > < / v a l u e > < / i t e m > < i t e m > < k e y > < s t r i n g > T R U E _ S S < / s t r i n g > < / k e y > < v a l u e > < i n t > 1 0 4 < / i n t > < / v a l u e > < / i t e m > < i t e m > < k e y > < s t r i n g > A V G S O H   C U R R E N T M O Q < / s t r i n g > < / k e y > < v a l u e > < i n t > 2 1 3 < / i n t > < / v a l u e > < / i t e m > < i t e m > < k e y > < s t r i n g > A V G S O H V A L   C U R R E N T M O Q < / s t r i n g > < / k e y > < v a l u e > < i n t > 2 3 9 < / i n t > < / v a l u e > < / i t e m > < i t e m > < k e y > < s t r i n g > A V G S O H   A B C M O Q < / s t r i n g > < / k e y > < v a l u e > < i n t > 1 6 9 < / i n t > < / v a l u e > < / i t e m > < i t e m > < k e y > < s t r i n g > A V G S O H V A L   A B C M O Q < / s t r i n g > < / k e y > < v a l u e > < i n t > 1 9 5 < / i n t > < / v a l u e > < / i t e m > < i t e m > < k e y > < s t r i n g > A V G   C U R R E N T   S O H   P A L < / s t r i n g > < / k e y > < v a l u e > < i n t > 2 1 1 < / i n t > < / v a l u e > < / i t e m > < i t e m > < k e y > < s t r i n g > A V G   A B C   S O H   P A L < / s t r i n g > < / k e y > < v a l u e > < i n t > 1 6 7 < / i n t > < / v a l u e > < / i t e m > < i t e m > < k e y > < s t r i n g > A V G   C U R R E N T   S O H   D A Y S < / s t r i n g > < / k e y > < v a l u e > < i n t > 2 2 3 < / i n t > < / v a l u e > < / i t e m > < i t e m > < k e y > < s t r i n g > A V G   A B C   S O H   D A Y S < / s t r i n g > < / k e y > < v a l u e > < i n t > 1 7 9 < / i n t > < / v a l u e > < / i t e m > < i t e m > < k e y > < s t r i n g > P r o p o s e d   N o .   A n n u a l   O r d e r s < / s t r i n g > < / k e y > < v a l u e > < i n t > 2 2 6 < / i n t > < / v a l u e > < / i t e m > < i t e m > < k e y > < s t r i n g > C u r r e n t   A n n u a l   O r d e r i n g < / s t r i n g > < / k e y > < v a l u e > < i n t > 1 9 3 < / i n t > < / v a l u e > < / i t e m > < i t e m > < k e y > < s t r i n g > C O S T   P E R   P A L < / s t r i n g > < / k e y > < v a l u e > < i n t > 1 4 3 < / i n t > < / v a l u e > < / i t e m > < i t e m > < k e y > < s t r i n g > A n n u a l   P a l l e t   T u r n o v e r < / s t r i n g > < / k e y > < v a l u e > < i n t > 1 8 2 < / i n t > < / v a l u e > < / i t e m > < i t e m > < k e y > < s t r i n g > %   Q U A N T I T Y   O F   A N N U A L   P A L   T U R N O V E R < / s t r i n g > < / k e y > < v a l u e > < i n t > 3 3 2 < / i n t > < / v a l u e > < / i t e m > < i t e m > < k e y > < s t r i n g > A B C   P A L   T U R N O V E R   S C O R E < / s t r i n g > < / k e y > < v a l u e > < i n t > 2 4 2 < / i n t > < / v a l u e > < / i t e m > < / C o l u m n W i d t h s > < C o l u m n D i s p l a y I n d e x > < i t e m > < k e y > < s t r i n g > M A T E R I A L < / s t r i n g > < / k e y > < v a l u e > < i n t > 0 < / i n t > < / v a l u e > < / i t e m > < i t e m > < k e y > < s t r i n g > M A T E R I A L   N A M E < / s t r i n g > < / k e y > < v a l u e > < i n t > 1 < / i n t > < / v a l u e > < / i t e m > < i t e m > < k e y > < s t r i n g > M R P < / s t r i n g > < / k e y > < v a l u e > < i n t > 2 < / i n t > < / v a l u e > < / i t e m > < i t e m > < k e y > < s t r i n g > 6   W E E K   U S A G E < / s t r i n g > < / k e y > < v a l u e > < i n t > 3 < / i n t > < / v a l u e > < / i t e m > < i t e m > < k e y > < s t r i n g > S T K U < / s t r i n g > < / k e y > < v a l u e > < i n t > 4 < / i n t > < / v a l u e > < / i t e m > < i t e m > < k e y > < s t r i n g > S t a n d a r d C o s t < / s t r i n g > < / k e y > < v a l u e > < i n t > 5 < / i n t > < / v a l u e > < / i t e m > < i t e m > < k e y > < s t r i n g > C o s t   Q < / s t r i n g > < / k e y > < v a l u e > < i n t > 6 < / i n t > < / v a l u e > < / i t e m > < i t e m > < k e y > < s t r i n g > C o s t   U O M < / s t r i n g > < / k e y > < v a l u e > < i n t > 7 < / i n t > < / v a l u e > < / i t e m > < i t e m > < k e y > < s t r i n g > S . S < / s t r i n g > < / k e y > < v a l u e > < i n t > 8 < / i n t > < / v a l u e > < / i t e m > < i t e m > < k e y > < s t r i n g > S O H < / s t r i n g > < / k e y > < v a l u e > < i n t > 9 < / i n t > < / v a l u e > < / i t e m > < i t e m > < k e y > < s t r i n g > C U R R E N T   M O Q < / s t r i n g > < / k e y > < v a l u e > < i n t > 1 0 < / i n t > < / v a l u e > < / i t e m > < i t e m > < k e y > < s t r i n g > R Q < / s t r i n g > < / k e y > < v a l u e > < i n t > 1 1 < / i n t > < / v a l u e > < / i t e m > < i t e m > < k e y > < s t r i n g > P D T < / s t r i n g > < / k e y > < v a l u e > < i n t > 1 2 < / i n t > < / v a l u e > < / i t e m > < i t e m > < k e y > < s t r i n g > P A L L E T   Q < / s t r i n g > < / k e y > < v a l u e > < i n t > 1 3 < / i n t > < / v a l u e > < / i t e m > < i t e m > < k e y > < s t r i n g > W K L Y   A V G < / s t r i n g > < / k e y > < v a l u e > < i n t > 1 4 < / i n t > < / v a l u e > < / i t e m > < i t e m > < k e y > < s t r i n g > Y E A R   A V . < / s t r i n g > < / k e y > < v a l u e > < i n t > 1 5 < / i n t > < / v a l u e > < / i t e m > < i t e m > < k e y > < s t r i n g > Y E A R L Y   E X P < / s t r i n g > < / k e y > < v a l u e > < i n t > 1 6 < / i n t > < / v a l u e > < / i t e m > < i t e m > < k e y > < s t r i n g > S O H   V a l u e < / s t r i n g > < / k e y > < v a l u e > < i n t > 1 7 < / i n t > < / v a l u e > < / i t e m > < i t e m > < k e y > < s t r i n g > %   Y E A R L Y   E X P E N D I T U R E < / s t r i n g > < / k e y > < v a l u e > < i n t > 1 8 < / i n t > < / v a l u e > < / i t e m > < i t e m > < k e y > < s t r i n g > A B C   S O H   S C O R E < / s t r i n g > < / k e y > < v a l u e > < i n t > 1 9 < / i n t > < / v a l u e > < / i t e m > < i t e m > < k e y > < s t r i n g > A B C   $   F o r m u l a < / s t r i n g > < / k e y > < v a l u e > < i n t > 2 0 < / i n t > < / v a l u e > < / i t e m > < i t e m > < k e y > < s t r i n g > A B C   $   V a l < / s t r i n g > < / k e y > < v a l u e > < i n t > 2 1 < / i n t > < / v a l u e > < / i t e m > < i t e m > < k e y > < s t r i n g > %   Q U A N T I T Y   O F   T O T A L   P A L S < / s t r i n g > < / k e y > < v a l u e > < i n t > 2 2 < / i n t > < / v a l u e > < / i t e m > < i t e m > < k e y > < s t r i n g > A B C   P A L   S C O R E < / s t r i n g > < / k e y > < v a l u e > < i n t > 2 3 < / i n t > < / v a l u e > < / i t e m > < i t e m > < k e y > < s t r i n g > A B C   P a l   F o r m u l a < / s t r i n g > < / k e y > < v a l u e > < i n t > 2 4 < / i n t > < / v a l u e > < / i t e m > < i t e m > < k e y > < s t r i n g > A B C   P a l   V a l < / s t r i n g > < / k e y > < v a l u e > < i n t > 2 5 < / i n t > < / v a l u e > < / i t e m > < i t e m > < k e y > < s t r i n g > A B C   W E E K S < / s t r i n g > < / k e y > < v a l u e > < i n t > 2 6 < / i n t > < / v a l u e > < / i t e m > < i t e m > < k e y > < s t r i n g > R E A L   A B C   V A L U E   F O R M U L A < / s t r i n g > < / k e y > < v a l u e > < i n t > 2 7 < / i n t > < / v a l u e > < / i t e m > < i t e m > < k e y > < s t r i n g > A B C   R E A L   V A L U E < / s t r i n g > < / k e y > < v a l u e > < i n t > 2 8 < / i n t > < / v a l u e > < / i t e m > < i t e m > < k e y > < s t r i n g > M O Q   I N   # R O U N D I N G   Q U A N T I T Y < / s t r i n g > < / k e y > < v a l u e > < i n t > 2 9 < / i n t > < / v a l u e > < / i t e m > < i t e m > < k e y > < s t r i n g > C U R R E N T   R O U N D E D   M O Q < / s t r i n g > < / k e y > < v a l u e > < i n t > 3 0 < / i n t > < / v a l u e > < / i t e m > < i t e m > < k e y > < s t r i n g > T R U E   A B C   M O Q < / s t r i n g > < / k e y > < v a l u e > < i n t > 3 1 < / i n t > < / v a l u e > < / i t e m > < i t e m > < k e y > < s t r i n g > A B C   A D J   M O Q < / s t r i n g > < / k e y > < v a l u e > < i n t > 3 2 < / i n t > < / v a l u e > < / i t e m > < i t e m > < k e y > < s t r i n g > A B C   M O Q   i n   W K S   U S A G E < / s t r i n g > < / k e y > < v a l u e > < i n t > 3 3 < / i n t > < / v a l u e > < / i t e m > < i t e m > < k e y > < s t r i n g > A B C M O Q W K S < / s t r i n g > < / k e y > < v a l u e > < i n t > 3 4 < / i n t > < / v a l u e > < / i t e m > < i t e m > < k e y > < s t r i n g > T R U E _ S S < / s t r i n g > < / k e y > < v a l u e > < i n t > 3 5 < / i n t > < / v a l u e > < / i t e m > < i t e m > < k e y > < s t r i n g > A V G S O H   C U R R E N T M O Q < / s t r i n g > < / k e y > < v a l u e > < i n t > 3 6 < / i n t > < / v a l u e > < / i t e m > < i t e m > < k e y > < s t r i n g > A V G S O H V A L   C U R R E N T M O Q < / s t r i n g > < / k e y > < v a l u e > < i n t > 3 7 < / i n t > < / v a l u e > < / i t e m > < i t e m > < k e y > < s t r i n g > A V G S O H   A B C M O Q < / s t r i n g > < / k e y > < v a l u e > < i n t > 3 8 < / i n t > < / v a l u e > < / i t e m > < i t e m > < k e y > < s t r i n g > A V G S O H V A L   A B C M O Q < / s t r i n g > < / k e y > < v a l u e > < i n t > 3 9 < / i n t > < / v a l u e > < / i t e m > < i t e m > < k e y > < s t r i n g > A V G   C U R R E N T   S O H   P A L < / s t r i n g > < / k e y > < v a l u e > < i n t > 4 0 < / i n t > < / v a l u e > < / i t e m > < i t e m > < k e y > < s t r i n g > A V G   A B C   S O H   P A L < / s t r i n g > < / k e y > < v a l u e > < i n t > 4 1 < / i n t > < / v a l u e > < / i t e m > < i t e m > < k e y > < s t r i n g > A V G   C U R R E N T   S O H   D A Y S < / s t r i n g > < / k e y > < v a l u e > < i n t > 4 2 < / i n t > < / v a l u e > < / i t e m > < i t e m > < k e y > < s t r i n g > A V G   A B C   S O H   D A Y S < / s t r i n g > < / k e y > < v a l u e > < i n t > 4 3 < / i n t > < / v a l u e > < / i t e m > < i t e m > < k e y > < s t r i n g > P r o p o s e d   N o .   A n n u a l   O r d e r s < / s t r i n g > < / k e y > < v a l u e > < i n t > 4 4 < / i n t > < / v a l u e > < / i t e m > < i t e m > < k e y > < s t r i n g > C u r r e n t   A n n u a l   O r d e r i n g < / s t r i n g > < / k e y > < v a l u e > < i n t > 4 5 < / i n t > < / v a l u e > < / i t e m > < i t e m > < k e y > < s t r i n g > C O S T   P E R   P A L < / s t r i n g > < / k e y > < v a l u e > < i n t > 4 6 < / i n t > < / v a l u e > < / i t e m > < i t e m > < k e y > < s t r i n g > A n n u a l   P a l l e t   T u r n o v e r < / s t r i n g > < / k e y > < v a l u e > < i n t > 4 7 < / i n t > < / v a l u e > < / i t e m > < i t e m > < k e y > < s t r i n g > %   Q U A N T I T Y   O F   A N N U A L   P A L   T U R N O V E R < / s t r i n g > < / k e y > < v a l u e > < i n t > 4 8 < / i n t > < / v a l u e > < / i t e m > < i t e m > < k e y > < s t r i n g > A B C   P A L   T U R N O V E R   S C O R E < / s t r i n g > < / k e y > < v a l u e > < i n t > 4 9 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 6   W E E K   U S A G E < / K e y > < / D i a g r a m O b j e c t K e y > < D i a g r a m O b j e c t K e y > < K e y > M e a s u r e s \ S u m   o f   6   W E E K   U S A G E \ T a g I n f o \ F o r m u l a < / K e y > < / D i a g r a m O b j e c t K e y > < D i a g r a m O b j e c t K e y > < K e y > M e a s u r e s \ S u m   o f   6   W E E K   U S A G E \ T a g I n f o \ V a l u e < / K e y > < / D i a g r a m O b j e c t K e y > < D i a g r a m O b j e c t K e y > < K e y > M e a s u r e s \ S u m   o f   A B C   S O H   S C O R E < / K e y > < / D i a g r a m O b j e c t K e y > < D i a g r a m O b j e c t K e y > < K e y > M e a s u r e s \ S u m   o f   A B C   S O H   S C O R E \ T a g I n f o \ F o r m u l a < / K e y > < / D i a g r a m O b j e c t K e y > < D i a g r a m O b j e c t K e y > < K e y > M e a s u r e s \ S u m   o f   A B C   S O H   S C O R E \ T a g I n f o \ V a l u e < / K e y > < / D i a g r a m O b j e c t K e y > < D i a g r a m O b j e c t K e y > < K e y > M e a s u r e s \ C o u n t   o f   A B C   $   F o r m u l a < / K e y > < / D i a g r a m O b j e c t K e y > < D i a g r a m O b j e c t K e y > < K e y > M e a s u r e s \ C o u n t   o f   A B C   $   F o r m u l a \ T a g I n f o \ F o r m u l a < / K e y > < / D i a g r a m O b j e c t K e y > < D i a g r a m O b j e c t K e y > < K e y > M e a s u r e s \ C o u n t   o f   A B C   $   F o r m u l a \ T a g I n f o \ V a l u e < / K e y > < / D i a g r a m O b j e c t K e y > < D i a g r a m O b j e c t K e y > < K e y > C o l u m n s \ M A T E R I A L < / K e y > < / D i a g r a m O b j e c t K e y > < D i a g r a m O b j e c t K e y > < K e y > C o l u m n s \ M A T E R I A L   N A M E < / K e y > < / D i a g r a m O b j e c t K e y > < D i a g r a m O b j e c t K e y > < K e y > C o l u m n s \ M R P < / K e y > < / D i a g r a m O b j e c t K e y > < D i a g r a m O b j e c t K e y > < K e y > C o l u m n s \ 6   W E E K   U S A G E < / K e y > < / D i a g r a m O b j e c t K e y > < D i a g r a m O b j e c t K e y > < K e y > C o l u m n s \ S T K U < / K e y > < / D i a g r a m O b j e c t K e y > < D i a g r a m O b j e c t K e y > < K e y > C o l u m n s \ S t a n d a r d C o s t < / K e y > < / D i a g r a m O b j e c t K e y > < D i a g r a m O b j e c t K e y > < K e y > C o l u m n s \ C o s t   Q < / K e y > < / D i a g r a m O b j e c t K e y > < D i a g r a m O b j e c t K e y > < K e y > C o l u m n s \ C o s t   U O M < / K e y > < / D i a g r a m O b j e c t K e y > < D i a g r a m O b j e c t K e y > < K e y > C o l u m n s \ S . S < / K e y > < / D i a g r a m O b j e c t K e y > < D i a g r a m O b j e c t K e y > < K e y > C o l u m n s \ S O H < / K e y > < / D i a g r a m O b j e c t K e y > < D i a g r a m O b j e c t K e y > < K e y > C o l u m n s \ C U R R E N T   M O Q < / K e y > < / D i a g r a m O b j e c t K e y > < D i a g r a m O b j e c t K e y > < K e y > C o l u m n s \ R Q < / K e y > < / D i a g r a m O b j e c t K e y > < D i a g r a m O b j e c t K e y > < K e y > C o l u m n s \ P D T < / K e y > < / D i a g r a m O b j e c t K e y > < D i a g r a m O b j e c t K e y > < K e y > C o l u m n s \ P A L L E T   Q < / K e y > < / D i a g r a m O b j e c t K e y > < D i a g r a m O b j e c t K e y > < K e y > C o l u m n s \ W K L Y   A V G < / K e y > < / D i a g r a m O b j e c t K e y > < D i a g r a m O b j e c t K e y > < K e y > C o l u m n s \ Y E A R   A V . < / K e y > < / D i a g r a m O b j e c t K e y > < D i a g r a m O b j e c t K e y > < K e y > C o l u m n s \ Y E A R L Y   E X P < / K e y > < / D i a g r a m O b j e c t K e y > < D i a g r a m O b j e c t K e y > < K e y > C o l u m n s \ S O H   V a l u e < / K e y > < / D i a g r a m O b j e c t K e y > < D i a g r a m O b j e c t K e y > < K e y > C o l u m n s \ %   Y E A R L Y   E X P E N D I T U R E < / K e y > < / D i a g r a m O b j e c t K e y > < D i a g r a m O b j e c t K e y > < K e y > C o l u m n s \ A B C   S O H   S C O R E < / K e y > < / D i a g r a m O b j e c t K e y > < D i a g r a m O b j e c t K e y > < K e y > C o l u m n s \ A B C   $   F o r m u l a < / K e y > < / D i a g r a m O b j e c t K e y > < D i a g r a m O b j e c t K e y > < K e y > C o l u m n s \ A B C   $   V a l < / K e y > < / D i a g r a m O b j e c t K e y > < D i a g r a m O b j e c t K e y > < K e y > C o l u m n s \ %   Q U A N T I T Y   O F   T O T A L   P A L S < / K e y > < / D i a g r a m O b j e c t K e y > < D i a g r a m O b j e c t K e y > < K e y > C o l u m n s \ A B C   P A L   S C O R E < / K e y > < / D i a g r a m O b j e c t K e y > < D i a g r a m O b j e c t K e y > < K e y > C o l u m n s \ A B C   P a l   F o r m u l a < / K e y > < / D i a g r a m O b j e c t K e y > < D i a g r a m O b j e c t K e y > < K e y > C o l u m n s \ A B C   P a l   V a l < / K e y > < / D i a g r a m O b j e c t K e y > < D i a g r a m O b j e c t K e y > < K e y > C o l u m n s \ A B C   W E E K S < / K e y > < / D i a g r a m O b j e c t K e y > < D i a g r a m O b j e c t K e y > < K e y > C o l u m n s \ R E A L   A B C   V A L U E   F O R M U L A < / K e y > < / D i a g r a m O b j e c t K e y > < D i a g r a m O b j e c t K e y > < K e y > C o l u m n s \ A B C   R E A L   V A L U E < / K e y > < / D i a g r a m O b j e c t K e y > < D i a g r a m O b j e c t K e y > < K e y > C o l u m n s \ M O Q   I N   # R O U N D I N G   Q U A N T I T Y < / K e y > < / D i a g r a m O b j e c t K e y > < D i a g r a m O b j e c t K e y > < K e y > C o l u m n s \ C U R R E N T   R O U N D E D   M O Q < / K e y > < / D i a g r a m O b j e c t K e y > < D i a g r a m O b j e c t K e y > < K e y > C o l u m n s \ T R U E   A B C   M O Q < / K e y > < / D i a g r a m O b j e c t K e y > < D i a g r a m O b j e c t K e y > < K e y > C o l u m n s \ A B C   A D J   M O Q < / K e y > < / D i a g r a m O b j e c t K e y > < D i a g r a m O b j e c t K e y > < K e y > C o l u m n s \ A B C   M O Q   i n   W K S   U S A G E < / K e y > < / D i a g r a m O b j e c t K e y > < D i a g r a m O b j e c t K e y > < K e y > C o l u m n s \ A B C M O Q W K S < / K e y > < / D i a g r a m O b j e c t K e y > < D i a g r a m O b j e c t K e y > < K e y > C o l u m n s \ T R U E _ S S < / K e y > < / D i a g r a m O b j e c t K e y > < D i a g r a m O b j e c t K e y > < K e y > C o l u m n s \ A V G S O H   C U R R E N T M O Q < / K e y > < / D i a g r a m O b j e c t K e y > < D i a g r a m O b j e c t K e y > < K e y > C o l u m n s \ A V G S O H V A L   C U R R E N T M O Q < / K e y > < / D i a g r a m O b j e c t K e y > < D i a g r a m O b j e c t K e y > < K e y > C o l u m n s \ A V G S O H   A B C M O Q < / K e y > < / D i a g r a m O b j e c t K e y > < D i a g r a m O b j e c t K e y > < K e y > C o l u m n s \ A V G S O H V A L   A B C M O Q < / K e y > < / D i a g r a m O b j e c t K e y > < D i a g r a m O b j e c t K e y > < K e y > C o l u m n s \ A V G   C U R R E N T   S O H   P A L < / K e y > < / D i a g r a m O b j e c t K e y > < D i a g r a m O b j e c t K e y > < K e y > C o l u m n s \ A V G   A B C   S O H   P A L < / K e y > < / D i a g r a m O b j e c t K e y > < D i a g r a m O b j e c t K e y > < K e y > C o l u m n s \ A V G   C U R R E N T   S O H   D A Y S < / K e y > < / D i a g r a m O b j e c t K e y > < D i a g r a m O b j e c t K e y > < K e y > C o l u m n s \ A V G   A B C   S O H   D A Y S < / K e y > < / D i a g r a m O b j e c t K e y > < D i a g r a m O b j e c t K e y > < K e y > C o l u m n s \ P r o p o s e d   N o .   A n n u a l   O r d e r s < / K e y > < / D i a g r a m O b j e c t K e y > < D i a g r a m O b j e c t K e y > < K e y > C o l u m n s \ C u r r e n t   A n n u a l   O r d e r i n g < / K e y > < / D i a g r a m O b j e c t K e y > < D i a g r a m O b j e c t K e y > < K e y > C o l u m n s \ C O S T   P E R   P A L < / K e y > < / D i a g r a m O b j e c t K e y > < D i a g r a m O b j e c t K e y > < K e y > C o l u m n s \ A n n u a l   P a l l e t   T u r n o v e r < / K e y > < / D i a g r a m O b j e c t K e y > < D i a g r a m O b j e c t K e y > < K e y > C o l u m n s \ %   Q U A N T I T Y   O F   A N N U A L   P A L   T U R N O V E R < / K e y > < / D i a g r a m O b j e c t K e y > < D i a g r a m O b j e c t K e y > < K e y > C o l u m n s \ A B C   P A L   T U R N O V E R   S C O R E < / K e y > < / D i a g r a m O b j e c t K e y > < D i a g r a m O b j e c t K e y > < K e y > L i n k s \ & l t ; C o l u m n s \ S u m   o f   6   W E E K   U S A G E & g t ; - & l t ; M e a s u r e s \ 6   W E E K   U S A G E & g t ; < / K e y > < / D i a g r a m O b j e c t K e y > < D i a g r a m O b j e c t K e y > < K e y > L i n k s \ & l t ; C o l u m n s \ S u m   o f   6   W E E K   U S A G E & g t ; - & l t ; M e a s u r e s \ 6   W E E K   U S A G E & g t ; \ C O L U M N < / K e y > < / D i a g r a m O b j e c t K e y > < D i a g r a m O b j e c t K e y > < K e y > L i n k s \ & l t ; C o l u m n s \ S u m   o f   6   W E E K   U S A G E & g t ; - & l t ; M e a s u r e s \ 6   W E E K   U S A G E & g t ; \ M E A S U R E < / K e y > < / D i a g r a m O b j e c t K e y > < D i a g r a m O b j e c t K e y > < K e y > L i n k s \ & l t ; C o l u m n s \ S u m   o f   A B C   S O H   S C O R E & g t ; - & l t ; M e a s u r e s \ A B C   S O H   S C O R E & g t ; < / K e y > < / D i a g r a m O b j e c t K e y > < D i a g r a m O b j e c t K e y > < K e y > L i n k s \ & l t ; C o l u m n s \ S u m   o f   A B C   S O H   S C O R E & g t ; - & l t ; M e a s u r e s \ A B C   S O H   S C O R E & g t ; \ C O L U M N < / K e y > < / D i a g r a m O b j e c t K e y > < D i a g r a m O b j e c t K e y > < K e y > L i n k s \ & l t ; C o l u m n s \ S u m   o f   A B C   S O H   S C O R E & g t ; - & l t ; M e a s u r e s \ A B C   S O H   S C O R E & g t ; \ M E A S U R E < / K e y > < / D i a g r a m O b j e c t K e y > < D i a g r a m O b j e c t K e y > < K e y > L i n k s \ & l t ; C o l u m n s \ C o u n t   o f   A B C   $   F o r m u l a & g t ; - & l t ; M e a s u r e s \ A B C   $   F o r m u l a & g t ; < / K e y > < / D i a g r a m O b j e c t K e y > < D i a g r a m O b j e c t K e y > < K e y > L i n k s \ & l t ; C o l u m n s \ C o u n t   o f   A B C   $   F o r m u l a & g t ; - & l t ; M e a s u r e s \ A B C   $   F o r m u l a & g t ; \ C O L U M N < / K e y > < / D i a g r a m O b j e c t K e y > < D i a g r a m O b j e c t K e y > < K e y > L i n k s \ & l t ; C o l u m n s \ C o u n t   o f   A B C   $   F o r m u l a & g t ; - & l t ; M e a s u r e s \ A B C   $   F o r m u l a & g t ; \ M E A S U R E 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 6   W E E K   U S A G E < / K e y > < / a : K e y > < a : V a l u e   i : t y p e = " M e a s u r e G r i d N o d e V i e w S t a t e " > < C o l u m n > 3 < / C o l u m n > < L a y e d O u t > t r u e < / L a y e d O u t > < W a s U I I n v i s i b l e > t r u e < / W a s U I I n v i s i b l e > < / a : V a l u e > < / a : K e y V a l u e O f D i a g r a m O b j e c t K e y a n y T y p e z b w N T n L X > < a : K e y V a l u e O f D i a g r a m O b j e c t K e y a n y T y p e z b w N T n L X > < a : K e y > < K e y > M e a s u r e s \ S u m   o f   6   W E E K   U S A G E \ T a g I n f o \ F o r m u l a < / K e y > < / a : K e y > < a : V a l u e   i : t y p e = " M e a s u r e G r i d V i e w S t a t e I D i a g r a m T a g A d d i t i o n a l I n f o " / > < / a : K e y V a l u e O f D i a g r a m O b j e c t K e y a n y T y p e z b w N T n L X > < a : K e y V a l u e O f D i a g r a m O b j e c t K e y a n y T y p e z b w N T n L X > < a : K e y > < K e y > M e a s u r e s \ S u m   o f   6   W E E K   U S A G E \ T a g I n f o \ V a l u e < / K e y > < / a : K e y > < a : V a l u e   i : t y p e = " M e a s u r e G r i d V i e w S t a t e I D i a g r a m T a g A d d i t i o n a l I n f o " / > < / a : K e y V a l u e O f D i a g r a m O b j e c t K e y a n y T y p e z b w N T n L X > < a : K e y V a l u e O f D i a g r a m O b j e c t K e y a n y T y p e z b w N T n L X > < a : K e y > < K e y > M e a s u r e s \ S u m   o f   A B C   S O H   S C O R E < / K e y > < / a : K e y > < a : V a l u e   i : t y p e = " M e a s u r e G r i d N o d e V i e w S t a t e " > < C o l u m n > 1 9 < / C o l u m n > < L a y e d O u t > t r u e < / L a y e d O u t > < W a s U I I n v i s i b l e > t r u e < / W a s U I I n v i s i b l e > < / a : V a l u e > < / a : K e y V a l u e O f D i a g r a m O b j e c t K e y a n y T y p e z b w N T n L X > < a : K e y V a l u e O f D i a g r a m O b j e c t K e y a n y T y p e z b w N T n L X > < a : K e y > < K e y > M e a s u r e s \ S u m   o f   A B C   S O H   S C O R E \ T a g I n f o \ F o r m u l a < / K e y > < / a : K e y > < a : V a l u e   i : t y p e = " M e a s u r e G r i d V i e w S t a t e I D i a g r a m T a g A d d i t i o n a l I n f o " / > < / a : K e y V a l u e O f D i a g r a m O b j e c t K e y a n y T y p e z b w N T n L X > < a : K e y V a l u e O f D i a g r a m O b j e c t K e y a n y T y p e z b w N T n L X > < a : K e y > < K e y > M e a s u r e s \ S u m   o f   A B C   S O H   S C O R E \ T a g I n f o \ V a l u e < / K e y > < / a : K e y > < a : V a l u e   i : t y p e = " M e a s u r e G r i d V i e w S t a t e I D i a g r a m T a g A d d i t i o n a l I n f o " / > < / a : K e y V a l u e O f D i a g r a m O b j e c t K e y a n y T y p e z b w N T n L X > < a : K e y V a l u e O f D i a g r a m O b j e c t K e y a n y T y p e z b w N T n L X > < a : K e y > < K e y > M e a s u r e s \ C o u n t   o f   A B C   $   F o r m u l a < / K e y > < / a : K e y > < a : V a l u e   i : t y p e = " M e a s u r e G r i d N o d e V i e w S t a t e " > < C o l u m n > 2 0 < / C o l u m n > < L a y e d O u t > t r u e < / L a y e d O u t > < W a s U I I n v i s i b l e > t r u e < / W a s U I I n v i s i b l e > < / a : V a l u e > < / a : K e y V a l u e O f D i a g r a m O b j e c t K e y a n y T y p e z b w N T n L X > < a : K e y V a l u e O f D i a g r a m O b j e c t K e y a n y T y p e z b w N T n L X > < a : K e y > < K e y > M e a s u r e s \ C o u n t   o f   A B C   $   F o r m u l a \ T a g I n f o \ F o r m u l a < / K e y > < / a : K e y > < a : V a l u e   i : t y p e = " M e a s u r e G r i d V i e w S t a t e I D i a g r a m T a g A d d i t i o n a l I n f o " / > < / a : K e y V a l u e O f D i a g r a m O b j e c t K e y a n y T y p e z b w N T n L X > < a : K e y V a l u e O f D i a g r a m O b j e c t K e y a n y T y p e z b w N T n L X > < a : K e y > < K e y > M e a s u r e s \ C o u n t   o f   A B C   $   F o r m u l a \ T a g I n f o \ V a l u e < / K e y > < / a : K e y > < a : V a l u e   i : t y p e = " M e a s u r e G r i d V i e w S t a t e I D i a g r a m T a g A d d i t i o n a l I n f o " / > < / a : K e y V a l u e O f D i a g r a m O b j e c t K e y a n y T y p e z b w N T n L X > < a : K e y V a l u e O f D i a g r a m O b j e c t K e y a n y T y p e z b w N T n L X > < a : K e y > < K e y > C o l u m n s \ M A T E R I A L < / K e y > < / a : K e y > < a : V a l u e   i : t y p e = " M e a s u r e G r i d N o d e V i e w S t a t e " > < L a y e d O u t > t r u e < / L a y e d O u t > < / a : V a l u e > < / a : K e y V a l u e O f D i a g r a m O b j e c t K e y a n y T y p e z b w N T n L X > < a : K e y V a l u e O f D i a g r a m O b j e c t K e y a n y T y p e z b w N T n L X > < a : K e y > < K e y > C o l u m n s \ M A T E R I A L   N A M E < / K e y > < / a : K e y > < a : V a l u e   i : t y p e = " M e a s u r e G r i d N o d e V i e w S t a t e " > < C o l u m n > 1 < / C o l u m n > < L a y e d O u t > t r u e < / L a y e d O u t > < / a : V a l u e > < / a : K e y V a l u e O f D i a g r a m O b j e c t K e y a n y T y p e z b w N T n L X > < a : K e y V a l u e O f D i a g r a m O b j e c t K e y a n y T y p e z b w N T n L X > < a : K e y > < K e y > C o l u m n s \ M R P < / K e y > < / a : K e y > < a : V a l u e   i : t y p e = " M e a s u r e G r i d N o d e V i e w S t a t e " > < C o l u m n > 2 < / C o l u m n > < L a y e d O u t > t r u e < / L a y e d O u t > < / a : V a l u e > < / a : K e y V a l u e O f D i a g r a m O b j e c t K e y a n y T y p e z b w N T n L X > < a : K e y V a l u e O f D i a g r a m O b j e c t K e y a n y T y p e z b w N T n L X > < a : K e y > < K e y > C o l u m n s \ 6   W E E K   U S A G E < / K e y > < / a : K e y > < a : V a l u e   i : t y p e = " M e a s u r e G r i d N o d e V i e w S t a t e " > < C o l u m n > 3 < / C o l u m n > < L a y e d O u t > t r u e < / L a y e d O u t > < / a : V a l u e > < / a : K e y V a l u e O f D i a g r a m O b j e c t K e y a n y T y p e z b w N T n L X > < a : K e y V a l u e O f D i a g r a m O b j e c t K e y a n y T y p e z b w N T n L X > < a : K e y > < K e y > C o l u m n s \ S T K U < / K e y > < / a : K e y > < a : V a l u e   i : t y p e = " M e a s u r e G r i d N o d e V i e w S t a t e " > < C o l u m n > 4 < / C o l u m n > < L a y e d O u t > t r u e < / L a y e d O u t > < / a : V a l u e > < / a : K e y V a l u e O f D i a g r a m O b j e c t K e y a n y T y p e z b w N T n L X > < a : K e y V a l u e O f D i a g r a m O b j e c t K e y a n y T y p e z b w N T n L X > < a : K e y > < K e y > C o l u m n s \ S t a n d a r d C o s t < / K e y > < / a : K e y > < a : V a l u e   i : t y p e = " M e a s u r e G r i d N o d e V i e w S t a t e " > < C o l u m n > 5 < / C o l u m n > < L a y e d O u t > t r u e < / L a y e d O u t > < / a : V a l u e > < / a : K e y V a l u e O f D i a g r a m O b j e c t K e y a n y T y p e z b w N T n L X > < a : K e y V a l u e O f D i a g r a m O b j e c t K e y a n y T y p e z b w N T n L X > < a : K e y > < K e y > C o l u m n s \ C o s t   Q < / K e y > < / a : K e y > < a : V a l u e   i : t y p e = " M e a s u r e G r i d N o d e V i e w S t a t e " > < C o l u m n > 6 < / C o l u m n > < L a y e d O u t > t r u e < / L a y e d O u t > < / a : V a l u e > < / a : K e y V a l u e O f D i a g r a m O b j e c t K e y a n y T y p e z b w N T n L X > < a : K e y V a l u e O f D i a g r a m O b j e c t K e y a n y T y p e z b w N T n L X > < a : K e y > < K e y > C o l u m n s \ C o s t   U O M < / K e y > < / a : K e y > < a : V a l u e   i : t y p e = " M e a s u r e G r i d N o d e V i e w S t a t e " > < C o l u m n > 7 < / C o l u m n > < L a y e d O u t > t r u e < / L a y e d O u t > < / a : V a l u e > < / a : K e y V a l u e O f D i a g r a m O b j e c t K e y a n y T y p e z b w N T n L X > < a : K e y V a l u e O f D i a g r a m O b j e c t K e y a n y T y p e z b w N T n L X > < a : K e y > < K e y > C o l u m n s \ S . S < / K e y > < / a : K e y > < a : V a l u e   i : t y p e = " M e a s u r e G r i d N o d e V i e w S t a t e " > < C o l u m n > 8 < / C o l u m n > < L a y e d O u t > t r u e < / L a y e d O u t > < / a : V a l u e > < / a : K e y V a l u e O f D i a g r a m O b j e c t K e y a n y T y p e z b w N T n L X > < a : K e y V a l u e O f D i a g r a m O b j e c t K e y a n y T y p e z b w N T n L X > < a : K e y > < K e y > C o l u m n s \ S O H < / K e y > < / a : K e y > < a : V a l u e   i : t y p e = " M e a s u r e G r i d N o d e V i e w S t a t e " > < C o l u m n > 9 < / C o l u m n > < L a y e d O u t > t r u e < / L a y e d O u t > < / a : V a l u e > < / a : K e y V a l u e O f D i a g r a m O b j e c t K e y a n y T y p e z b w N T n L X > < a : K e y V a l u e O f D i a g r a m O b j e c t K e y a n y T y p e z b w N T n L X > < a : K e y > < K e y > C o l u m n s \ C U R R E N T   M O Q < / K e y > < / a : K e y > < a : V a l u e   i : t y p e = " M e a s u r e G r i d N o d e V i e w S t a t e " > < C o l u m n > 1 0 < / C o l u m n > < L a y e d O u t > t r u e < / L a y e d O u t > < / a : V a l u e > < / a : K e y V a l u e O f D i a g r a m O b j e c t K e y a n y T y p e z b w N T n L X > < a : K e y V a l u e O f D i a g r a m O b j e c t K e y a n y T y p e z b w N T n L X > < a : K e y > < K e y > C o l u m n s \ R Q < / K e y > < / a : K e y > < a : V a l u e   i : t y p e = " M e a s u r e G r i d N o d e V i e w S t a t e " > < C o l u m n > 1 1 < / C o l u m n > < L a y e d O u t > t r u e < / L a y e d O u t > < / a : V a l u e > < / a : K e y V a l u e O f D i a g r a m O b j e c t K e y a n y T y p e z b w N T n L X > < a : K e y V a l u e O f D i a g r a m O b j e c t K e y a n y T y p e z b w N T n L X > < a : K e y > < K e y > C o l u m n s \ P D T < / K e y > < / a : K e y > < a : V a l u e   i : t y p e = " M e a s u r e G r i d N o d e V i e w S t a t e " > < C o l u m n > 1 2 < / C o l u m n > < L a y e d O u t > t r u e < / L a y e d O u t > < / a : V a l u e > < / a : K e y V a l u e O f D i a g r a m O b j e c t K e y a n y T y p e z b w N T n L X > < a : K e y V a l u e O f D i a g r a m O b j e c t K e y a n y T y p e z b w N T n L X > < a : K e y > < K e y > C o l u m n s \ P A L L E T   Q < / K e y > < / a : K e y > < a : V a l u e   i : t y p e = " M e a s u r e G r i d N o d e V i e w S t a t e " > < C o l u m n > 1 3 < / C o l u m n > < L a y e d O u t > t r u e < / L a y e d O u t > < / a : V a l u e > < / a : K e y V a l u e O f D i a g r a m O b j e c t K e y a n y T y p e z b w N T n L X > < a : K e y V a l u e O f D i a g r a m O b j e c t K e y a n y T y p e z b w N T n L X > < a : K e y > < K e y > C o l u m n s \ W K L Y   A V G < / K e y > < / a : K e y > < a : V a l u e   i : t y p e = " M e a s u r e G r i d N o d e V i e w S t a t e " > < C o l u m n > 1 4 < / C o l u m n > < L a y e d O u t > t r u e < / L a y e d O u t > < / a : V a l u e > < / a : K e y V a l u e O f D i a g r a m O b j e c t K e y a n y T y p e z b w N T n L X > < a : K e y V a l u e O f D i a g r a m O b j e c t K e y a n y T y p e z b w N T n L X > < a : K e y > < K e y > C o l u m n s \ Y E A R   A V . < / K e y > < / a : K e y > < a : V a l u e   i : t y p e = " M e a s u r e G r i d N o d e V i e w S t a t e " > < C o l u m n > 1 5 < / C o l u m n > < L a y e d O u t > t r u e < / L a y e d O u t > < / a : V a l u e > < / a : K e y V a l u e O f D i a g r a m O b j e c t K e y a n y T y p e z b w N T n L X > < a : K e y V a l u e O f D i a g r a m O b j e c t K e y a n y T y p e z b w N T n L X > < a : K e y > < K e y > C o l u m n s \ Y E A R L Y   E X P < / K e y > < / a : K e y > < a : V a l u e   i : t y p e = " M e a s u r e G r i d N o d e V i e w S t a t e " > < C o l u m n > 1 6 < / C o l u m n > < L a y e d O u t > t r u e < / L a y e d O u t > < / a : V a l u e > < / a : K e y V a l u e O f D i a g r a m O b j e c t K e y a n y T y p e z b w N T n L X > < a : K e y V a l u e O f D i a g r a m O b j e c t K e y a n y T y p e z b w N T n L X > < a : K e y > < K e y > C o l u m n s \ S O H   V a l u e < / K e y > < / a : K e y > < a : V a l u e   i : t y p e = " M e a s u r e G r i d N o d e V i e w S t a t e " > < C o l u m n > 1 7 < / C o l u m n > < L a y e d O u t > t r u e < / L a y e d O u t > < / a : V a l u e > < / a : K e y V a l u e O f D i a g r a m O b j e c t K e y a n y T y p e z b w N T n L X > < a : K e y V a l u e O f D i a g r a m O b j e c t K e y a n y T y p e z b w N T n L X > < a : K e y > < K e y > C o l u m n s \ %   Y E A R L Y   E X P E N D I T U R E < / K e y > < / a : K e y > < a : V a l u e   i : t y p e = " M e a s u r e G r i d N o d e V i e w S t a t e " > < C o l u m n > 1 8 < / C o l u m n > < L a y e d O u t > t r u e < / L a y e d O u t > < / a : V a l u e > < / a : K e y V a l u e O f D i a g r a m O b j e c t K e y a n y T y p e z b w N T n L X > < a : K e y V a l u e O f D i a g r a m O b j e c t K e y a n y T y p e z b w N T n L X > < a : K e y > < K e y > C o l u m n s \ A B C   S O H   S C O R E < / K e y > < / a : K e y > < a : V a l u e   i : t y p e = " M e a s u r e G r i d N o d e V i e w S t a t e " > < C o l u m n > 1 9 < / C o l u m n > < L a y e d O u t > t r u e < / L a y e d O u t > < / a : V a l u e > < / a : K e y V a l u e O f D i a g r a m O b j e c t K e y a n y T y p e z b w N T n L X > < a : K e y V a l u e O f D i a g r a m O b j e c t K e y a n y T y p e z b w N T n L X > < a : K e y > < K e y > C o l u m n s \ A B C   $   F o r m u l a < / K e y > < / a : K e y > < a : V a l u e   i : t y p e = " M e a s u r e G r i d N o d e V i e w S t a t e " > < C o l u m n > 2 0 < / C o l u m n > < L a y e d O u t > t r u e < / L a y e d O u t > < / a : V a l u e > < / a : K e y V a l u e O f D i a g r a m O b j e c t K e y a n y T y p e z b w N T n L X > < a : K e y V a l u e O f D i a g r a m O b j e c t K e y a n y T y p e z b w N T n L X > < a : K e y > < K e y > C o l u m n s \ A B C   $   V a l < / K e y > < / a : K e y > < a : V a l u e   i : t y p e = " M e a s u r e G r i d N o d e V i e w S t a t e " > < C o l u m n > 2 1 < / C o l u m n > < L a y e d O u t > t r u e < / L a y e d O u t > < / a : V a l u e > < / a : K e y V a l u e O f D i a g r a m O b j e c t K e y a n y T y p e z b w N T n L X > < a : K e y V a l u e O f D i a g r a m O b j e c t K e y a n y T y p e z b w N T n L X > < a : K e y > < K e y > C o l u m n s \ %   Q U A N T I T Y   O F   T O T A L   P A L S < / K e y > < / a : K e y > < a : V a l u e   i : t y p e = " M e a s u r e G r i d N o d e V i e w S t a t e " > < C o l u m n > 2 2 < / C o l u m n > < L a y e d O u t > t r u e < / L a y e d O u t > < / a : V a l u e > < / a : K e y V a l u e O f D i a g r a m O b j e c t K e y a n y T y p e z b w N T n L X > < a : K e y V a l u e O f D i a g r a m O b j e c t K e y a n y T y p e z b w N T n L X > < a : K e y > < K e y > C o l u m n s \ A B C   P A L   S C O R E < / K e y > < / a : K e y > < a : V a l u e   i : t y p e = " M e a s u r e G r i d N o d e V i e w S t a t e " > < C o l u m n > 2 3 < / C o l u m n > < L a y e d O u t > t r u e < / L a y e d O u t > < / a : V a l u e > < / a : K e y V a l u e O f D i a g r a m O b j e c t K e y a n y T y p e z b w N T n L X > < a : K e y V a l u e O f D i a g r a m O b j e c t K e y a n y T y p e z b w N T n L X > < a : K e y > < K e y > C o l u m n s \ A B C   P a l   F o r m u l a < / K e y > < / a : K e y > < a : V a l u e   i : t y p e = " M e a s u r e G r i d N o d e V i e w S t a t e " > < C o l u m n > 2 4 < / C o l u m n > < L a y e d O u t > t r u e < / L a y e d O u t > < / a : V a l u e > < / a : K e y V a l u e O f D i a g r a m O b j e c t K e y a n y T y p e z b w N T n L X > < a : K e y V a l u e O f D i a g r a m O b j e c t K e y a n y T y p e z b w N T n L X > < a : K e y > < K e y > C o l u m n s \ A B C   P a l   V a l < / K e y > < / a : K e y > < a : V a l u e   i : t y p e = " M e a s u r e G r i d N o d e V i e w S t a t e " > < C o l u m n > 2 5 < / C o l u m n > < L a y e d O u t > t r u e < / L a y e d O u t > < / a : V a l u e > < / a : K e y V a l u e O f D i a g r a m O b j e c t K e y a n y T y p e z b w N T n L X > < a : K e y V a l u e O f D i a g r a m O b j e c t K e y a n y T y p e z b w N T n L X > < a : K e y > < K e y > C o l u m n s \ A B C   W E E K S < / K e y > < / a : K e y > < a : V a l u e   i : t y p e = " M e a s u r e G r i d N o d e V i e w S t a t e " > < C o l u m n > 2 6 < / C o l u m n > < L a y e d O u t > t r u e < / L a y e d O u t > < / a : V a l u e > < / a : K e y V a l u e O f D i a g r a m O b j e c t K e y a n y T y p e z b w N T n L X > < a : K e y V a l u e O f D i a g r a m O b j e c t K e y a n y T y p e z b w N T n L X > < a : K e y > < K e y > C o l u m n s \ R E A L   A B C   V A L U E   F O R M U L A < / K e y > < / a : K e y > < a : V a l u e   i : t y p e = " M e a s u r e G r i d N o d e V i e w S t a t e " > < C o l u m n > 2 7 < / C o l u m n > < L a y e d O u t > t r u e < / L a y e d O u t > < / a : V a l u e > < / a : K e y V a l u e O f D i a g r a m O b j e c t K e y a n y T y p e z b w N T n L X > < a : K e y V a l u e O f D i a g r a m O b j e c t K e y a n y T y p e z b w N T n L X > < a : K e y > < K e y > C o l u m n s \ A B C   R E A L   V A L U E < / K e y > < / a : K e y > < a : V a l u e   i : t y p e = " M e a s u r e G r i d N o d e V i e w S t a t e " > < C o l u m n > 2 8 < / C o l u m n > < L a y e d O u t > t r u e < / L a y e d O u t > < / a : V a l u e > < / a : K e y V a l u e O f D i a g r a m O b j e c t K e y a n y T y p e z b w N T n L X > < a : K e y V a l u e O f D i a g r a m O b j e c t K e y a n y T y p e z b w N T n L X > < a : K e y > < K e y > C o l u m n s \ M O Q   I N   # R O U N D I N G   Q U A N T I T Y < / K e y > < / a : K e y > < a : V a l u e   i : t y p e = " M e a s u r e G r i d N o d e V i e w S t a t e " > < C o l u m n > 2 9 < / C o l u m n > < L a y e d O u t > t r u e < / L a y e d O u t > < / a : V a l u e > < / a : K e y V a l u e O f D i a g r a m O b j e c t K e y a n y T y p e z b w N T n L X > < a : K e y V a l u e O f D i a g r a m O b j e c t K e y a n y T y p e z b w N T n L X > < a : K e y > < K e y > C o l u m n s \ C U R R E N T   R O U N D E D   M O Q < / K e y > < / a : K e y > < a : V a l u e   i : t y p e = " M e a s u r e G r i d N o d e V i e w S t a t e " > < C o l u m n > 3 0 < / C o l u m n > < L a y e d O u t > t r u e < / L a y e d O u t > < / a : V a l u e > < / a : K e y V a l u e O f D i a g r a m O b j e c t K e y a n y T y p e z b w N T n L X > < a : K e y V a l u e O f D i a g r a m O b j e c t K e y a n y T y p e z b w N T n L X > < a : K e y > < K e y > C o l u m n s \ T R U E   A B C   M O Q < / K e y > < / a : K e y > < a : V a l u e   i : t y p e = " M e a s u r e G r i d N o d e V i e w S t a t e " > < C o l u m n > 3 1 < / C o l u m n > < L a y e d O u t > t r u e < / L a y e d O u t > < / a : V a l u e > < / a : K e y V a l u e O f D i a g r a m O b j e c t K e y a n y T y p e z b w N T n L X > < a : K e y V a l u e O f D i a g r a m O b j e c t K e y a n y T y p e z b w N T n L X > < a : K e y > < K e y > C o l u m n s \ A B C   A D J   M O Q < / K e y > < / a : K e y > < a : V a l u e   i : t y p e = " M e a s u r e G r i d N o d e V i e w S t a t e " > < C o l u m n > 3 2 < / C o l u m n > < L a y e d O u t > t r u e < / L a y e d O u t > < / a : V a l u e > < / a : K e y V a l u e O f D i a g r a m O b j e c t K e y a n y T y p e z b w N T n L X > < a : K e y V a l u e O f D i a g r a m O b j e c t K e y a n y T y p e z b w N T n L X > < a : K e y > < K e y > C o l u m n s \ A B C   M O Q   i n   W K S   U S A G E < / K e y > < / a : K e y > < a : V a l u e   i : t y p e = " M e a s u r e G r i d N o d e V i e w S t a t e " > < C o l u m n > 3 3 < / C o l u m n > < L a y e d O u t > t r u e < / L a y e d O u t > < / a : V a l u e > < / a : K e y V a l u e O f D i a g r a m O b j e c t K e y a n y T y p e z b w N T n L X > < a : K e y V a l u e O f D i a g r a m O b j e c t K e y a n y T y p e z b w N T n L X > < a : K e y > < K e y > C o l u m n s \ A B C M O Q W K S < / K e y > < / a : K e y > < a : V a l u e   i : t y p e = " M e a s u r e G r i d N o d e V i e w S t a t e " > < C o l u m n > 3 4 < / C o l u m n > < L a y e d O u t > t r u e < / L a y e d O u t > < / a : V a l u e > < / a : K e y V a l u e O f D i a g r a m O b j e c t K e y a n y T y p e z b w N T n L X > < a : K e y V a l u e O f D i a g r a m O b j e c t K e y a n y T y p e z b w N T n L X > < a : K e y > < K e y > C o l u m n s \ T R U E _ S S < / K e y > < / a : K e y > < a : V a l u e   i : t y p e = " M e a s u r e G r i d N o d e V i e w S t a t e " > < C o l u m n > 3 5 < / C o l u m n > < L a y e d O u t > t r u e < / L a y e d O u t > < / a : V a l u e > < / a : K e y V a l u e O f D i a g r a m O b j e c t K e y a n y T y p e z b w N T n L X > < a : K e y V a l u e O f D i a g r a m O b j e c t K e y a n y T y p e z b w N T n L X > < a : K e y > < K e y > C o l u m n s \ A V G S O H   C U R R E N T M O Q < / K e y > < / a : K e y > < a : V a l u e   i : t y p e = " M e a s u r e G r i d N o d e V i e w S t a t e " > < C o l u m n > 3 6 < / C o l u m n > < L a y e d O u t > t r u e < / L a y e d O u t > < / a : V a l u e > < / a : K e y V a l u e O f D i a g r a m O b j e c t K e y a n y T y p e z b w N T n L X > < a : K e y V a l u e O f D i a g r a m O b j e c t K e y a n y T y p e z b w N T n L X > < a : K e y > < K e y > C o l u m n s \ A V G S O H V A L   C U R R E N T M O Q < / K e y > < / a : K e y > < a : V a l u e   i : t y p e = " M e a s u r e G r i d N o d e V i e w S t a t e " > < C o l u m n > 3 7 < / C o l u m n > < L a y e d O u t > t r u e < / L a y e d O u t > < / a : V a l u e > < / a : K e y V a l u e O f D i a g r a m O b j e c t K e y a n y T y p e z b w N T n L X > < a : K e y V a l u e O f D i a g r a m O b j e c t K e y a n y T y p e z b w N T n L X > < a : K e y > < K e y > C o l u m n s \ A V G S O H   A B C M O Q < / K e y > < / a : K e y > < a : V a l u e   i : t y p e = " M e a s u r e G r i d N o d e V i e w S t a t e " > < C o l u m n > 3 8 < / C o l u m n > < L a y e d O u t > t r u e < / L a y e d O u t > < / a : V a l u e > < / a : K e y V a l u e O f D i a g r a m O b j e c t K e y a n y T y p e z b w N T n L X > < a : K e y V a l u e O f D i a g r a m O b j e c t K e y a n y T y p e z b w N T n L X > < a : K e y > < K e y > C o l u m n s \ A V G S O H V A L   A B C M O Q < / K e y > < / a : K e y > < a : V a l u e   i : t y p e = " M e a s u r e G r i d N o d e V i e w S t a t e " > < C o l u m n > 3 9 < / C o l u m n > < L a y e d O u t > t r u e < / L a y e d O u t > < / a : V a l u e > < / a : K e y V a l u e O f D i a g r a m O b j e c t K e y a n y T y p e z b w N T n L X > < a : K e y V a l u e O f D i a g r a m O b j e c t K e y a n y T y p e z b w N T n L X > < a : K e y > < K e y > C o l u m n s \ A V G   C U R R E N T   S O H   P A L < / K e y > < / a : K e y > < a : V a l u e   i : t y p e = " M e a s u r e G r i d N o d e V i e w S t a t e " > < C o l u m n > 4 0 < / C o l u m n > < L a y e d O u t > t r u e < / L a y e d O u t > < / a : V a l u e > < / a : K e y V a l u e O f D i a g r a m O b j e c t K e y a n y T y p e z b w N T n L X > < a : K e y V a l u e O f D i a g r a m O b j e c t K e y a n y T y p e z b w N T n L X > < a : K e y > < K e y > C o l u m n s \ A V G   A B C   S O H   P A L < / K e y > < / a : K e y > < a : V a l u e   i : t y p e = " M e a s u r e G r i d N o d e V i e w S t a t e " > < C o l u m n > 4 1 < / C o l u m n > < L a y e d O u t > t r u e < / L a y e d O u t > < / a : V a l u e > < / a : K e y V a l u e O f D i a g r a m O b j e c t K e y a n y T y p e z b w N T n L X > < a : K e y V a l u e O f D i a g r a m O b j e c t K e y a n y T y p e z b w N T n L X > < a : K e y > < K e y > C o l u m n s \ A V G   C U R R E N T   S O H   D A Y S < / K e y > < / a : K e y > < a : V a l u e   i : t y p e = " M e a s u r e G r i d N o d e V i e w S t a t e " > < C o l u m n > 4 2 < / C o l u m n > < L a y e d O u t > t r u e < / L a y e d O u t > < / a : V a l u e > < / a : K e y V a l u e O f D i a g r a m O b j e c t K e y a n y T y p e z b w N T n L X > < a : K e y V a l u e O f D i a g r a m O b j e c t K e y a n y T y p e z b w N T n L X > < a : K e y > < K e y > C o l u m n s \ A V G   A B C   S O H   D A Y S < / K e y > < / a : K e y > < a : V a l u e   i : t y p e = " M e a s u r e G r i d N o d e V i e w S t a t e " > < C o l u m n > 4 3 < / C o l u m n > < L a y e d O u t > t r u e < / L a y e d O u t > < / a : V a l u e > < / a : K e y V a l u e O f D i a g r a m O b j e c t K e y a n y T y p e z b w N T n L X > < a : K e y V a l u e O f D i a g r a m O b j e c t K e y a n y T y p e z b w N T n L X > < a : K e y > < K e y > C o l u m n s \ P r o p o s e d   N o .   A n n u a l   O r d e r s < / K e y > < / a : K e y > < a : V a l u e   i : t y p e = " M e a s u r e G r i d N o d e V i e w S t a t e " > < C o l u m n > 4 4 < / C o l u m n > < L a y e d O u t > t r u e < / L a y e d O u t > < / a : V a l u e > < / a : K e y V a l u e O f D i a g r a m O b j e c t K e y a n y T y p e z b w N T n L X > < a : K e y V a l u e O f D i a g r a m O b j e c t K e y a n y T y p e z b w N T n L X > < a : K e y > < K e y > C o l u m n s \ C u r r e n t   A n n u a l   O r d e r i n g < / K e y > < / a : K e y > < a : V a l u e   i : t y p e = " M e a s u r e G r i d N o d e V i e w S t a t e " > < C o l u m n > 4 5 < / C o l u m n > < L a y e d O u t > t r u e < / L a y e d O u t > < / a : V a l u e > < / a : K e y V a l u e O f D i a g r a m O b j e c t K e y a n y T y p e z b w N T n L X > < a : K e y V a l u e O f D i a g r a m O b j e c t K e y a n y T y p e z b w N T n L X > < a : K e y > < K e y > C o l u m n s \ C O S T   P E R   P A L < / K e y > < / a : K e y > < a : V a l u e   i : t y p e = " M e a s u r e G r i d N o d e V i e w S t a t e " > < C o l u m n > 4 6 < / C o l u m n > < L a y e d O u t > t r u e < / L a y e d O u t > < / a : V a l u e > < / a : K e y V a l u e O f D i a g r a m O b j e c t K e y a n y T y p e z b w N T n L X > < a : K e y V a l u e O f D i a g r a m O b j e c t K e y a n y T y p e z b w N T n L X > < a : K e y > < K e y > C o l u m n s \ A n n u a l   P a l l e t   T u r n o v e r < / K e y > < / a : K e y > < a : V a l u e   i : t y p e = " M e a s u r e G r i d N o d e V i e w S t a t e " > < C o l u m n > 4 7 < / C o l u m n > < L a y e d O u t > t r u e < / L a y e d O u t > < / a : V a l u e > < / a : K e y V a l u e O f D i a g r a m O b j e c t K e y a n y T y p e z b w N T n L X > < a : K e y V a l u e O f D i a g r a m O b j e c t K e y a n y T y p e z b w N T n L X > < a : K e y > < K e y > C o l u m n s \ %   Q U A N T I T Y   O F   A N N U A L   P A L   T U R N O V E R < / K e y > < / a : K e y > < a : V a l u e   i : t y p e = " M e a s u r e G r i d N o d e V i e w S t a t e " > < C o l u m n > 4 8 < / C o l u m n > < L a y e d O u t > t r u e < / L a y e d O u t > < / a : V a l u e > < / a : K e y V a l u e O f D i a g r a m O b j e c t K e y a n y T y p e z b w N T n L X > < a : K e y V a l u e O f D i a g r a m O b j e c t K e y a n y T y p e z b w N T n L X > < a : K e y > < K e y > C o l u m n s \ A B C   P A L   T U R N O V E R   S C O R E < / K e y > < / a : K e y > < a : V a l u e   i : t y p e = " M e a s u r e G r i d N o d e V i e w S t a t e " > < C o l u m n > 4 9 < / C o l u m n > < L a y e d O u t > t r u e < / L a y e d O u t > < / a : V a l u e > < / a : K e y V a l u e O f D i a g r a m O b j e c t K e y a n y T y p e z b w N T n L X > < a : K e y V a l u e O f D i a g r a m O b j e c t K e y a n y T y p e z b w N T n L X > < a : K e y > < K e y > L i n k s \ & l t ; C o l u m n s \ S u m   o f   6   W E E K   U S A G E & g t ; - & l t ; M e a s u r e s \ 6   W E E K   U S A G E & g t ; < / K e y > < / a : K e y > < a : V a l u e   i : t y p e = " M e a s u r e G r i d V i e w S t a t e I D i a g r a m L i n k " / > < / a : K e y V a l u e O f D i a g r a m O b j e c t K e y a n y T y p e z b w N T n L X > < a : K e y V a l u e O f D i a g r a m O b j e c t K e y a n y T y p e z b w N T n L X > < a : K e y > < K e y > L i n k s \ & l t ; C o l u m n s \ S u m   o f   6   W E E K   U S A G E & g t ; - & l t ; M e a s u r e s \ 6   W E E K   U S A G E & g t ; \ C O L U M N < / K e y > < / a : K e y > < a : V a l u e   i : t y p e = " M e a s u r e G r i d V i e w S t a t e I D i a g r a m L i n k E n d p o i n t " / > < / a : K e y V a l u e O f D i a g r a m O b j e c t K e y a n y T y p e z b w N T n L X > < a : K e y V a l u e O f D i a g r a m O b j e c t K e y a n y T y p e z b w N T n L X > < a : K e y > < K e y > L i n k s \ & l t ; C o l u m n s \ S u m   o f   6   W E E K   U S A G E & g t ; - & l t ; M e a s u r e s \ 6   W E E K   U S A G E & g t ; \ M E A S U R E < / K e y > < / a : K e y > < a : V a l u e   i : t y p e = " M e a s u r e G r i d V i e w S t a t e I D i a g r a m L i n k E n d p o i n t " / > < / a : K e y V a l u e O f D i a g r a m O b j e c t K e y a n y T y p e z b w N T n L X > < a : K e y V a l u e O f D i a g r a m O b j e c t K e y a n y T y p e z b w N T n L X > < a : K e y > < K e y > L i n k s \ & l t ; C o l u m n s \ S u m   o f   A B C   S O H   S C O R E & g t ; - & l t ; M e a s u r e s \ A B C   S O H   S C O R E & g t ; < / K e y > < / a : K e y > < a : V a l u e   i : t y p e = " M e a s u r e G r i d V i e w S t a t e I D i a g r a m L i n k " / > < / a : K e y V a l u e O f D i a g r a m O b j e c t K e y a n y T y p e z b w N T n L X > < a : K e y V a l u e O f D i a g r a m O b j e c t K e y a n y T y p e z b w N T n L X > < a : K e y > < K e y > L i n k s \ & l t ; C o l u m n s \ S u m   o f   A B C   S O H   S C O R E & g t ; - & l t ; M e a s u r e s \ A B C   S O H   S C O R E & g t ; \ C O L U M N < / K e y > < / a : K e y > < a : V a l u e   i : t y p e = " M e a s u r e G r i d V i e w S t a t e I D i a g r a m L i n k E n d p o i n t " / > < / a : K e y V a l u e O f D i a g r a m O b j e c t K e y a n y T y p e z b w N T n L X > < a : K e y V a l u e O f D i a g r a m O b j e c t K e y a n y T y p e z b w N T n L X > < a : K e y > < K e y > L i n k s \ & l t ; C o l u m n s \ S u m   o f   A B C   S O H   S C O R E & g t ; - & l t ; M e a s u r e s \ A B C   S O H   S C O R E & g t ; \ M E A S U R E < / K e y > < / a : K e y > < a : V a l u e   i : t y p e = " M e a s u r e G r i d V i e w S t a t e I D i a g r a m L i n k E n d p o i n t " / > < / a : K e y V a l u e O f D i a g r a m O b j e c t K e y a n y T y p e z b w N T n L X > < a : K e y V a l u e O f D i a g r a m O b j e c t K e y a n y T y p e z b w N T n L X > < a : K e y > < K e y > L i n k s \ & l t ; C o l u m n s \ C o u n t   o f   A B C   $   F o r m u l a & g t ; - & l t ; M e a s u r e s \ A B C   $   F o r m u l a & g t ; < / K e y > < / a : K e y > < a : V a l u e   i : t y p e = " M e a s u r e G r i d V i e w S t a t e I D i a g r a m L i n k " / > < / a : K e y V a l u e O f D i a g r a m O b j e c t K e y a n y T y p e z b w N T n L X > < a : K e y V a l u e O f D i a g r a m O b j e c t K e y a n y T y p e z b w N T n L X > < a : K e y > < K e y > L i n k s \ & l t ; C o l u m n s \ C o u n t   o f   A B C   $   F o r m u l a & g t ; - & l t ; M e a s u r e s \ A B C   $   F o r m u l a & g t ; \ C O L U M N < / K e y > < / a : K e y > < a : V a l u e   i : t y p e = " M e a s u r e G r i d V i e w S t a t e I D i a g r a m L i n k E n d p o i n t " / > < / a : K e y V a l u e O f D i a g r a m O b j e c t K e y a n y T y p e z b w N T n L X > < a : K e y V a l u e O f D i a g r a m O b j e c t K e y a n y T y p e z b w N T n L X > < a : K e y > < K e y > L i n k s \ & l t ; C o l u m n s \ C o u n t   o f   A B C   $   F o r m u l a & g t ; - & l t ; M e a s u r e s \ A B C   $   F o r m u l a & g t ; \ M E A S U R E 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 2 0 2 5 - 0 9 - 1 4 T 1 0 : 5 5 : 5 4 . 8 3 5 1 9 9 5 + 1 0 : 0 0 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G e m i n i   x m l n s = " h t t p : / / g e m i n i / p i v o t c u s t o m i z a t i o n / L i n k e d T a b l e U p d a t e M o d e " > < 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C l i e n t W i n d o w X M L " > < C u s t o m C o n t e n t > < ! [ C D A T A [ R a n g 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 C o l u m n s \ M A T E R I A L < / K e y > < / a : K e y > < a : V a l u e   i : t y p e = " T a b l e W i d g e t B a s e V i e w S t a t e " / > < / a : K e y V a l u e O f D i a g r a m O b j e c t K e y a n y T y p e z b w N T n L X > < a : K e y V a l u e O f D i a g r a m O b j e c t K e y a n y T y p e z b w N T n L X > < a : K e y > < K e y > C o l u m n s \ M A T E R I A L   N A M E < / K e y > < / a : K e y > < a : V a l u e   i : t y p e = " T a b l e W i d g e t B a s e V i e w S t a t e " / > < / a : K e y V a l u e O f D i a g r a m O b j e c t K e y a n y T y p e z b w N T n L X > < a : K e y V a l u e O f D i a g r a m O b j e c t K e y a n y T y p e z b w N T n L X > < a : K e y > < K e y > C o l u m n s \ M R P < / K e y > < / a : K e y > < a : V a l u e   i : t y p e = " T a b l e W i d g e t B a s e V i e w S t a t e " / > < / a : K e y V a l u e O f D i a g r a m O b j e c t K e y a n y T y p e z b w N T n L X > < a : K e y V a l u e O f D i a g r a m O b j e c t K e y a n y T y p e z b w N T n L X > < a : K e y > < K e y > C o l u m n s \ 6   W E E K   U S A G E < / K e y > < / a : K e y > < a : V a l u e   i : t y p e = " T a b l e W i d g e t B a s e V i e w S t a t e " / > < / a : K e y V a l u e O f D i a g r a m O b j e c t K e y a n y T y p e z b w N T n L X > < a : K e y V a l u e O f D i a g r a m O b j e c t K e y a n y T y p e z b w N T n L X > < a : K e y > < K e y > C o l u m n s \ S T K U < / 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 C o l u m n s \ C o s t   Q < / K e y > < / a : K e y > < a : V a l u e   i : t y p e = " T a b l e W i d g e t B a s e V i e w S t a t e " / > < / a : K e y V a l u e O f D i a g r a m O b j e c t K e y a n y T y p e z b w N T n L X > < a : K e y V a l u e O f D i a g r a m O b j e c t K e y a n y T y p e z b w N T n L X > < a : K e y > < K e y > C o l u m n s \ C o s t   U O M < / K e y > < / a : K e y > < a : V a l u e   i : t y p e = " T a b l e W i d g e t B a s e V i e w S t a t e " / > < / a : K e y V a l u e O f D i a g r a m O b j e c t K e y a n y T y p e z b w N T n L X > < a : K e y V a l u e O f D i a g r a m O b j e c t K e y a n y T y p e z b w N T n L X > < a : K e y > < K e y > C o l u m n s \ S . S < / K e y > < / a : K e y > < a : V a l u e   i : t y p e = " T a b l e W i d g e t B a s e V i e w S t a t e " / > < / a : K e y V a l u e O f D i a g r a m O b j e c t K e y a n y T y p e z b w N T n L X > < a : K e y V a l u e O f D i a g r a m O b j e c t K e y a n y T y p e z b w N T n L X > < a : K e y > < K e y > C o l u m n s \ S O H < / K e y > < / a : K e y > < a : V a l u e   i : t y p e = " T a b l e W i d g e t B a s e V i e w S t a t e " / > < / a : K e y V a l u e O f D i a g r a m O b j e c t K e y a n y T y p e z b w N T n L X > < a : K e y V a l u e O f D i a g r a m O b j e c t K e y a n y T y p e z b w N T n L X > < a : K e y > < K e y > C o l u m n s \ C U R R E N T   M O Q < / K e y > < / a : K e y > < a : V a l u e   i : t y p e = " T a b l e W i d g e t B a s e V i e w S t a t e " / > < / a : K e y V a l u e O f D i a g r a m O b j e c t K e y a n y T y p e z b w N T n L X > < a : K e y V a l u e O f D i a g r a m O b j e c t K e y a n y T y p e z b w N T n L X > < a : K e y > < K e y > C o l u m n s \ R Q < / K e y > < / a : K e y > < a : V a l u e   i : t y p e = " T a b l e W i d g e t B a s e V i e w S t a t e " / > < / a : K e y V a l u e O f D i a g r a m O b j e c t K e y a n y T y p e z b w N T n L X > < a : K e y V a l u e O f D i a g r a m O b j e c t K e y a n y T y p e z b w N T n L X > < a : K e y > < K e y > C o l u m n s \ P D T < / K e y > < / a : K e y > < a : V a l u e   i : t y p e = " T a b l e W i d g e t B a s e V i e w S t a t e " / > < / a : K e y V a l u e O f D i a g r a m O b j e c t K e y a n y T y p e z b w N T n L X > < a : K e y V a l u e O f D i a g r a m O b j e c t K e y a n y T y p e z b w N T n L X > < a : K e y > < K e y > C o l u m n s \ P A L L E T   Q < / K e y > < / a : K e y > < a : V a l u e   i : t y p e = " T a b l e W i d g e t B a s e V i e w S t a t e " / > < / a : K e y V a l u e O f D i a g r a m O b j e c t K e y a n y T y p e z b w N T n L X > < a : K e y V a l u e O f D i a g r a m O b j e c t K e y a n y T y p e z b w N T n L X > < a : K e y > < K e y > C o l u m n s \ W K L Y   A V G < / K e y > < / a : K e y > < a : V a l u e   i : t y p e = " T a b l e W i d g e t B a s e V i e w S t a t e " / > < / a : K e y V a l u e O f D i a g r a m O b j e c t K e y a n y T y p e z b w N T n L X > < a : K e y V a l u e O f D i a g r a m O b j e c t K e y a n y T y p e z b w N T n L X > < a : K e y > < K e y > C o l u m n s \ Y E A R   A V . < / K e y > < / a : K e y > < a : V a l u e   i : t y p e = " T a b l e W i d g e t B a s e V i e w S t a t e " / > < / a : K e y V a l u e O f D i a g r a m O b j e c t K e y a n y T y p e z b w N T n L X > < a : K e y V a l u e O f D i a g r a m O b j e c t K e y a n y T y p e z b w N T n L X > < a : K e y > < K e y > C o l u m n s \ Y E A R L Y   E X P < / K e y > < / a : K e y > < a : V a l u e   i : t y p e = " T a b l e W i d g e t B a s e V i e w S t a t e " / > < / a : K e y V a l u e O f D i a g r a m O b j e c t K e y a n y T y p e z b w N T n L X > < a : K e y V a l u e O f D i a g r a m O b j e c t K e y a n y T y p e z b w N T n L X > < a : K e y > < K e y > C o l u m n s \ S O H   V a l u e < / K e y > < / a : K e y > < a : V a l u e   i : t y p e = " T a b l e W i d g e t B a s e V i e w S t a t e " / > < / a : K e y V a l u e O f D i a g r a m O b j e c t K e y a n y T y p e z b w N T n L X > < a : K e y V a l u e O f D i a g r a m O b j e c t K e y a n y T y p e z b w N T n L X > < a : K e y > < K e y > C o l u m n s \ %   Y E A R L Y   E X P E N D I T U R E < / K e y > < / a : K e y > < a : V a l u e   i : t y p e = " T a b l e W i d g e t B a s e V i e w S t a t e " / > < / a : K e y V a l u e O f D i a g r a m O b j e c t K e y a n y T y p e z b w N T n L X > < a : K e y V a l u e O f D i a g r a m O b j e c t K e y a n y T y p e z b w N T n L X > < a : K e y > < K e y > C o l u m n s \ A B C   S O H   S C O R E < / K e y > < / a : K e y > < a : V a l u e   i : t y p e = " T a b l e W i d g e t B a s e V i e w S t a t e " / > < / a : K e y V a l u e O f D i a g r a m O b j e c t K e y a n y T y p e z b w N T n L X > < a : K e y V a l u e O f D i a g r a m O b j e c t K e y a n y T y p e z b w N T n L X > < a : K e y > < K e y > C o l u m n s \ A B C   $   F o r m u l a < / K e y > < / a : K e y > < a : V a l u e   i : t y p e = " T a b l e W i d g e t B a s e V i e w S t a t e " / > < / a : K e y V a l u e O f D i a g r a m O b j e c t K e y a n y T y p e z b w N T n L X > < a : K e y V a l u e O f D i a g r a m O b j e c t K e y a n y T y p e z b w N T n L X > < a : K e y > < K e y > C o l u m n s \ A B C   $   V a l < / K e y > < / a : K e y > < a : V a l u e   i : t y p e = " T a b l e W i d g e t B a s e V i e w S t a t e " / > < / a : K e y V a l u e O f D i a g r a m O b j e c t K e y a n y T y p e z b w N T n L X > < a : K e y V a l u e O f D i a g r a m O b j e c t K e y a n y T y p e z b w N T n L X > < a : K e y > < K e y > C o l u m n s \ %   Q U A N T I T Y   O F   T O T A L   P A L S < / K e y > < / a : K e y > < a : V a l u e   i : t y p e = " T a b l e W i d g e t B a s e V i e w S t a t e " / > < / a : K e y V a l u e O f D i a g r a m O b j e c t K e y a n y T y p e z b w N T n L X > < a : K e y V a l u e O f D i a g r a m O b j e c t K e y a n y T y p e z b w N T n L X > < a : K e y > < K e y > C o l u m n s \ A B C   P A L   S C O R E < / K e y > < / a : K e y > < a : V a l u e   i : t y p e = " T a b l e W i d g e t B a s e V i e w S t a t e " / > < / a : K e y V a l u e O f D i a g r a m O b j e c t K e y a n y T y p e z b w N T n L X > < a : K e y V a l u e O f D i a g r a m O b j e c t K e y a n y T y p e z b w N T n L X > < a : K e y > < K e y > C o l u m n s \ A B C   P a l   F o r m u l a < / K e y > < / a : K e y > < a : V a l u e   i : t y p e = " T a b l e W i d g e t B a s e V i e w S t a t e " / > < / a : K e y V a l u e O f D i a g r a m O b j e c t K e y a n y T y p e z b w N T n L X > < a : K e y V a l u e O f D i a g r a m O b j e c t K e y a n y T y p e z b w N T n L X > < a : K e y > < K e y > C o l u m n s \ A B C   P a l   V a l < / K e y > < / a : K e y > < a : V a l u e   i : t y p e = " T a b l e W i d g e t B a s e V i e w S t a t e " / > < / a : K e y V a l u e O f D i a g r a m O b j e c t K e y a n y T y p e z b w N T n L X > < a : K e y V a l u e O f D i a g r a m O b j e c t K e y a n y T y p e z b w N T n L X > < a : K e y > < K e y > C o l u m n s \ A B C   W E E K S < / K e y > < / a : K e y > < a : V a l u e   i : t y p e = " T a b l e W i d g e t B a s e V i e w S t a t e " / > < / a : K e y V a l u e O f D i a g r a m O b j e c t K e y a n y T y p e z b w N T n L X > < a : K e y V a l u e O f D i a g r a m O b j e c t K e y a n y T y p e z b w N T n L X > < a : K e y > < K e y > C o l u m n s \ R E A L   A B C   V A L U E   F O R M U L A < / K e y > < / a : K e y > < a : V a l u e   i : t y p e = " T a b l e W i d g e t B a s e V i e w S t a t e " / > < / a : K e y V a l u e O f D i a g r a m O b j e c t K e y a n y T y p e z b w N T n L X > < a : K e y V a l u e O f D i a g r a m O b j e c t K e y a n y T y p e z b w N T n L X > < a : K e y > < K e y > C o l u m n s \ A B C   R E A L   V A L U E < / K e y > < / a : K e y > < a : V a l u e   i : t y p e = " T a b l e W i d g e t B a s e V i e w S t a t e " / > < / a : K e y V a l u e O f D i a g r a m O b j e c t K e y a n y T y p e z b w N T n L X > < a : K e y V a l u e O f D i a g r a m O b j e c t K e y a n y T y p e z b w N T n L X > < a : K e y > < K e y > C o l u m n s \ M O Q   I N   # R O U N D I N G   Q U A N T I T Y < / K e y > < / a : K e y > < a : V a l u e   i : t y p e = " T a b l e W i d g e t B a s e V i e w S t a t e " / > < / a : K e y V a l u e O f D i a g r a m O b j e c t K e y a n y T y p e z b w N T n L X > < a : K e y V a l u e O f D i a g r a m O b j e c t K e y a n y T y p e z b w N T n L X > < a : K e y > < K e y > C o l u m n s \ C U R R E N T   R O U N D E D   M O Q < / K e y > < / a : K e y > < a : V a l u e   i : t y p e = " T a b l e W i d g e t B a s e V i e w S t a t e " / > < / a : K e y V a l u e O f D i a g r a m O b j e c t K e y a n y T y p e z b w N T n L X > < a : K e y V a l u e O f D i a g r a m O b j e c t K e y a n y T y p e z b w N T n L X > < a : K e y > < K e y > C o l u m n s \ T R U E   A B C   M O Q < / K e y > < / a : K e y > < a : V a l u e   i : t y p e = " T a b l e W i d g e t B a s e V i e w S t a t e " / > < / a : K e y V a l u e O f D i a g r a m O b j e c t K e y a n y T y p e z b w N T n L X > < a : K e y V a l u e O f D i a g r a m O b j e c t K e y a n y T y p e z b w N T n L X > < a : K e y > < K e y > C o l u m n s \ A B C   A D J   M O Q < / K e y > < / a : K e y > < a : V a l u e   i : t y p e = " T a b l e W i d g e t B a s e V i e w S t a t e " / > < / a : K e y V a l u e O f D i a g r a m O b j e c t K e y a n y T y p e z b w N T n L X > < a : K e y V a l u e O f D i a g r a m O b j e c t K e y a n y T y p e z b w N T n L X > < a : K e y > < K e y > C o l u m n s \ A B C   M O Q   i n   W K S   U S A G E < / K e y > < / a : K e y > < a : V a l u e   i : t y p e = " T a b l e W i d g e t B a s e V i e w S t a t e " / > < / a : K e y V a l u e O f D i a g r a m O b j e c t K e y a n y T y p e z b w N T n L X > < a : K e y V a l u e O f D i a g r a m O b j e c t K e y a n y T y p e z b w N T n L X > < a : K e y > < K e y > C o l u m n s \ A B C M O Q W K S < / K e y > < / a : K e y > < a : V a l u e   i : t y p e = " T a b l e W i d g e t B a s e V i e w S t a t e " / > < / a : K e y V a l u e O f D i a g r a m O b j e c t K e y a n y T y p e z b w N T n L X > < a : K e y V a l u e O f D i a g r a m O b j e c t K e y a n y T y p e z b w N T n L X > < a : K e y > < K e y > C o l u m n s \ T R U E _ S S < / K e y > < / a : K e y > < a : V a l u e   i : t y p e = " T a b l e W i d g e t B a s e V i e w S t a t e " / > < / a : K e y V a l u e O f D i a g r a m O b j e c t K e y a n y T y p e z b w N T n L X > < a : K e y V a l u e O f D i a g r a m O b j e c t K e y a n y T y p e z b w N T n L X > < a : K e y > < K e y > C o l u m n s \ A V G S O H   C U R R E N T M O Q < / K e y > < / a : K e y > < a : V a l u e   i : t y p e = " T a b l e W i d g e t B a s e V i e w S t a t e " / > < / a : K e y V a l u e O f D i a g r a m O b j e c t K e y a n y T y p e z b w N T n L X > < a : K e y V a l u e O f D i a g r a m O b j e c t K e y a n y T y p e z b w N T n L X > < a : K e y > < K e y > C o l u m n s \ A V G S O H V A L   C U R R E N T M O Q < / K e y > < / a : K e y > < a : V a l u e   i : t y p e = " T a b l e W i d g e t B a s e V i e w S t a t e " / > < / a : K e y V a l u e O f D i a g r a m O b j e c t K e y a n y T y p e z b w N T n L X > < a : K e y V a l u e O f D i a g r a m O b j e c t K e y a n y T y p e z b w N T n L X > < a : K e y > < K e y > C o l u m n s \ A V G S O H   A B C M O Q < / K e y > < / a : K e y > < a : V a l u e   i : t y p e = " T a b l e W i d g e t B a s e V i e w S t a t e " / > < / a : K e y V a l u e O f D i a g r a m O b j e c t K e y a n y T y p e z b w N T n L X > < a : K e y V a l u e O f D i a g r a m O b j e c t K e y a n y T y p e z b w N T n L X > < a : K e y > < K e y > C o l u m n s \ A V G S O H V A L   A B C M O Q < / K e y > < / a : K e y > < a : V a l u e   i : t y p e = " T a b l e W i d g e t B a s e V i e w S t a t e " / > < / a : K e y V a l u e O f D i a g r a m O b j e c t K e y a n y T y p e z b w N T n L X > < a : K e y V a l u e O f D i a g r a m O b j e c t K e y a n y T y p e z b w N T n L X > < a : K e y > < K e y > C o l u m n s \ A V G   C U R R E N T   S O H   P A L < / K e y > < / a : K e y > < a : V a l u e   i : t y p e = " T a b l e W i d g e t B a s e V i e w S t a t e " / > < / a : K e y V a l u e O f D i a g r a m O b j e c t K e y a n y T y p e z b w N T n L X > < a : K e y V a l u e O f D i a g r a m O b j e c t K e y a n y T y p e z b w N T n L X > < a : K e y > < K e y > C o l u m n s \ A V G   A B C   S O H   P A L < / K e y > < / a : K e y > < a : V a l u e   i : t y p e = " T a b l e W i d g e t B a s e V i e w S t a t e " / > < / a : K e y V a l u e O f D i a g r a m O b j e c t K e y a n y T y p e z b w N T n L X > < a : K e y V a l u e O f D i a g r a m O b j e c t K e y a n y T y p e z b w N T n L X > < a : K e y > < K e y > C o l u m n s \ A V G   C U R R E N T   S O H   D A Y S < / K e y > < / a : K e y > < a : V a l u e   i : t y p e = " T a b l e W i d g e t B a s e V i e w S t a t e " / > < / a : K e y V a l u e O f D i a g r a m O b j e c t K e y a n y T y p e z b w N T n L X > < a : K e y V a l u e O f D i a g r a m O b j e c t K e y a n y T y p e z b w N T n L X > < a : K e y > < K e y > C o l u m n s \ A V G   A B C   S O H   D A Y S < / K e y > < / a : K e y > < a : V a l u e   i : t y p e = " T a b l e W i d g e t B a s e V i e w S t a t e " / > < / a : K e y V a l u e O f D i a g r a m O b j e c t K e y a n y T y p e z b w N T n L X > < a : K e y V a l u e O f D i a g r a m O b j e c t K e y a n y T y p e z b w N T n L X > < a : K e y > < K e y > C o l u m n s \ P r o p o s e d   N o .   A n n u a l   O r d e r s < / K e y > < / a : K e y > < a : V a l u e   i : t y p e = " T a b l e W i d g e t B a s e V i e w S t a t e " / > < / a : K e y V a l u e O f D i a g r a m O b j e c t K e y a n y T y p e z b w N T n L X > < a : K e y V a l u e O f D i a g r a m O b j e c t K e y a n y T y p e z b w N T n L X > < a : K e y > < K e y > C o l u m n s \ C u r r e n t   A n n u a l   O r d e r i n g < / K e y > < / a : K e y > < a : V a l u e   i : t y p e = " T a b l e W i d g e t B a s e V i e w S t a t e " / > < / a : K e y V a l u e O f D i a g r a m O b j e c t K e y a n y T y p e z b w N T n L X > < a : K e y V a l u e O f D i a g r a m O b j e c t K e y a n y T y p e z b w N T n L X > < a : K e y > < K e y > C o l u m n s \ C O S T   P E R   P A L < / K e y > < / a : K e y > < a : V a l u e   i : t y p e = " T a b l e W i d g e t B a s e V i e w S t a t e " / > < / a : K e y V a l u e O f D i a g r a m O b j e c t K e y a n y T y p e z b w N T n L X > < a : K e y V a l u e O f D i a g r a m O b j e c t K e y a n y T y p e z b w N T n L X > < a : K e y > < K e y > C o l u m n s \ A n n u a l   P a l l e t   T u r n o v e r < / K e y > < / a : K e y > < a : V a l u e   i : t y p e = " T a b l e W i d g e t B a s e V i e w S t a t e " / > < / a : K e y V a l u e O f D i a g r a m O b j e c t K e y a n y T y p e z b w N T n L X > < a : K e y V a l u e O f D i a g r a m O b j e c t K e y a n y T y p e z b w N T n L X > < a : K e y > < K e y > C o l u m n s \ %   Q U A N T I T Y   O F   A N N U A L   P A L   T U R N O V E R < / K e y > < / a : K e y > < a : V a l u e   i : t y p e = " T a b l e W i d g e t B a s e V i e w S t a t e " / > < / a : K e y V a l u e O f D i a g r a m O b j e c t K e y a n y T y p e z b w N T n L X > < a : K e y V a l u e O f D i a g r a m O b j e c t K e y a n y T y p e z b w N T n L X > < a : K e y > < K e y > C o l u m n s \ A B C   P A L   T U R N O V E R 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6 . 4 4 ] ] > < / 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C D A T A [ R a n g e ] ] > < / C u s t o m C o n t e n t > < / G e m i n i > 
</file>

<file path=customXml/itemProps1.xml><?xml version="1.0" encoding="utf-8"?>
<ds:datastoreItem xmlns:ds="http://schemas.openxmlformats.org/officeDocument/2006/customXml" ds:itemID="{545C0429-5B46-4B82-BF4C-DF6132AC63BF}">
  <ds:schemaRefs/>
</ds:datastoreItem>
</file>

<file path=customXml/itemProps10.xml><?xml version="1.0" encoding="utf-8"?>
<ds:datastoreItem xmlns:ds="http://schemas.openxmlformats.org/officeDocument/2006/customXml" ds:itemID="{8656C91C-CB57-4AA8-82B1-CC6C039CFE0C}">
  <ds:schemaRefs/>
</ds:datastoreItem>
</file>

<file path=customXml/itemProps11.xml><?xml version="1.0" encoding="utf-8"?>
<ds:datastoreItem xmlns:ds="http://schemas.openxmlformats.org/officeDocument/2006/customXml" ds:itemID="{A31BF5C5-EAE4-48AE-999B-583C2258F229}">
  <ds:schemaRefs/>
</ds:datastoreItem>
</file>

<file path=customXml/itemProps12.xml><?xml version="1.0" encoding="utf-8"?>
<ds:datastoreItem xmlns:ds="http://schemas.openxmlformats.org/officeDocument/2006/customXml" ds:itemID="{6A82E58D-7C87-4982-9FC4-7FD09504A2CD}">
  <ds:schemaRefs/>
</ds:datastoreItem>
</file>

<file path=customXml/itemProps13.xml><?xml version="1.0" encoding="utf-8"?>
<ds:datastoreItem xmlns:ds="http://schemas.openxmlformats.org/officeDocument/2006/customXml" ds:itemID="{1842F688-CCB5-4BD0-9DEE-965FBD2A71D6}">
  <ds:schemaRefs/>
</ds:datastoreItem>
</file>

<file path=customXml/itemProps14.xml><?xml version="1.0" encoding="utf-8"?>
<ds:datastoreItem xmlns:ds="http://schemas.openxmlformats.org/officeDocument/2006/customXml" ds:itemID="{C6987067-E104-4E25-9EA4-6B69248C9E96}">
  <ds:schemaRefs/>
</ds:datastoreItem>
</file>

<file path=customXml/itemProps15.xml><?xml version="1.0" encoding="utf-8"?>
<ds:datastoreItem xmlns:ds="http://schemas.openxmlformats.org/officeDocument/2006/customXml" ds:itemID="{A6B848F5-2872-438C-8E93-D323C0B0A141}">
  <ds:schemaRefs/>
</ds:datastoreItem>
</file>

<file path=customXml/itemProps16.xml><?xml version="1.0" encoding="utf-8"?>
<ds:datastoreItem xmlns:ds="http://schemas.openxmlformats.org/officeDocument/2006/customXml" ds:itemID="{9D88AF3D-D1A5-4538-A739-0E5E5067EEC1}">
  <ds:schemaRefs/>
</ds:datastoreItem>
</file>

<file path=customXml/itemProps2.xml><?xml version="1.0" encoding="utf-8"?>
<ds:datastoreItem xmlns:ds="http://schemas.openxmlformats.org/officeDocument/2006/customXml" ds:itemID="{692CF657-920B-48FF-998D-15E5DFF76AB6}">
  <ds:schemaRefs/>
</ds:datastoreItem>
</file>

<file path=customXml/itemProps3.xml><?xml version="1.0" encoding="utf-8"?>
<ds:datastoreItem xmlns:ds="http://schemas.openxmlformats.org/officeDocument/2006/customXml" ds:itemID="{9978AEA5-2C16-46C9-9EE5-1851DE961ECC}">
  <ds:schemaRefs/>
</ds:datastoreItem>
</file>

<file path=customXml/itemProps4.xml><?xml version="1.0" encoding="utf-8"?>
<ds:datastoreItem xmlns:ds="http://schemas.openxmlformats.org/officeDocument/2006/customXml" ds:itemID="{1D375A83-C25C-426F-8A10-D530CA5308BE}">
  <ds:schemaRefs/>
</ds:datastoreItem>
</file>

<file path=customXml/itemProps5.xml><?xml version="1.0" encoding="utf-8"?>
<ds:datastoreItem xmlns:ds="http://schemas.openxmlformats.org/officeDocument/2006/customXml" ds:itemID="{A5E6C58F-2F61-4CA2-81D2-2CAC55A3ADE4}">
  <ds:schemaRefs/>
</ds:datastoreItem>
</file>

<file path=customXml/itemProps6.xml><?xml version="1.0" encoding="utf-8"?>
<ds:datastoreItem xmlns:ds="http://schemas.openxmlformats.org/officeDocument/2006/customXml" ds:itemID="{58FB558E-CBF5-44A7-A3C6-357DB1A18163}">
  <ds:schemaRefs/>
</ds:datastoreItem>
</file>

<file path=customXml/itemProps7.xml><?xml version="1.0" encoding="utf-8"?>
<ds:datastoreItem xmlns:ds="http://schemas.openxmlformats.org/officeDocument/2006/customXml" ds:itemID="{30967792-1BA5-44EE-A5BA-DA7E657288B2}">
  <ds:schemaRefs/>
</ds:datastoreItem>
</file>

<file path=customXml/itemProps8.xml><?xml version="1.0" encoding="utf-8"?>
<ds:datastoreItem xmlns:ds="http://schemas.openxmlformats.org/officeDocument/2006/customXml" ds:itemID="{70565E68-FC41-4E62-AAE6-40C13189CDF6}">
  <ds:schemaRefs/>
</ds:datastoreItem>
</file>

<file path=customXml/itemProps9.xml><?xml version="1.0" encoding="utf-8"?>
<ds:datastoreItem xmlns:ds="http://schemas.openxmlformats.org/officeDocument/2006/customXml" ds:itemID="{3F811753-909F-4B00-9105-DE32D7E11A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29</vt:i4>
      </vt:variant>
    </vt:vector>
  </HeadingPairs>
  <TitlesOfParts>
    <vt:vector size="39" baseType="lpstr">
      <vt:lpstr>Tyson ABC</vt:lpstr>
      <vt:lpstr>Pivotes</vt:lpstr>
      <vt:lpstr>Analysis</vt:lpstr>
      <vt:lpstr>WP ABC (2)</vt:lpstr>
      <vt:lpstr>Tyson USAGE</vt:lpstr>
      <vt:lpstr>Summary Sheet</vt:lpstr>
      <vt:lpstr>RECOMMENDATIONS</vt:lpstr>
      <vt:lpstr>Sheet2</vt:lpstr>
      <vt:lpstr>Sheet3</vt:lpstr>
      <vt:lpstr>Sheet4</vt:lpstr>
      <vt:lpstr>ABC___Formula</vt:lpstr>
      <vt:lpstr>ABC___Val</vt:lpstr>
      <vt:lpstr>ABC_MOQ</vt:lpstr>
      <vt:lpstr>ABC_MOQ_in_RQ</vt:lpstr>
      <vt:lpstr>ABC_Pal_Formula</vt:lpstr>
      <vt:lpstr>ABC_Pal_Val</vt:lpstr>
      <vt:lpstr>ABC_WEEKS</vt:lpstr>
      <vt:lpstr>ABCMOQWKS</vt:lpstr>
      <vt:lpstr>Annual_Pallet_Turnover</vt:lpstr>
      <vt:lpstr>AVG_ABC_SOH_PAL</vt:lpstr>
      <vt:lpstr>AVG_CURRENT_SOH_PAL</vt:lpstr>
      <vt:lpstr>AVGSOH_ABCMOQ</vt:lpstr>
      <vt:lpstr>AVGSOH_CURRENTMOQ</vt:lpstr>
      <vt:lpstr>AVGSOHVAL_ABCMOQ</vt:lpstr>
      <vt:lpstr>AVGSOHVAL_CURRENTMOQ</vt:lpstr>
      <vt:lpstr>COST_PER_PAL</vt:lpstr>
      <vt:lpstr>Current_Annual_Ordering</vt:lpstr>
      <vt:lpstr>CURRENT_MOQ</vt:lpstr>
      <vt:lpstr>Initial_Percentage</vt:lpstr>
      <vt:lpstr>Pallet_ABC</vt:lpstr>
      <vt:lpstr>Percentage</vt:lpstr>
      <vt:lpstr>Proposed_Annual_Ordering</vt:lpstr>
      <vt:lpstr>REAL_ABC</vt:lpstr>
      <vt:lpstr>ROUNDED_M.M_MOQ</vt:lpstr>
      <vt:lpstr>SOH_Value</vt:lpstr>
      <vt:lpstr>TRUE_SS</vt:lpstr>
      <vt:lpstr>WKLY_AVG</vt:lpstr>
      <vt:lpstr>YEAR_AV.</vt:lpstr>
      <vt:lpstr>Year_cost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Trickett</dc:creator>
  <cp:lastModifiedBy>sumit gautam</cp:lastModifiedBy>
  <dcterms:created xsi:type="dcterms:W3CDTF">2015-05-11T05:58:32Z</dcterms:created>
  <dcterms:modified xsi:type="dcterms:W3CDTF">2025-10-06T00:56:40Z</dcterms:modified>
</cp:coreProperties>
</file>