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HP\Desktop\Excel workbook\"/>
    </mc:Choice>
  </mc:AlternateContent>
  <xr:revisionPtr revIDLastSave="0" documentId="13_ncr:1_{099C2BC5-6EBB-4C70-9AA8-D1B4188C3B66}" xr6:coauthVersionLast="47" xr6:coauthVersionMax="47" xr10:uidLastSave="{00000000-0000-0000-0000-000000000000}"/>
  <bookViews>
    <workbookView xWindow="-120" yWindow="-120" windowWidth="20730" windowHeight="11160" activeTab="3" xr2:uid="{62ABEAB2-52AC-4E0A-82A0-9B30E8D39595}"/>
  </bookViews>
  <sheets>
    <sheet name="Catalogue" sheetId="1" r:id="rId1"/>
    <sheet name="Sales Report" sheetId="2" r:id="rId2"/>
    <sheet name="ANALYSIS" sheetId="6" r:id="rId3"/>
    <sheet name="Master data" sheetId="3" r:id="rId4"/>
  </sheets>
  <definedNames>
    <definedName name="_xlchart.v1.2" hidden="1">ANALYSIS!$Y$14:$Y$18</definedName>
    <definedName name="_xlchart.v1.3" hidden="1">ANALYSIS!$Z$14:$Z$18</definedName>
    <definedName name="_xlchart.v1.6" hidden="1">ANALYSIS!$V$14:$V$18</definedName>
    <definedName name="Category">OFFSET(ANALYSIS!$U$13,1,0,COUNT(ANALYSIS!$V$14:$V$18))</definedName>
    <definedName name="CategoryRange">OFFSET(ANALYSIS!$U$13,1,1,COUNT(ANALYSIS!$V$14:$V$18))</definedName>
    <definedName name="Slicer_MONTH">#N/A</definedName>
    <definedName name="Slicer_PAYMENT_MODE">#N/A</definedName>
    <definedName name="Slicer_SALES_TYPE">#N/A</definedName>
    <definedName name="Slicer_YEAR">#N/A</definedName>
  </definedNames>
  <calcPr calcId="191029"/>
  <pivotCaches>
    <pivotCache cacheId="1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14" i="6" l="1" a="1"/>
  <c r="Z14" i="6" s="1"/>
  <c r="X14" i="6" s="1"/>
  <c r="Y14" i="6" a="1"/>
  <c r="Y14" i="6" s="1"/>
  <c r="J6" i="6"/>
  <c r="K6" i="6" s="1"/>
  <c r="J7" i="6"/>
  <c r="K7" i="6" s="1"/>
  <c r="J8" i="6"/>
  <c r="K8" i="6" s="1"/>
  <c r="J9" i="6"/>
  <c r="J10" i="6"/>
  <c r="K10" i="6" s="1"/>
  <c r="J11" i="6"/>
  <c r="K11" i="6" s="1"/>
  <c r="J12" i="6"/>
  <c r="K12" i="6" s="1"/>
  <c r="J13" i="6"/>
  <c r="J14" i="6"/>
  <c r="K14" i="6" s="1"/>
  <c r="J15" i="6"/>
  <c r="K15" i="6" s="1"/>
  <c r="J16" i="6"/>
  <c r="L16" i="6" s="1"/>
  <c r="M16" i="6" s="1"/>
  <c r="J5" i="6"/>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2" i="2"/>
  <c r="AQ7" i="6"/>
  <c r="AR7" i="6" s="1"/>
  <c r="AJ9" i="6" a="1"/>
  <c r="AJ9" i="6" s="1"/>
  <c r="AM9" i="6" a="1"/>
  <c r="AM9" i="6" s="1"/>
  <c r="AL9" i="6" a="1"/>
  <c r="AL9" i="6" s="1"/>
  <c r="AI9" i="6" s="1"/>
  <c r="AK9" i="6" a="1"/>
  <c r="AK9" i="6" s="1"/>
  <c r="L6" i="6"/>
  <c r="M6" i="6" s="1"/>
  <c r="L7" i="6"/>
  <c r="M7" i="6" s="1"/>
  <c r="L8" i="6"/>
  <c r="M8" i="6" s="1"/>
  <c r="L9" i="6"/>
  <c r="M9" i="6" s="1"/>
  <c r="L12" i="6"/>
  <c r="M12" i="6" s="1"/>
  <c r="L13" i="6"/>
  <c r="M13" i="6" s="1"/>
  <c r="L14" i="6"/>
  <c r="M14" i="6" s="1"/>
  <c r="L5" i="6"/>
  <c r="M5" i="6" s="1"/>
  <c r="K9" i="6"/>
  <c r="K13" i="6"/>
  <c r="K5" i="6"/>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Q2" i="2"/>
  <c r="O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2" i="2"/>
  <c r="H2" i="2"/>
  <c r="K145" i="2"/>
  <c r="N145" i="2" s="1"/>
  <c r="K146" i="2"/>
  <c r="N146" i="2" s="1"/>
  <c r="K147" i="2"/>
  <c r="N147" i="2" s="1"/>
  <c r="K148" i="2"/>
  <c r="N148" i="2" s="1"/>
  <c r="K149" i="2"/>
  <c r="N149" i="2" s="1"/>
  <c r="K150" i="2"/>
  <c r="N150" i="2" s="1"/>
  <c r="K151" i="2"/>
  <c r="N151" i="2" s="1"/>
  <c r="K152" i="2"/>
  <c r="N152" i="2" s="1"/>
  <c r="K153" i="2"/>
  <c r="N153" i="2" s="1"/>
  <c r="K154" i="2"/>
  <c r="N154" i="2" s="1"/>
  <c r="K155" i="2"/>
  <c r="N155" i="2" s="1"/>
  <c r="K156" i="2"/>
  <c r="N156" i="2" s="1"/>
  <c r="K157" i="2"/>
  <c r="N157" i="2" s="1"/>
  <c r="K158" i="2"/>
  <c r="N158" i="2" s="1"/>
  <c r="K159" i="2"/>
  <c r="N159" i="2" s="1"/>
  <c r="K160" i="2"/>
  <c r="N160" i="2" s="1"/>
  <c r="K161" i="2"/>
  <c r="N161" i="2" s="1"/>
  <c r="K162" i="2"/>
  <c r="N162" i="2" s="1"/>
  <c r="K163" i="2"/>
  <c r="N163" i="2" s="1"/>
  <c r="K164" i="2"/>
  <c r="N164" i="2" s="1"/>
  <c r="K165" i="2"/>
  <c r="N165" i="2" s="1"/>
  <c r="K166" i="2"/>
  <c r="N166" i="2" s="1"/>
  <c r="K167" i="2"/>
  <c r="N167" i="2" s="1"/>
  <c r="K168" i="2"/>
  <c r="N168" i="2" s="1"/>
  <c r="K169" i="2"/>
  <c r="N169" i="2" s="1"/>
  <c r="K170" i="2"/>
  <c r="N170" i="2" s="1"/>
  <c r="K171" i="2"/>
  <c r="N171" i="2" s="1"/>
  <c r="K172" i="2"/>
  <c r="N172" i="2" s="1"/>
  <c r="K173" i="2"/>
  <c r="N173" i="2" s="1"/>
  <c r="K174" i="2"/>
  <c r="N174" i="2" s="1"/>
  <c r="K175" i="2"/>
  <c r="N175" i="2" s="1"/>
  <c r="K176" i="2"/>
  <c r="N176" i="2" s="1"/>
  <c r="K177" i="2"/>
  <c r="N177" i="2" s="1"/>
  <c r="K178" i="2"/>
  <c r="N178" i="2" s="1"/>
  <c r="K179" i="2"/>
  <c r="N179" i="2" s="1"/>
  <c r="K180" i="2"/>
  <c r="N180" i="2" s="1"/>
  <c r="K181" i="2"/>
  <c r="N181" i="2" s="1"/>
  <c r="K182" i="2"/>
  <c r="N182" i="2" s="1"/>
  <c r="K183" i="2"/>
  <c r="N183" i="2" s="1"/>
  <c r="K184" i="2"/>
  <c r="N184" i="2" s="1"/>
  <c r="K185" i="2"/>
  <c r="N185" i="2" s="1"/>
  <c r="K186" i="2"/>
  <c r="N186" i="2" s="1"/>
  <c r="K187" i="2"/>
  <c r="N187" i="2" s="1"/>
  <c r="K188" i="2"/>
  <c r="N188" i="2" s="1"/>
  <c r="K189" i="2"/>
  <c r="N189" i="2" s="1"/>
  <c r="K190" i="2"/>
  <c r="N190" i="2" s="1"/>
  <c r="K191" i="2"/>
  <c r="N191" i="2" s="1"/>
  <c r="K192" i="2"/>
  <c r="N192" i="2" s="1"/>
  <c r="K193" i="2"/>
  <c r="N193" i="2" s="1"/>
  <c r="K194" i="2"/>
  <c r="N194" i="2" s="1"/>
  <c r="K195" i="2"/>
  <c r="N195" i="2" s="1"/>
  <c r="K196" i="2"/>
  <c r="N196" i="2" s="1"/>
  <c r="K197" i="2"/>
  <c r="N197" i="2" s="1"/>
  <c r="K198" i="2"/>
  <c r="N198" i="2" s="1"/>
  <c r="K199" i="2"/>
  <c r="N199" i="2" s="1"/>
  <c r="K200" i="2"/>
  <c r="N200" i="2" s="1"/>
  <c r="K201" i="2"/>
  <c r="N201" i="2" s="1"/>
  <c r="K202" i="2"/>
  <c r="N202" i="2" s="1"/>
  <c r="K203" i="2"/>
  <c r="N203" i="2" s="1"/>
  <c r="K204" i="2"/>
  <c r="N204" i="2" s="1"/>
  <c r="K205" i="2"/>
  <c r="N205" i="2" s="1"/>
  <c r="K206" i="2"/>
  <c r="N206" i="2" s="1"/>
  <c r="K207" i="2"/>
  <c r="N207" i="2" s="1"/>
  <c r="K208" i="2"/>
  <c r="N208" i="2" s="1"/>
  <c r="K209" i="2"/>
  <c r="N209" i="2" s="1"/>
  <c r="K210" i="2"/>
  <c r="N210" i="2" s="1"/>
  <c r="K211" i="2"/>
  <c r="N211" i="2" s="1"/>
  <c r="K212" i="2"/>
  <c r="N212" i="2" s="1"/>
  <c r="K213" i="2"/>
  <c r="N213" i="2" s="1"/>
  <c r="K214" i="2"/>
  <c r="N214" i="2" s="1"/>
  <c r="K215" i="2"/>
  <c r="N215" i="2" s="1"/>
  <c r="K216" i="2"/>
  <c r="N216" i="2" s="1"/>
  <c r="K217" i="2"/>
  <c r="N217" i="2" s="1"/>
  <c r="K218" i="2"/>
  <c r="N218" i="2" s="1"/>
  <c r="K219" i="2"/>
  <c r="N219" i="2" s="1"/>
  <c r="K220" i="2"/>
  <c r="N220" i="2" s="1"/>
  <c r="K221" i="2"/>
  <c r="N221" i="2" s="1"/>
  <c r="K222" i="2"/>
  <c r="N222" i="2" s="1"/>
  <c r="K223" i="2"/>
  <c r="N223" i="2" s="1"/>
  <c r="K224" i="2"/>
  <c r="N224" i="2" s="1"/>
  <c r="K225" i="2"/>
  <c r="N225" i="2" s="1"/>
  <c r="K226" i="2"/>
  <c r="N226" i="2" s="1"/>
  <c r="K227" i="2"/>
  <c r="N227" i="2" s="1"/>
  <c r="K228" i="2"/>
  <c r="N228" i="2" s="1"/>
  <c r="K229" i="2"/>
  <c r="N229" i="2" s="1"/>
  <c r="K230" i="2"/>
  <c r="N230" i="2" s="1"/>
  <c r="K231" i="2"/>
  <c r="N231" i="2" s="1"/>
  <c r="K232" i="2"/>
  <c r="N232" i="2" s="1"/>
  <c r="K233" i="2"/>
  <c r="N233" i="2" s="1"/>
  <c r="K234" i="2"/>
  <c r="N234" i="2" s="1"/>
  <c r="K235" i="2"/>
  <c r="N235" i="2" s="1"/>
  <c r="K236" i="2"/>
  <c r="N236" i="2" s="1"/>
  <c r="K237" i="2"/>
  <c r="N237" i="2" s="1"/>
  <c r="K238" i="2"/>
  <c r="N238" i="2" s="1"/>
  <c r="K239" i="2"/>
  <c r="N239" i="2" s="1"/>
  <c r="K240" i="2"/>
  <c r="N240" i="2" s="1"/>
  <c r="K241" i="2"/>
  <c r="N241" i="2" s="1"/>
  <c r="K242" i="2"/>
  <c r="N242" i="2" s="1"/>
  <c r="K243" i="2"/>
  <c r="N243" i="2" s="1"/>
  <c r="K244" i="2"/>
  <c r="N244" i="2" s="1"/>
  <c r="K245" i="2"/>
  <c r="N245" i="2" s="1"/>
  <c r="K246" i="2"/>
  <c r="N246" i="2" s="1"/>
  <c r="K247" i="2"/>
  <c r="N247" i="2" s="1"/>
  <c r="K248" i="2"/>
  <c r="N248" i="2" s="1"/>
  <c r="K249" i="2"/>
  <c r="N249" i="2" s="1"/>
  <c r="K250" i="2"/>
  <c r="N250" i="2" s="1"/>
  <c r="K251" i="2"/>
  <c r="N251" i="2" s="1"/>
  <c r="K252" i="2"/>
  <c r="N252" i="2" s="1"/>
  <c r="K253" i="2"/>
  <c r="N253" i="2" s="1"/>
  <c r="K254" i="2"/>
  <c r="N254" i="2" s="1"/>
  <c r="K255" i="2"/>
  <c r="N255" i="2" s="1"/>
  <c r="K256" i="2"/>
  <c r="N256" i="2" s="1"/>
  <c r="K257" i="2"/>
  <c r="N257" i="2" s="1"/>
  <c r="K258" i="2"/>
  <c r="N258" i="2" s="1"/>
  <c r="K259" i="2"/>
  <c r="N259" i="2" s="1"/>
  <c r="K260" i="2"/>
  <c r="N260" i="2" s="1"/>
  <c r="K261" i="2"/>
  <c r="N261" i="2" s="1"/>
  <c r="K262" i="2"/>
  <c r="N262" i="2" s="1"/>
  <c r="K263" i="2"/>
  <c r="N263" i="2" s="1"/>
  <c r="K264" i="2"/>
  <c r="N264" i="2" s="1"/>
  <c r="K265" i="2"/>
  <c r="N265" i="2" s="1"/>
  <c r="K266" i="2"/>
  <c r="N266" i="2" s="1"/>
  <c r="K267" i="2"/>
  <c r="N267" i="2" s="1"/>
  <c r="K268" i="2"/>
  <c r="N268" i="2" s="1"/>
  <c r="K269" i="2"/>
  <c r="N269" i="2" s="1"/>
  <c r="K270" i="2"/>
  <c r="N270" i="2" s="1"/>
  <c r="K271" i="2"/>
  <c r="N271" i="2" s="1"/>
  <c r="K272" i="2"/>
  <c r="N272" i="2" s="1"/>
  <c r="K273" i="2"/>
  <c r="N273" i="2" s="1"/>
  <c r="K274" i="2"/>
  <c r="N274" i="2" s="1"/>
  <c r="K275" i="2"/>
  <c r="N275" i="2" s="1"/>
  <c r="K276" i="2"/>
  <c r="N276" i="2" s="1"/>
  <c r="K277" i="2"/>
  <c r="N277" i="2" s="1"/>
  <c r="K278" i="2"/>
  <c r="N278" i="2" s="1"/>
  <c r="K279" i="2"/>
  <c r="N279" i="2" s="1"/>
  <c r="K280" i="2"/>
  <c r="N280" i="2" s="1"/>
  <c r="K281" i="2"/>
  <c r="N281" i="2" s="1"/>
  <c r="K282" i="2"/>
  <c r="N282" i="2" s="1"/>
  <c r="K283" i="2"/>
  <c r="N283" i="2" s="1"/>
  <c r="K284" i="2"/>
  <c r="N284" i="2" s="1"/>
  <c r="K285" i="2"/>
  <c r="N285" i="2" s="1"/>
  <c r="K286" i="2"/>
  <c r="N286" i="2" s="1"/>
  <c r="K287" i="2"/>
  <c r="N287" i="2" s="1"/>
  <c r="K288" i="2"/>
  <c r="N288" i="2" s="1"/>
  <c r="K289" i="2"/>
  <c r="N289" i="2" s="1"/>
  <c r="K290" i="2"/>
  <c r="N290" i="2" s="1"/>
  <c r="K291" i="2"/>
  <c r="N291" i="2" s="1"/>
  <c r="K292" i="2"/>
  <c r="N292" i="2" s="1"/>
  <c r="K293" i="2"/>
  <c r="N293" i="2" s="1"/>
  <c r="K294" i="2"/>
  <c r="N294" i="2" s="1"/>
  <c r="K295" i="2"/>
  <c r="N295" i="2" s="1"/>
  <c r="K296" i="2"/>
  <c r="N296" i="2" s="1"/>
  <c r="K297" i="2"/>
  <c r="N297" i="2" s="1"/>
  <c r="K298" i="2"/>
  <c r="N298" i="2" s="1"/>
  <c r="K299" i="2"/>
  <c r="N299" i="2" s="1"/>
  <c r="K300" i="2"/>
  <c r="N300" i="2" s="1"/>
  <c r="K301" i="2"/>
  <c r="N301" i="2" s="1"/>
  <c r="K302" i="2"/>
  <c r="N302" i="2" s="1"/>
  <c r="K303" i="2"/>
  <c r="N303" i="2" s="1"/>
  <c r="K304" i="2"/>
  <c r="N304" i="2" s="1"/>
  <c r="K305" i="2"/>
  <c r="N305" i="2" s="1"/>
  <c r="K306" i="2"/>
  <c r="N306" i="2" s="1"/>
  <c r="K307" i="2"/>
  <c r="N307" i="2" s="1"/>
  <c r="K308" i="2"/>
  <c r="N308" i="2" s="1"/>
  <c r="K309" i="2"/>
  <c r="N309" i="2" s="1"/>
  <c r="K310" i="2"/>
  <c r="N310" i="2" s="1"/>
  <c r="K311" i="2"/>
  <c r="N311" i="2" s="1"/>
  <c r="K312" i="2"/>
  <c r="N312" i="2" s="1"/>
  <c r="K313" i="2"/>
  <c r="N313" i="2" s="1"/>
  <c r="K314" i="2"/>
  <c r="N314" i="2" s="1"/>
  <c r="K315" i="2"/>
  <c r="N315" i="2" s="1"/>
  <c r="K316" i="2"/>
  <c r="N316" i="2" s="1"/>
  <c r="K317" i="2"/>
  <c r="N317" i="2" s="1"/>
  <c r="K318" i="2"/>
  <c r="N318" i="2" s="1"/>
  <c r="K319" i="2"/>
  <c r="N319" i="2" s="1"/>
  <c r="K320" i="2"/>
  <c r="N320" i="2" s="1"/>
  <c r="K321" i="2"/>
  <c r="N321" i="2" s="1"/>
  <c r="K322" i="2"/>
  <c r="N322" i="2" s="1"/>
  <c r="K323" i="2"/>
  <c r="N323" i="2" s="1"/>
  <c r="K324" i="2"/>
  <c r="N324" i="2" s="1"/>
  <c r="K325" i="2"/>
  <c r="N325" i="2" s="1"/>
  <c r="K326" i="2"/>
  <c r="N326" i="2" s="1"/>
  <c r="K327" i="2"/>
  <c r="N327" i="2" s="1"/>
  <c r="K328" i="2"/>
  <c r="N328" i="2" s="1"/>
  <c r="K329" i="2"/>
  <c r="N329" i="2" s="1"/>
  <c r="K330" i="2"/>
  <c r="N330" i="2" s="1"/>
  <c r="K331" i="2"/>
  <c r="N331" i="2" s="1"/>
  <c r="K332" i="2"/>
  <c r="N332" i="2" s="1"/>
  <c r="K333" i="2"/>
  <c r="N333" i="2" s="1"/>
  <c r="K334" i="2"/>
  <c r="N334" i="2" s="1"/>
  <c r="K335" i="2"/>
  <c r="N335" i="2" s="1"/>
  <c r="K336" i="2"/>
  <c r="N336" i="2" s="1"/>
  <c r="K337" i="2"/>
  <c r="N337" i="2" s="1"/>
  <c r="K338" i="2"/>
  <c r="N338" i="2" s="1"/>
  <c r="K339" i="2"/>
  <c r="N339" i="2" s="1"/>
  <c r="K340" i="2"/>
  <c r="N340" i="2" s="1"/>
  <c r="K341" i="2"/>
  <c r="N341" i="2" s="1"/>
  <c r="K342" i="2"/>
  <c r="N342" i="2" s="1"/>
  <c r="K343" i="2"/>
  <c r="N343" i="2" s="1"/>
  <c r="K344" i="2"/>
  <c r="N344" i="2" s="1"/>
  <c r="K345" i="2"/>
  <c r="N345" i="2" s="1"/>
  <c r="K346" i="2"/>
  <c r="N346" i="2" s="1"/>
  <c r="K347" i="2"/>
  <c r="N347" i="2" s="1"/>
  <c r="K348" i="2"/>
  <c r="N348" i="2" s="1"/>
  <c r="K349" i="2"/>
  <c r="N349" i="2" s="1"/>
  <c r="K350" i="2"/>
  <c r="N350" i="2" s="1"/>
  <c r="K351" i="2"/>
  <c r="N351" i="2" s="1"/>
  <c r="K352" i="2"/>
  <c r="N352" i="2" s="1"/>
  <c r="K353" i="2"/>
  <c r="N353" i="2" s="1"/>
  <c r="K354" i="2"/>
  <c r="N354" i="2" s="1"/>
  <c r="K355" i="2"/>
  <c r="N355" i="2" s="1"/>
  <c r="K356" i="2"/>
  <c r="N356" i="2" s="1"/>
  <c r="K357" i="2"/>
  <c r="N357" i="2" s="1"/>
  <c r="K358" i="2"/>
  <c r="N358" i="2" s="1"/>
  <c r="K359" i="2"/>
  <c r="N359" i="2" s="1"/>
  <c r="K360" i="2"/>
  <c r="N360" i="2" s="1"/>
  <c r="K361" i="2"/>
  <c r="N361" i="2" s="1"/>
  <c r="K362" i="2"/>
  <c r="N362" i="2" s="1"/>
  <c r="K363" i="2"/>
  <c r="N363" i="2" s="1"/>
  <c r="K364" i="2"/>
  <c r="N364" i="2" s="1"/>
  <c r="K365" i="2"/>
  <c r="N365" i="2" s="1"/>
  <c r="K366" i="2"/>
  <c r="N366" i="2" s="1"/>
  <c r="K367" i="2"/>
  <c r="N367" i="2" s="1"/>
  <c r="K368" i="2"/>
  <c r="N368" i="2" s="1"/>
  <c r="K369" i="2"/>
  <c r="N369" i="2" s="1"/>
  <c r="K370" i="2"/>
  <c r="N370" i="2" s="1"/>
  <c r="K371" i="2"/>
  <c r="N371" i="2" s="1"/>
  <c r="K372" i="2"/>
  <c r="N372" i="2" s="1"/>
  <c r="K373" i="2"/>
  <c r="N373" i="2" s="1"/>
  <c r="K374" i="2"/>
  <c r="N374" i="2" s="1"/>
  <c r="K375" i="2"/>
  <c r="N375" i="2" s="1"/>
  <c r="K376" i="2"/>
  <c r="N376" i="2" s="1"/>
  <c r="K377" i="2"/>
  <c r="N377" i="2" s="1"/>
  <c r="K378" i="2"/>
  <c r="N378" i="2" s="1"/>
  <c r="K379" i="2"/>
  <c r="N379" i="2" s="1"/>
  <c r="K380" i="2"/>
  <c r="N380" i="2" s="1"/>
  <c r="K381" i="2"/>
  <c r="N381" i="2" s="1"/>
  <c r="K382" i="2"/>
  <c r="N382" i="2" s="1"/>
  <c r="K383" i="2"/>
  <c r="N383" i="2" s="1"/>
  <c r="K384" i="2"/>
  <c r="N384" i="2" s="1"/>
  <c r="K385" i="2"/>
  <c r="N385" i="2" s="1"/>
  <c r="K386" i="2"/>
  <c r="N386" i="2" s="1"/>
  <c r="K387" i="2"/>
  <c r="N387" i="2" s="1"/>
  <c r="K388" i="2"/>
  <c r="N388" i="2" s="1"/>
  <c r="K389" i="2"/>
  <c r="N389" i="2" s="1"/>
  <c r="K390" i="2"/>
  <c r="N390" i="2" s="1"/>
  <c r="K391" i="2"/>
  <c r="N391" i="2" s="1"/>
  <c r="K392" i="2"/>
  <c r="N392" i="2" s="1"/>
  <c r="K393" i="2"/>
  <c r="N393" i="2" s="1"/>
  <c r="K394" i="2"/>
  <c r="N394" i="2" s="1"/>
  <c r="K395" i="2"/>
  <c r="N395" i="2" s="1"/>
  <c r="K396" i="2"/>
  <c r="N396" i="2" s="1"/>
  <c r="K397" i="2"/>
  <c r="N397" i="2" s="1"/>
  <c r="K398" i="2"/>
  <c r="N398" i="2" s="1"/>
  <c r="K399" i="2"/>
  <c r="N399" i="2" s="1"/>
  <c r="K400" i="2"/>
  <c r="N400" i="2" s="1"/>
  <c r="K401" i="2"/>
  <c r="N401" i="2" s="1"/>
  <c r="K402" i="2"/>
  <c r="N402" i="2" s="1"/>
  <c r="K403" i="2"/>
  <c r="N403" i="2" s="1"/>
  <c r="K404" i="2"/>
  <c r="N404" i="2" s="1"/>
  <c r="K405" i="2"/>
  <c r="N405" i="2" s="1"/>
  <c r="K406" i="2"/>
  <c r="N406" i="2" s="1"/>
  <c r="K407" i="2"/>
  <c r="N407" i="2" s="1"/>
  <c r="K408" i="2"/>
  <c r="N408" i="2" s="1"/>
  <c r="K409" i="2"/>
  <c r="N409" i="2" s="1"/>
  <c r="K410" i="2"/>
  <c r="N410" i="2" s="1"/>
  <c r="K411" i="2"/>
  <c r="N411" i="2" s="1"/>
  <c r="K412" i="2"/>
  <c r="N412" i="2" s="1"/>
  <c r="K413" i="2"/>
  <c r="N413" i="2" s="1"/>
  <c r="K414" i="2"/>
  <c r="N414" i="2" s="1"/>
  <c r="K415" i="2"/>
  <c r="N415" i="2" s="1"/>
  <c r="K416" i="2"/>
  <c r="N416" i="2" s="1"/>
  <c r="K417" i="2"/>
  <c r="N417" i="2" s="1"/>
  <c r="K418" i="2"/>
  <c r="N418" i="2" s="1"/>
  <c r="K419" i="2"/>
  <c r="N419" i="2" s="1"/>
  <c r="K420" i="2"/>
  <c r="N420" i="2" s="1"/>
  <c r="K421" i="2"/>
  <c r="N421" i="2" s="1"/>
  <c r="K422" i="2"/>
  <c r="N422" i="2" s="1"/>
  <c r="K423" i="2"/>
  <c r="N423" i="2" s="1"/>
  <c r="K424" i="2"/>
  <c r="N424" i="2" s="1"/>
  <c r="K425" i="2"/>
  <c r="N425" i="2" s="1"/>
  <c r="K426" i="2"/>
  <c r="N426" i="2" s="1"/>
  <c r="K427" i="2"/>
  <c r="N427" i="2" s="1"/>
  <c r="K428" i="2"/>
  <c r="N428" i="2" s="1"/>
  <c r="K8" i="2"/>
  <c r="N8" i="2" s="1"/>
  <c r="K9" i="2"/>
  <c r="N9" i="2" s="1"/>
  <c r="K10" i="2"/>
  <c r="N10" i="2" s="1"/>
  <c r="K11" i="2"/>
  <c r="N11" i="2" s="1"/>
  <c r="K12" i="2"/>
  <c r="N12" i="2" s="1"/>
  <c r="K13" i="2"/>
  <c r="N13" i="2" s="1"/>
  <c r="K14" i="2"/>
  <c r="N14" i="2" s="1"/>
  <c r="K15" i="2"/>
  <c r="N15" i="2" s="1"/>
  <c r="K16" i="2"/>
  <c r="N16" i="2" s="1"/>
  <c r="K17" i="2"/>
  <c r="N17" i="2" s="1"/>
  <c r="K18" i="2"/>
  <c r="N18" i="2" s="1"/>
  <c r="K19" i="2"/>
  <c r="N19" i="2" s="1"/>
  <c r="K20" i="2"/>
  <c r="N20" i="2" s="1"/>
  <c r="K21" i="2"/>
  <c r="N21" i="2" s="1"/>
  <c r="K22" i="2"/>
  <c r="N22" i="2" s="1"/>
  <c r="K23" i="2"/>
  <c r="N23" i="2" s="1"/>
  <c r="K24" i="2"/>
  <c r="N24" i="2" s="1"/>
  <c r="K25" i="2"/>
  <c r="N25" i="2" s="1"/>
  <c r="K26" i="2"/>
  <c r="N26" i="2" s="1"/>
  <c r="K27" i="2"/>
  <c r="N27" i="2" s="1"/>
  <c r="K28" i="2"/>
  <c r="N28" i="2" s="1"/>
  <c r="K29" i="2"/>
  <c r="N29" i="2" s="1"/>
  <c r="K30" i="2"/>
  <c r="N30" i="2" s="1"/>
  <c r="K31" i="2"/>
  <c r="N31" i="2" s="1"/>
  <c r="K32" i="2"/>
  <c r="N32" i="2" s="1"/>
  <c r="K33" i="2"/>
  <c r="N33" i="2" s="1"/>
  <c r="K34" i="2"/>
  <c r="N34" i="2" s="1"/>
  <c r="K35" i="2"/>
  <c r="N35" i="2" s="1"/>
  <c r="K36" i="2"/>
  <c r="N36" i="2" s="1"/>
  <c r="K37" i="2"/>
  <c r="N37" i="2" s="1"/>
  <c r="K38" i="2"/>
  <c r="N38" i="2" s="1"/>
  <c r="K39" i="2"/>
  <c r="N39" i="2" s="1"/>
  <c r="K40" i="2"/>
  <c r="N40" i="2" s="1"/>
  <c r="K41" i="2"/>
  <c r="N41" i="2" s="1"/>
  <c r="K42" i="2"/>
  <c r="N42" i="2" s="1"/>
  <c r="K43" i="2"/>
  <c r="N43" i="2" s="1"/>
  <c r="K44" i="2"/>
  <c r="N44" i="2" s="1"/>
  <c r="K45" i="2"/>
  <c r="N45" i="2" s="1"/>
  <c r="K46" i="2"/>
  <c r="N46" i="2" s="1"/>
  <c r="K47" i="2"/>
  <c r="N47" i="2" s="1"/>
  <c r="K48" i="2"/>
  <c r="N48" i="2" s="1"/>
  <c r="K49" i="2"/>
  <c r="N49" i="2" s="1"/>
  <c r="K50" i="2"/>
  <c r="N50" i="2" s="1"/>
  <c r="K51" i="2"/>
  <c r="N51" i="2" s="1"/>
  <c r="K52" i="2"/>
  <c r="N52" i="2" s="1"/>
  <c r="K53" i="2"/>
  <c r="N53" i="2" s="1"/>
  <c r="K54" i="2"/>
  <c r="N54" i="2" s="1"/>
  <c r="K55" i="2"/>
  <c r="N55" i="2" s="1"/>
  <c r="K56" i="2"/>
  <c r="N56" i="2" s="1"/>
  <c r="K57" i="2"/>
  <c r="N57" i="2" s="1"/>
  <c r="K58" i="2"/>
  <c r="N58" i="2" s="1"/>
  <c r="K59" i="2"/>
  <c r="N59" i="2" s="1"/>
  <c r="K60" i="2"/>
  <c r="N60" i="2" s="1"/>
  <c r="K61" i="2"/>
  <c r="N61" i="2" s="1"/>
  <c r="K62" i="2"/>
  <c r="N62" i="2" s="1"/>
  <c r="K63" i="2"/>
  <c r="N63" i="2" s="1"/>
  <c r="K64" i="2"/>
  <c r="N64" i="2" s="1"/>
  <c r="K65" i="2"/>
  <c r="N65" i="2" s="1"/>
  <c r="K66" i="2"/>
  <c r="N66" i="2" s="1"/>
  <c r="K67" i="2"/>
  <c r="N67" i="2" s="1"/>
  <c r="K68" i="2"/>
  <c r="N68" i="2" s="1"/>
  <c r="K69" i="2"/>
  <c r="N69" i="2" s="1"/>
  <c r="K70" i="2"/>
  <c r="N70" i="2" s="1"/>
  <c r="K71" i="2"/>
  <c r="N71" i="2" s="1"/>
  <c r="K72" i="2"/>
  <c r="N72" i="2" s="1"/>
  <c r="K73" i="2"/>
  <c r="N73" i="2" s="1"/>
  <c r="K74" i="2"/>
  <c r="N74" i="2" s="1"/>
  <c r="K75" i="2"/>
  <c r="N75" i="2" s="1"/>
  <c r="K76" i="2"/>
  <c r="N76" i="2" s="1"/>
  <c r="K77" i="2"/>
  <c r="N77" i="2" s="1"/>
  <c r="K78" i="2"/>
  <c r="N78" i="2" s="1"/>
  <c r="K79" i="2"/>
  <c r="N79" i="2" s="1"/>
  <c r="K80" i="2"/>
  <c r="N80" i="2" s="1"/>
  <c r="K81" i="2"/>
  <c r="N81" i="2" s="1"/>
  <c r="K82" i="2"/>
  <c r="N82" i="2" s="1"/>
  <c r="K83" i="2"/>
  <c r="N83" i="2" s="1"/>
  <c r="K84" i="2"/>
  <c r="N84" i="2" s="1"/>
  <c r="K85" i="2"/>
  <c r="N85" i="2" s="1"/>
  <c r="K86" i="2"/>
  <c r="N86" i="2" s="1"/>
  <c r="K87" i="2"/>
  <c r="N87" i="2" s="1"/>
  <c r="K88" i="2"/>
  <c r="N88" i="2" s="1"/>
  <c r="K89" i="2"/>
  <c r="N89" i="2" s="1"/>
  <c r="K90" i="2"/>
  <c r="N90" i="2" s="1"/>
  <c r="K91" i="2"/>
  <c r="N91" i="2" s="1"/>
  <c r="K92" i="2"/>
  <c r="N92" i="2" s="1"/>
  <c r="K93" i="2"/>
  <c r="N93" i="2" s="1"/>
  <c r="K94" i="2"/>
  <c r="N94" i="2" s="1"/>
  <c r="K95" i="2"/>
  <c r="N95" i="2" s="1"/>
  <c r="K96" i="2"/>
  <c r="N96" i="2" s="1"/>
  <c r="K97" i="2"/>
  <c r="N97" i="2" s="1"/>
  <c r="K98" i="2"/>
  <c r="N98" i="2" s="1"/>
  <c r="K99" i="2"/>
  <c r="N99" i="2" s="1"/>
  <c r="K100" i="2"/>
  <c r="N100" i="2" s="1"/>
  <c r="K101" i="2"/>
  <c r="N101" i="2" s="1"/>
  <c r="K102" i="2"/>
  <c r="N102" i="2" s="1"/>
  <c r="K103" i="2"/>
  <c r="N103" i="2" s="1"/>
  <c r="K104" i="2"/>
  <c r="N104" i="2" s="1"/>
  <c r="K105" i="2"/>
  <c r="N105" i="2" s="1"/>
  <c r="K106" i="2"/>
  <c r="N106" i="2" s="1"/>
  <c r="K107" i="2"/>
  <c r="N107" i="2" s="1"/>
  <c r="K108" i="2"/>
  <c r="N108" i="2" s="1"/>
  <c r="K109" i="2"/>
  <c r="N109" i="2" s="1"/>
  <c r="K110" i="2"/>
  <c r="N110" i="2" s="1"/>
  <c r="K111" i="2"/>
  <c r="N111" i="2" s="1"/>
  <c r="K112" i="2"/>
  <c r="N112" i="2" s="1"/>
  <c r="K113" i="2"/>
  <c r="N113" i="2" s="1"/>
  <c r="K114" i="2"/>
  <c r="N114" i="2" s="1"/>
  <c r="K115" i="2"/>
  <c r="N115" i="2" s="1"/>
  <c r="K116" i="2"/>
  <c r="N116" i="2" s="1"/>
  <c r="K117" i="2"/>
  <c r="N117" i="2" s="1"/>
  <c r="K118" i="2"/>
  <c r="N118" i="2" s="1"/>
  <c r="K119" i="2"/>
  <c r="N119" i="2" s="1"/>
  <c r="K120" i="2"/>
  <c r="N120" i="2" s="1"/>
  <c r="K121" i="2"/>
  <c r="N121" i="2" s="1"/>
  <c r="K122" i="2"/>
  <c r="N122" i="2" s="1"/>
  <c r="K123" i="2"/>
  <c r="N123" i="2" s="1"/>
  <c r="K124" i="2"/>
  <c r="N124" i="2" s="1"/>
  <c r="K125" i="2"/>
  <c r="N125" i="2" s="1"/>
  <c r="K126" i="2"/>
  <c r="N126" i="2" s="1"/>
  <c r="K127" i="2"/>
  <c r="N127" i="2" s="1"/>
  <c r="K128" i="2"/>
  <c r="N128" i="2" s="1"/>
  <c r="K129" i="2"/>
  <c r="N129" i="2" s="1"/>
  <c r="K130" i="2"/>
  <c r="N130" i="2" s="1"/>
  <c r="K131" i="2"/>
  <c r="N131" i="2" s="1"/>
  <c r="K132" i="2"/>
  <c r="N132" i="2" s="1"/>
  <c r="K133" i="2"/>
  <c r="N133" i="2" s="1"/>
  <c r="K134" i="2"/>
  <c r="N134" i="2" s="1"/>
  <c r="K135" i="2"/>
  <c r="N135" i="2" s="1"/>
  <c r="K136" i="2"/>
  <c r="N136" i="2" s="1"/>
  <c r="K137" i="2"/>
  <c r="N137" i="2" s="1"/>
  <c r="K138" i="2"/>
  <c r="N138" i="2" s="1"/>
  <c r="K139" i="2"/>
  <c r="N139" i="2" s="1"/>
  <c r="K140" i="2"/>
  <c r="N140" i="2" s="1"/>
  <c r="K141" i="2"/>
  <c r="N141" i="2" s="1"/>
  <c r="K142" i="2"/>
  <c r="N142" i="2" s="1"/>
  <c r="K143" i="2"/>
  <c r="N143" i="2" s="1"/>
  <c r="K144" i="2"/>
  <c r="N144" i="2" s="1"/>
  <c r="K3" i="2"/>
  <c r="N3" i="2" s="1"/>
  <c r="K4" i="2"/>
  <c r="N4" i="2" s="1"/>
  <c r="K5" i="2"/>
  <c r="N5" i="2" s="1"/>
  <c r="K6" i="2"/>
  <c r="N6" i="2" s="1"/>
  <c r="K7" i="2"/>
  <c r="N7" i="2" s="1"/>
  <c r="J427" i="2"/>
  <c r="M427" i="2" s="1"/>
  <c r="J428" i="2"/>
  <c r="J15" i="2"/>
  <c r="J16" i="2"/>
  <c r="J17" i="2"/>
  <c r="J18" i="2"/>
  <c r="J19" i="2"/>
  <c r="J20" i="2"/>
  <c r="J21" i="2"/>
  <c r="J22" i="2"/>
  <c r="J23" i="2"/>
  <c r="M23" i="2" s="1"/>
  <c r="J24" i="2"/>
  <c r="J25" i="2"/>
  <c r="J26" i="2"/>
  <c r="J27" i="2"/>
  <c r="J28" i="2"/>
  <c r="J29" i="2"/>
  <c r="J30" i="2"/>
  <c r="J31" i="2"/>
  <c r="J32" i="2"/>
  <c r="J33" i="2"/>
  <c r="J34" i="2"/>
  <c r="J35" i="2"/>
  <c r="J36" i="2"/>
  <c r="J37" i="2"/>
  <c r="J38" i="2"/>
  <c r="J39" i="2"/>
  <c r="J40" i="2"/>
  <c r="J41" i="2"/>
  <c r="M41" i="2" s="1"/>
  <c r="J42" i="2"/>
  <c r="J43" i="2"/>
  <c r="J44" i="2"/>
  <c r="J45" i="2"/>
  <c r="J46" i="2"/>
  <c r="J47" i="2"/>
  <c r="J48" i="2"/>
  <c r="M48" i="2" s="1"/>
  <c r="J49" i="2"/>
  <c r="J50" i="2"/>
  <c r="J51" i="2"/>
  <c r="J52" i="2"/>
  <c r="J53" i="2"/>
  <c r="J54" i="2"/>
  <c r="J55" i="2"/>
  <c r="M55" i="2" s="1"/>
  <c r="J56" i="2"/>
  <c r="J57" i="2"/>
  <c r="J58" i="2"/>
  <c r="J59" i="2"/>
  <c r="J60" i="2"/>
  <c r="J61" i="2"/>
  <c r="J62" i="2"/>
  <c r="J63" i="2"/>
  <c r="J64" i="2"/>
  <c r="J65" i="2"/>
  <c r="J66" i="2"/>
  <c r="J67" i="2"/>
  <c r="J68" i="2"/>
  <c r="J69" i="2"/>
  <c r="M69" i="2" s="1"/>
  <c r="J70" i="2"/>
  <c r="J71" i="2"/>
  <c r="J72" i="2"/>
  <c r="J73" i="2"/>
  <c r="J74" i="2"/>
  <c r="J75" i="2"/>
  <c r="J76" i="2"/>
  <c r="M76" i="2" s="1"/>
  <c r="J77" i="2"/>
  <c r="J78" i="2"/>
  <c r="J79" i="2"/>
  <c r="J80" i="2"/>
  <c r="J81" i="2"/>
  <c r="M81" i="2" s="1"/>
  <c r="J82" i="2"/>
  <c r="J83" i="2"/>
  <c r="J84" i="2"/>
  <c r="J85" i="2"/>
  <c r="J86" i="2"/>
  <c r="J87" i="2"/>
  <c r="J88" i="2"/>
  <c r="J89" i="2"/>
  <c r="J90" i="2"/>
  <c r="J91" i="2"/>
  <c r="J92" i="2"/>
  <c r="M92" i="2" s="1"/>
  <c r="J93" i="2"/>
  <c r="J94" i="2"/>
  <c r="J95" i="2"/>
  <c r="J96" i="2"/>
  <c r="J97" i="2"/>
  <c r="M97" i="2" s="1"/>
  <c r="J98" i="2"/>
  <c r="J99" i="2"/>
  <c r="J100" i="2"/>
  <c r="J101" i="2"/>
  <c r="J102" i="2"/>
  <c r="J103" i="2"/>
  <c r="M103" i="2" s="1"/>
  <c r="J104" i="2"/>
  <c r="J105" i="2"/>
  <c r="J106" i="2"/>
  <c r="J107" i="2"/>
  <c r="J108" i="2"/>
  <c r="M108" i="2" s="1"/>
  <c r="J109" i="2"/>
  <c r="J110" i="2"/>
  <c r="J111" i="2"/>
  <c r="J112" i="2"/>
  <c r="J113" i="2"/>
  <c r="M113" i="2" s="1"/>
  <c r="J114" i="2"/>
  <c r="J115" i="2"/>
  <c r="J116" i="2"/>
  <c r="J117" i="2"/>
  <c r="J118" i="2"/>
  <c r="J119" i="2"/>
  <c r="M119" i="2" s="1"/>
  <c r="J120" i="2"/>
  <c r="J121" i="2"/>
  <c r="J122" i="2"/>
  <c r="J123" i="2"/>
  <c r="J124" i="2"/>
  <c r="M124" i="2" s="1"/>
  <c r="J125" i="2"/>
  <c r="J126" i="2"/>
  <c r="J127" i="2"/>
  <c r="J128" i="2"/>
  <c r="J129" i="2"/>
  <c r="J130" i="2"/>
  <c r="J131" i="2"/>
  <c r="J132" i="2"/>
  <c r="J133" i="2"/>
  <c r="J134" i="2"/>
  <c r="J135" i="2"/>
  <c r="M135" i="2" s="1"/>
  <c r="J136" i="2"/>
  <c r="J137" i="2"/>
  <c r="J138" i="2"/>
  <c r="J139" i="2"/>
  <c r="J140" i="2"/>
  <c r="M140" i="2" s="1"/>
  <c r="J141" i="2"/>
  <c r="J142" i="2"/>
  <c r="J143" i="2"/>
  <c r="J144" i="2"/>
  <c r="J145" i="2"/>
  <c r="M145" i="2" s="1"/>
  <c r="J146" i="2"/>
  <c r="J147" i="2"/>
  <c r="J148" i="2"/>
  <c r="J149" i="2"/>
  <c r="J150" i="2"/>
  <c r="J151" i="2"/>
  <c r="J152" i="2"/>
  <c r="J153" i="2"/>
  <c r="J154" i="2"/>
  <c r="J155" i="2"/>
  <c r="J156" i="2"/>
  <c r="M156" i="2" s="1"/>
  <c r="J157" i="2"/>
  <c r="J158" i="2"/>
  <c r="J159" i="2"/>
  <c r="J160" i="2"/>
  <c r="J161" i="2"/>
  <c r="M161" i="2" s="1"/>
  <c r="J162" i="2"/>
  <c r="J163" i="2"/>
  <c r="J164" i="2"/>
  <c r="J165" i="2"/>
  <c r="J166" i="2"/>
  <c r="J167" i="2"/>
  <c r="M167" i="2" s="1"/>
  <c r="J168" i="2"/>
  <c r="J169" i="2"/>
  <c r="J170" i="2"/>
  <c r="J171" i="2"/>
  <c r="J172" i="2"/>
  <c r="J173" i="2"/>
  <c r="J174" i="2"/>
  <c r="J175" i="2"/>
  <c r="J176" i="2"/>
  <c r="J177" i="2"/>
  <c r="M177" i="2" s="1"/>
  <c r="J178" i="2"/>
  <c r="J179" i="2"/>
  <c r="J180" i="2"/>
  <c r="J181" i="2"/>
  <c r="J182" i="2"/>
  <c r="J183" i="2"/>
  <c r="M183" i="2" s="1"/>
  <c r="J184" i="2"/>
  <c r="J185" i="2"/>
  <c r="J186" i="2"/>
  <c r="J187" i="2"/>
  <c r="J188" i="2"/>
  <c r="M188" i="2" s="1"/>
  <c r="J189" i="2"/>
  <c r="J190" i="2"/>
  <c r="J191" i="2"/>
  <c r="J192" i="2"/>
  <c r="J193" i="2"/>
  <c r="M193" i="2" s="1"/>
  <c r="J194" i="2"/>
  <c r="J195" i="2"/>
  <c r="J196" i="2"/>
  <c r="J197" i="2"/>
  <c r="J198" i="2"/>
  <c r="J199" i="2"/>
  <c r="M199" i="2" s="1"/>
  <c r="J200" i="2"/>
  <c r="J201" i="2"/>
  <c r="J202" i="2"/>
  <c r="J203" i="2"/>
  <c r="J204" i="2"/>
  <c r="M204" i="2" s="1"/>
  <c r="J205" i="2"/>
  <c r="J206" i="2"/>
  <c r="J207" i="2"/>
  <c r="J208" i="2"/>
  <c r="J209" i="2"/>
  <c r="M209" i="2" s="1"/>
  <c r="J210" i="2"/>
  <c r="J211" i="2"/>
  <c r="J212" i="2"/>
  <c r="J213" i="2"/>
  <c r="J214" i="2"/>
  <c r="J215" i="2"/>
  <c r="J216" i="2"/>
  <c r="J217" i="2"/>
  <c r="J218" i="2"/>
  <c r="J219" i="2"/>
  <c r="J220" i="2"/>
  <c r="M220" i="2" s="1"/>
  <c r="J221" i="2"/>
  <c r="J222" i="2"/>
  <c r="J223" i="2"/>
  <c r="J224" i="2"/>
  <c r="J225" i="2"/>
  <c r="M225" i="2" s="1"/>
  <c r="J226" i="2"/>
  <c r="J227" i="2"/>
  <c r="J228" i="2"/>
  <c r="J229" i="2"/>
  <c r="J230" i="2"/>
  <c r="J231" i="2"/>
  <c r="M231" i="2" s="1"/>
  <c r="J232" i="2"/>
  <c r="J233" i="2"/>
  <c r="J234" i="2"/>
  <c r="J235" i="2"/>
  <c r="J236" i="2"/>
  <c r="J237" i="2"/>
  <c r="J238" i="2"/>
  <c r="J239" i="2"/>
  <c r="J240" i="2"/>
  <c r="J241" i="2"/>
  <c r="M241" i="2" s="1"/>
  <c r="J242" i="2"/>
  <c r="J243" i="2"/>
  <c r="J244" i="2"/>
  <c r="J245" i="2"/>
  <c r="J246" i="2"/>
  <c r="J247" i="2"/>
  <c r="J248" i="2"/>
  <c r="J249" i="2"/>
  <c r="J250" i="2"/>
  <c r="J251" i="2"/>
  <c r="J252" i="2"/>
  <c r="M252" i="2" s="1"/>
  <c r="J253" i="2"/>
  <c r="J254" i="2"/>
  <c r="J255" i="2"/>
  <c r="J256" i="2"/>
  <c r="J257" i="2"/>
  <c r="J258" i="2"/>
  <c r="J259" i="2"/>
  <c r="J260" i="2"/>
  <c r="J261" i="2"/>
  <c r="J262" i="2"/>
  <c r="J263" i="2"/>
  <c r="M263" i="2" s="1"/>
  <c r="J264" i="2"/>
  <c r="J265" i="2"/>
  <c r="J266" i="2"/>
  <c r="J267" i="2"/>
  <c r="J268" i="2"/>
  <c r="M268" i="2" s="1"/>
  <c r="J269" i="2"/>
  <c r="J270" i="2"/>
  <c r="J271" i="2"/>
  <c r="J272" i="2"/>
  <c r="J273" i="2"/>
  <c r="M273" i="2" s="1"/>
  <c r="J274" i="2"/>
  <c r="J275" i="2"/>
  <c r="J276" i="2"/>
  <c r="J277" i="2"/>
  <c r="M277" i="2" s="1"/>
  <c r="J278" i="2"/>
  <c r="J279" i="2"/>
  <c r="J280" i="2"/>
  <c r="J281" i="2"/>
  <c r="M281" i="2" s="1"/>
  <c r="J282" i="2"/>
  <c r="J283" i="2"/>
  <c r="J284" i="2"/>
  <c r="J285" i="2"/>
  <c r="M285" i="2" s="1"/>
  <c r="J286" i="2"/>
  <c r="J287" i="2"/>
  <c r="J288" i="2"/>
  <c r="J289" i="2"/>
  <c r="M289" i="2" s="1"/>
  <c r="J290" i="2"/>
  <c r="J291" i="2"/>
  <c r="J292" i="2"/>
  <c r="J293" i="2"/>
  <c r="J294" i="2"/>
  <c r="J295" i="2"/>
  <c r="J296" i="2"/>
  <c r="J297" i="2"/>
  <c r="M297" i="2" s="1"/>
  <c r="J298" i="2"/>
  <c r="J299" i="2"/>
  <c r="J300" i="2"/>
  <c r="J301" i="2"/>
  <c r="M301" i="2" s="1"/>
  <c r="J302" i="2"/>
  <c r="J303" i="2"/>
  <c r="J304" i="2"/>
  <c r="J305" i="2"/>
  <c r="M305" i="2" s="1"/>
  <c r="J306" i="2"/>
  <c r="J307" i="2"/>
  <c r="J308" i="2"/>
  <c r="J309" i="2"/>
  <c r="J310" i="2"/>
  <c r="J311" i="2"/>
  <c r="J312" i="2"/>
  <c r="J313" i="2"/>
  <c r="M313" i="2" s="1"/>
  <c r="J314" i="2"/>
  <c r="J315" i="2"/>
  <c r="J316" i="2"/>
  <c r="J317" i="2"/>
  <c r="M317" i="2" s="1"/>
  <c r="J318" i="2"/>
  <c r="J319" i="2"/>
  <c r="M319" i="2" s="1"/>
  <c r="J320" i="2"/>
  <c r="J321" i="2"/>
  <c r="J322" i="2"/>
  <c r="J323" i="2"/>
  <c r="M323" i="2" s="1"/>
  <c r="J324" i="2"/>
  <c r="J325" i="2"/>
  <c r="M325" i="2" s="1"/>
  <c r="J326" i="2"/>
  <c r="J327" i="2"/>
  <c r="M327" i="2" s="1"/>
  <c r="J328" i="2"/>
  <c r="J329" i="2"/>
  <c r="M329" i="2" s="1"/>
  <c r="J330" i="2"/>
  <c r="J331" i="2"/>
  <c r="M331" i="2" s="1"/>
  <c r="J332" i="2"/>
  <c r="J333" i="2"/>
  <c r="M333" i="2" s="1"/>
  <c r="J334" i="2"/>
  <c r="J335" i="2"/>
  <c r="M335" i="2" s="1"/>
  <c r="J336" i="2"/>
  <c r="J337" i="2"/>
  <c r="J338" i="2"/>
  <c r="J339" i="2"/>
  <c r="M339" i="2" s="1"/>
  <c r="J340" i="2"/>
  <c r="J341" i="2"/>
  <c r="M341" i="2" s="1"/>
  <c r="J342" i="2"/>
  <c r="J343" i="2"/>
  <c r="J344" i="2"/>
  <c r="J345" i="2"/>
  <c r="J346" i="2"/>
  <c r="J347" i="2"/>
  <c r="J348" i="2"/>
  <c r="J349" i="2"/>
  <c r="M349" i="2" s="1"/>
  <c r="J350" i="2"/>
  <c r="J351" i="2"/>
  <c r="J352" i="2"/>
  <c r="J353" i="2"/>
  <c r="J354" i="2"/>
  <c r="J355" i="2"/>
  <c r="J356" i="2"/>
  <c r="J357" i="2"/>
  <c r="M357" i="2" s="1"/>
  <c r="J358" i="2"/>
  <c r="J359" i="2"/>
  <c r="J360" i="2"/>
  <c r="J361" i="2"/>
  <c r="M361" i="2" s="1"/>
  <c r="J362" i="2"/>
  <c r="J363" i="2"/>
  <c r="J364" i="2"/>
  <c r="J365" i="2"/>
  <c r="M365" i="2" s="1"/>
  <c r="J366" i="2"/>
  <c r="J367" i="2"/>
  <c r="J368" i="2"/>
  <c r="J369" i="2"/>
  <c r="J370" i="2"/>
  <c r="J371" i="2"/>
  <c r="J372" i="2"/>
  <c r="J373" i="2"/>
  <c r="M373" i="2" s="1"/>
  <c r="J374" i="2"/>
  <c r="J375" i="2"/>
  <c r="J376" i="2"/>
  <c r="J377" i="2"/>
  <c r="J378" i="2"/>
  <c r="J379" i="2"/>
  <c r="J380" i="2"/>
  <c r="J381" i="2"/>
  <c r="M381" i="2" s="1"/>
  <c r="J382" i="2"/>
  <c r="J383" i="2"/>
  <c r="J384" i="2"/>
  <c r="J385" i="2"/>
  <c r="J386" i="2"/>
  <c r="J387" i="2"/>
  <c r="J388" i="2"/>
  <c r="J389" i="2"/>
  <c r="M389" i="2" s="1"/>
  <c r="J390" i="2"/>
  <c r="J391" i="2"/>
  <c r="J392" i="2"/>
  <c r="J393" i="2"/>
  <c r="M393" i="2" s="1"/>
  <c r="J394" i="2"/>
  <c r="J395" i="2"/>
  <c r="J396" i="2"/>
  <c r="J397" i="2"/>
  <c r="M397" i="2" s="1"/>
  <c r="J398" i="2"/>
  <c r="J399" i="2"/>
  <c r="J400" i="2"/>
  <c r="J401" i="2"/>
  <c r="J402" i="2"/>
  <c r="J403" i="2"/>
  <c r="J404" i="2"/>
  <c r="J405" i="2"/>
  <c r="M405" i="2" s="1"/>
  <c r="J406" i="2"/>
  <c r="J407" i="2"/>
  <c r="J408" i="2"/>
  <c r="J409" i="2"/>
  <c r="J410" i="2"/>
  <c r="J411" i="2"/>
  <c r="J412" i="2"/>
  <c r="J413" i="2"/>
  <c r="M413" i="2" s="1"/>
  <c r="J414" i="2"/>
  <c r="J415" i="2"/>
  <c r="J416" i="2"/>
  <c r="J417" i="2"/>
  <c r="J418" i="2"/>
  <c r="J419" i="2"/>
  <c r="J420" i="2"/>
  <c r="J421" i="2"/>
  <c r="M421" i="2" s="1"/>
  <c r="J422" i="2"/>
  <c r="J423" i="2"/>
  <c r="J424" i="2"/>
  <c r="J425" i="2"/>
  <c r="M425" i="2" s="1"/>
  <c r="J426" i="2"/>
  <c r="J3" i="2"/>
  <c r="J4" i="2"/>
  <c r="J5" i="2"/>
  <c r="J6" i="2"/>
  <c r="J7" i="2"/>
  <c r="J8" i="2"/>
  <c r="J9" i="2"/>
  <c r="J10" i="2"/>
  <c r="J11" i="2"/>
  <c r="J12" i="2"/>
  <c r="M12" i="2" s="1"/>
  <c r="J13" i="2"/>
  <c r="J14"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3" i="2"/>
  <c r="I4" i="2"/>
  <c r="I5" i="2"/>
  <c r="I6" i="2"/>
  <c r="I7" i="2"/>
  <c r="I8" i="2"/>
  <c r="I9" i="2"/>
  <c r="I10" i="2"/>
  <c r="I11" i="2"/>
  <c r="I12" i="2"/>
  <c r="I13" i="2"/>
  <c r="I14" i="2"/>
  <c r="I15" i="2"/>
  <c r="I16" i="2"/>
  <c r="I17" i="2"/>
  <c r="I18" i="2"/>
  <c r="I19" i="2"/>
  <c r="K2" i="2"/>
  <c r="N2" i="2" s="1"/>
  <c r="J2" i="2"/>
  <c r="I2" i="2"/>
  <c r="H3" i="2"/>
  <c r="H4" i="2"/>
  <c r="H5" i="2"/>
  <c r="H6"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7" i="2"/>
  <c r="H8" i="2"/>
  <c r="H9" i="2"/>
  <c r="H10" i="2"/>
  <c r="H11" i="2"/>
  <c r="H12" i="2"/>
  <c r="H13" i="2"/>
  <c r="H14" i="2"/>
  <c r="H15" i="2"/>
  <c r="H16" i="2"/>
  <c r="H17" i="2"/>
  <c r="H18" i="2"/>
  <c r="H19" i="2"/>
  <c r="H20" i="2"/>
  <c r="H21" i="2"/>
  <c r="H22" i="2"/>
  <c r="A367" i="2"/>
  <c r="H10" i="6"/>
  <c r="H9" i="6"/>
  <c r="L11" i="6" l="1"/>
  <c r="M11" i="6" s="1"/>
  <c r="L10" i="6"/>
  <c r="M10" i="6" s="1"/>
  <c r="K16" i="6"/>
  <c r="L15" i="6"/>
  <c r="M15" i="6" s="1"/>
  <c r="X18" i="6"/>
  <c r="X17" i="6"/>
  <c r="X16" i="6"/>
  <c r="X15" i="6"/>
  <c r="L407" i="2"/>
  <c r="L375" i="2"/>
  <c r="L343" i="2"/>
  <c r="AI53" i="6"/>
  <c r="AI37" i="6"/>
  <c r="AI21" i="6"/>
  <c r="AI49" i="6"/>
  <c r="AI33" i="6"/>
  <c r="AI17" i="6"/>
  <c r="AI45" i="6"/>
  <c r="AI29" i="6"/>
  <c r="AI13" i="6"/>
  <c r="AI57" i="6"/>
  <c r="AI41" i="6"/>
  <c r="AI25" i="6"/>
  <c r="AI56" i="6"/>
  <c r="AI52" i="6"/>
  <c r="AI48" i="6"/>
  <c r="AI44" i="6"/>
  <c r="AI40" i="6"/>
  <c r="AI36" i="6"/>
  <c r="AI32" i="6"/>
  <c r="AI28" i="6"/>
  <c r="AI24" i="6"/>
  <c r="AI20" i="6"/>
  <c r="AI16" i="6"/>
  <c r="AI12" i="6"/>
  <c r="AI55" i="6"/>
  <c r="AI51" i="6"/>
  <c r="AI47" i="6"/>
  <c r="AI43" i="6"/>
  <c r="AI39" i="6"/>
  <c r="AI35" i="6"/>
  <c r="AI31" i="6"/>
  <c r="AI27" i="6"/>
  <c r="AI23" i="6"/>
  <c r="AI19" i="6"/>
  <c r="AI15" i="6"/>
  <c r="AI11" i="6"/>
  <c r="AI58" i="6"/>
  <c r="AI54" i="6"/>
  <c r="AI50" i="6"/>
  <c r="AI46" i="6"/>
  <c r="AI42" i="6"/>
  <c r="AI38" i="6"/>
  <c r="AI34" i="6"/>
  <c r="AI30" i="6"/>
  <c r="AI26" i="6"/>
  <c r="AI22" i="6"/>
  <c r="AI18" i="6"/>
  <c r="AI14" i="6"/>
  <c r="AI10" i="6"/>
  <c r="H11" i="6"/>
  <c r="N429" i="2"/>
  <c r="L130" i="2"/>
  <c r="L98" i="2"/>
  <c r="L34" i="2"/>
  <c r="M417" i="2"/>
  <c r="M409" i="2"/>
  <c r="M401" i="2"/>
  <c r="M385" i="2"/>
  <c r="M377" i="2"/>
  <c r="M369" i="2"/>
  <c r="M353" i="2"/>
  <c r="M345" i="2"/>
  <c r="M337" i="2"/>
  <c r="M321" i="2"/>
  <c r="M309" i="2"/>
  <c r="M293" i="2"/>
  <c r="M257" i="2"/>
  <c r="M129" i="2"/>
  <c r="M33" i="2"/>
  <c r="L427" i="2"/>
  <c r="M332" i="2"/>
  <c r="M236" i="2"/>
  <c r="M172" i="2"/>
  <c r="L141" i="2"/>
  <c r="L129" i="2"/>
  <c r="L109" i="2"/>
  <c r="L97" i="2"/>
  <c r="L77" i="2"/>
  <c r="L65" i="2"/>
  <c r="L45" i="2"/>
  <c r="L33" i="2"/>
  <c r="L13" i="2"/>
  <c r="M247" i="2"/>
  <c r="M215" i="2"/>
  <c r="M151" i="2"/>
  <c r="M87" i="2"/>
  <c r="M63" i="2"/>
  <c r="M43" i="2"/>
  <c r="M375" i="2"/>
  <c r="L5" i="2"/>
  <c r="L424" i="2"/>
  <c r="L420" i="2"/>
  <c r="L416" i="2"/>
  <c r="L412" i="2"/>
  <c r="L408" i="2"/>
  <c r="L404" i="2"/>
  <c r="L400" i="2"/>
  <c r="L396" i="2"/>
  <c r="L392" i="2"/>
  <c r="L388" i="2"/>
  <c r="L384" i="2"/>
  <c r="L380" i="2"/>
  <c r="L376" i="2"/>
  <c r="L372" i="2"/>
  <c r="L368" i="2"/>
  <c r="L364" i="2"/>
  <c r="L360" i="2"/>
  <c r="L356" i="2"/>
  <c r="L352" i="2"/>
  <c r="L348" i="2"/>
  <c r="L344" i="2"/>
  <c r="L340" i="2"/>
  <c r="L336" i="2"/>
  <c r="L332" i="2"/>
  <c r="L328" i="2"/>
  <c r="L324" i="2"/>
  <c r="L320" i="2"/>
  <c r="L316" i="2"/>
  <c r="L312" i="2"/>
  <c r="L308" i="2"/>
  <c r="L304" i="2"/>
  <c r="L300" i="2"/>
  <c r="L296" i="2"/>
  <c r="L292" i="2"/>
  <c r="L288" i="2"/>
  <c r="L284" i="2"/>
  <c r="L280" i="2"/>
  <c r="L276" i="2"/>
  <c r="L272" i="2"/>
  <c r="L268" i="2"/>
  <c r="L264" i="2"/>
  <c r="L260" i="2"/>
  <c r="L256" i="2"/>
  <c r="L252" i="2"/>
  <c r="L248" i="2"/>
  <c r="L244" i="2"/>
  <c r="L240" i="2"/>
  <c r="L236" i="2"/>
  <c r="L232" i="2"/>
  <c r="L228" i="2"/>
  <c r="L224" i="2"/>
  <c r="L220" i="2"/>
  <c r="L216" i="2"/>
  <c r="L212" i="2"/>
  <c r="L208" i="2"/>
  <c r="L204" i="2"/>
  <c r="L200" i="2"/>
  <c r="L196" i="2"/>
  <c r="L192" i="2"/>
  <c r="L188" i="2"/>
  <c r="L184" i="2"/>
  <c r="L180" i="2"/>
  <c r="L176" i="2"/>
  <c r="L172" i="2"/>
  <c r="L168" i="2"/>
  <c r="L164" i="2"/>
  <c r="L160" i="2"/>
  <c r="L156" i="2"/>
  <c r="L152" i="2"/>
  <c r="L148" i="2"/>
  <c r="L322" i="2"/>
  <c r="L290" i="2"/>
  <c r="L258" i="2"/>
  <c r="L226" i="2"/>
  <c r="L194" i="2"/>
  <c r="L162" i="2"/>
  <c r="A368" i="2"/>
  <c r="Q367" i="2"/>
  <c r="O367" i="2"/>
  <c r="M14" i="2"/>
  <c r="M426" i="2"/>
  <c r="L414" i="2"/>
  <c r="M414" i="2"/>
  <c r="M402" i="2"/>
  <c r="L382" i="2"/>
  <c r="M382" i="2"/>
  <c r="M370" i="2"/>
  <c r="L358" i="2"/>
  <c r="M358" i="2"/>
  <c r="M346" i="2"/>
  <c r="L342" i="2"/>
  <c r="M342" i="2"/>
  <c r="M330" i="2"/>
  <c r="M306" i="2"/>
  <c r="M294" i="2"/>
  <c r="M286" i="2"/>
  <c r="M282" i="2"/>
  <c r="M270" i="2"/>
  <c r="L246" i="2"/>
  <c r="M246" i="2"/>
  <c r="M234" i="2"/>
  <c r="M222" i="2"/>
  <c r="M202" i="2"/>
  <c r="M194" i="2"/>
  <c r="L182" i="2"/>
  <c r="M182" i="2"/>
  <c r="M170" i="2"/>
  <c r="L150" i="2"/>
  <c r="M150" i="2"/>
  <c r="L146" i="2"/>
  <c r="M146" i="2"/>
  <c r="L138" i="2"/>
  <c r="M138" i="2"/>
  <c r="M130" i="2"/>
  <c r="L118" i="2"/>
  <c r="M118" i="2"/>
  <c r="M98" i="2"/>
  <c r="M94" i="2"/>
  <c r="M78" i="2"/>
  <c r="M62" i="2"/>
  <c r="L50" i="2"/>
  <c r="M50" i="2"/>
  <c r="L42" i="2"/>
  <c r="M42" i="2"/>
  <c r="L26" i="2"/>
  <c r="M26" i="2"/>
  <c r="M418" i="2"/>
  <c r="M290" i="2"/>
  <c r="M186" i="2"/>
  <c r="M13" i="2"/>
  <c r="M9" i="2"/>
  <c r="M5" i="2"/>
  <c r="M269" i="2"/>
  <c r="M265" i="2"/>
  <c r="M261" i="2"/>
  <c r="M253" i="2"/>
  <c r="M249" i="2"/>
  <c r="M245" i="2"/>
  <c r="M237" i="2"/>
  <c r="M233" i="2"/>
  <c r="M229" i="2"/>
  <c r="M221" i="2"/>
  <c r="M217" i="2"/>
  <c r="M213" i="2"/>
  <c r="M205" i="2"/>
  <c r="M201" i="2"/>
  <c r="M197" i="2"/>
  <c r="M189" i="2"/>
  <c r="M185" i="2"/>
  <c r="M181" i="2"/>
  <c r="M173" i="2"/>
  <c r="M169" i="2"/>
  <c r="M165" i="2"/>
  <c r="M157" i="2"/>
  <c r="M153" i="2"/>
  <c r="M149" i="2"/>
  <c r="M141" i="2"/>
  <c r="M137" i="2"/>
  <c r="M133" i="2"/>
  <c r="M125" i="2"/>
  <c r="M121" i="2"/>
  <c r="M117" i="2"/>
  <c r="M109" i="2"/>
  <c r="M105" i="2"/>
  <c r="M101" i="2"/>
  <c r="M93" i="2"/>
  <c r="M89" i="2"/>
  <c r="M85" i="2"/>
  <c r="M77" i="2"/>
  <c r="M73" i="2"/>
  <c r="M65" i="2"/>
  <c r="M61" i="2"/>
  <c r="M57" i="2"/>
  <c r="M53" i="2"/>
  <c r="M49" i="2"/>
  <c r="M45" i="2"/>
  <c r="M37" i="2"/>
  <c r="M29" i="2"/>
  <c r="M25" i="2"/>
  <c r="M21" i="2"/>
  <c r="M17" i="2"/>
  <c r="M407" i="2"/>
  <c r="M364" i="2"/>
  <c r="M322" i="2"/>
  <c r="M279" i="2"/>
  <c r="M164" i="2"/>
  <c r="M6" i="2"/>
  <c r="L422" i="2"/>
  <c r="M422" i="2"/>
  <c r="M410" i="2"/>
  <c r="M394" i="2"/>
  <c r="M378" i="2"/>
  <c r="L366" i="2"/>
  <c r="M366" i="2"/>
  <c r="M338" i="2"/>
  <c r="M318" i="2"/>
  <c r="M314" i="2"/>
  <c r="M298" i="2"/>
  <c r="L278" i="2"/>
  <c r="M278" i="2"/>
  <c r="M266" i="2"/>
  <c r="M254" i="2"/>
  <c r="M238" i="2"/>
  <c r="M230" i="2"/>
  <c r="L210" i="2"/>
  <c r="M210" i="2"/>
  <c r="L178" i="2"/>
  <c r="M178" i="2"/>
  <c r="M162" i="2"/>
  <c r="M154" i="2"/>
  <c r="M142" i="2"/>
  <c r="L122" i="2"/>
  <c r="M122" i="2"/>
  <c r="M110" i="2"/>
  <c r="L102" i="2"/>
  <c r="M102" i="2"/>
  <c r="L90" i="2"/>
  <c r="M90" i="2"/>
  <c r="L82" i="2"/>
  <c r="M82" i="2"/>
  <c r="L70" i="2"/>
  <c r="M70" i="2"/>
  <c r="M66" i="2"/>
  <c r="L54" i="2"/>
  <c r="M54" i="2"/>
  <c r="L38" i="2"/>
  <c r="M38" i="2"/>
  <c r="M34" i="2"/>
  <c r="L18" i="2"/>
  <c r="M18" i="2"/>
  <c r="L66" i="2"/>
  <c r="M8" i="2"/>
  <c r="M4" i="2"/>
  <c r="M424" i="2"/>
  <c r="M420" i="2"/>
  <c r="M416" i="2"/>
  <c r="M412" i="2"/>
  <c r="M408" i="2"/>
  <c r="M404" i="2"/>
  <c r="M400" i="2"/>
  <c r="M392" i="2"/>
  <c r="M388" i="2"/>
  <c r="M384" i="2"/>
  <c r="M380" i="2"/>
  <c r="M376" i="2"/>
  <c r="M372" i="2"/>
  <c r="M368" i="2"/>
  <c r="M360" i="2"/>
  <c r="M356" i="2"/>
  <c r="M352" i="2"/>
  <c r="M348" i="2"/>
  <c r="M344" i="2"/>
  <c r="M340" i="2"/>
  <c r="M336" i="2"/>
  <c r="M328" i="2"/>
  <c r="M324" i="2"/>
  <c r="M320" i="2"/>
  <c r="M316" i="2"/>
  <c r="M312" i="2"/>
  <c r="M308" i="2"/>
  <c r="M304" i="2"/>
  <c r="M296" i="2"/>
  <c r="M292" i="2"/>
  <c r="M288" i="2"/>
  <c r="M284" i="2"/>
  <c r="M280" i="2"/>
  <c r="M276" i="2"/>
  <c r="M272" i="2"/>
  <c r="M264" i="2"/>
  <c r="M260" i="2"/>
  <c r="M256" i="2"/>
  <c r="M248" i="2"/>
  <c r="M244" i="2"/>
  <c r="M240" i="2"/>
  <c r="M232" i="2"/>
  <c r="M228" i="2"/>
  <c r="M224" i="2"/>
  <c r="M216" i="2"/>
  <c r="M212" i="2"/>
  <c r="M208" i="2"/>
  <c r="M200" i="2"/>
  <c r="M196" i="2"/>
  <c r="M192" i="2"/>
  <c r="M184" i="2"/>
  <c r="M180" i="2"/>
  <c r="M176" i="2"/>
  <c r="M168" i="2"/>
  <c r="M160" i="2"/>
  <c r="M152" i="2"/>
  <c r="M148" i="2"/>
  <c r="M144" i="2"/>
  <c r="M136" i="2"/>
  <c r="M132" i="2"/>
  <c r="M128" i="2"/>
  <c r="M120" i="2"/>
  <c r="M116" i="2"/>
  <c r="M112" i="2"/>
  <c r="M104" i="2"/>
  <c r="M100" i="2"/>
  <c r="M96" i="2"/>
  <c r="M88" i="2"/>
  <c r="M84" i="2"/>
  <c r="M80" i="2"/>
  <c r="M72" i="2"/>
  <c r="M68" i="2"/>
  <c r="M64" i="2"/>
  <c r="M60" i="2"/>
  <c r="M56" i="2"/>
  <c r="M52" i="2"/>
  <c r="M44" i="2"/>
  <c r="M40" i="2"/>
  <c r="M36" i="2"/>
  <c r="M32" i="2"/>
  <c r="M28" i="2"/>
  <c r="M24" i="2"/>
  <c r="M20" i="2"/>
  <c r="M16" i="2"/>
  <c r="L137" i="2"/>
  <c r="L133" i="2"/>
  <c r="L125" i="2"/>
  <c r="L121" i="2"/>
  <c r="L117" i="2"/>
  <c r="L113" i="2"/>
  <c r="L105" i="2"/>
  <c r="L101" i="2"/>
  <c r="L93" i="2"/>
  <c r="L89" i="2"/>
  <c r="L85" i="2"/>
  <c r="L81" i="2"/>
  <c r="L73" i="2"/>
  <c r="L69" i="2"/>
  <c r="L61" i="2"/>
  <c r="L57" i="2"/>
  <c r="L53" i="2"/>
  <c r="L49" i="2"/>
  <c r="L41" i="2"/>
  <c r="L37" i="2"/>
  <c r="L29" i="2"/>
  <c r="L25" i="2"/>
  <c r="L21" i="2"/>
  <c r="L17" i="2"/>
  <c r="L9" i="2"/>
  <c r="L426" i="2"/>
  <c r="L418" i="2"/>
  <c r="L410" i="2"/>
  <c r="L402" i="2"/>
  <c r="L394" i="2"/>
  <c r="L386" i="2"/>
  <c r="L378" i="2"/>
  <c r="L370" i="2"/>
  <c r="L362" i="2"/>
  <c r="L354" i="2"/>
  <c r="L346" i="2"/>
  <c r="L338" i="2"/>
  <c r="L326" i="2"/>
  <c r="L306" i="2"/>
  <c r="L294" i="2"/>
  <c r="L274" i="2"/>
  <c r="L262" i="2"/>
  <c r="L230" i="2"/>
  <c r="L198" i="2"/>
  <c r="L166" i="2"/>
  <c r="M396" i="2"/>
  <c r="M354" i="2"/>
  <c r="M311" i="2"/>
  <c r="M226" i="2"/>
  <c r="L2" i="2"/>
  <c r="M2" i="2"/>
  <c r="L10" i="2"/>
  <c r="M10" i="2"/>
  <c r="L406" i="2"/>
  <c r="M406" i="2"/>
  <c r="L398" i="2"/>
  <c r="M398" i="2"/>
  <c r="L390" i="2"/>
  <c r="M390" i="2"/>
  <c r="L374" i="2"/>
  <c r="M374" i="2"/>
  <c r="M362" i="2"/>
  <c r="L350" i="2"/>
  <c r="M350" i="2"/>
  <c r="M334" i="2"/>
  <c r="M326" i="2"/>
  <c r="L310" i="2"/>
  <c r="M310" i="2"/>
  <c r="M302" i="2"/>
  <c r="M274" i="2"/>
  <c r="M262" i="2"/>
  <c r="M250" i="2"/>
  <c r="L242" i="2"/>
  <c r="M242" i="2"/>
  <c r="M218" i="2"/>
  <c r="L214" i="2"/>
  <c r="M214" i="2"/>
  <c r="M206" i="2"/>
  <c r="M198" i="2"/>
  <c r="M190" i="2"/>
  <c r="M174" i="2"/>
  <c r="M166" i="2"/>
  <c r="M158" i="2"/>
  <c r="L134" i="2"/>
  <c r="M134" i="2"/>
  <c r="M126" i="2"/>
  <c r="L114" i="2"/>
  <c r="M114" i="2"/>
  <c r="L106" i="2"/>
  <c r="M106" i="2"/>
  <c r="L86" i="2"/>
  <c r="M86" i="2"/>
  <c r="L74" i="2"/>
  <c r="M74" i="2"/>
  <c r="L58" i="2"/>
  <c r="M58" i="2"/>
  <c r="M46" i="2"/>
  <c r="M30" i="2"/>
  <c r="L22" i="2"/>
  <c r="M22" i="2"/>
  <c r="M11" i="2"/>
  <c r="M7" i="2"/>
  <c r="M3" i="2"/>
  <c r="L423" i="2"/>
  <c r="M423" i="2"/>
  <c r="L419" i="2"/>
  <c r="M419" i="2"/>
  <c r="L415" i="2"/>
  <c r="M415" i="2"/>
  <c r="L411" i="2"/>
  <c r="M411" i="2"/>
  <c r="L403" i="2"/>
  <c r="M403" i="2"/>
  <c r="L399" i="2"/>
  <c r="M399" i="2"/>
  <c r="L395" i="2"/>
  <c r="M395" i="2"/>
  <c r="L391" i="2"/>
  <c r="M391" i="2"/>
  <c r="L387" i="2"/>
  <c r="M387" i="2"/>
  <c r="L383" i="2"/>
  <c r="M383" i="2"/>
  <c r="L379" i="2"/>
  <c r="M379" i="2"/>
  <c r="L371" i="2"/>
  <c r="M371" i="2"/>
  <c r="L367" i="2"/>
  <c r="M367" i="2"/>
  <c r="L363" i="2"/>
  <c r="M363" i="2"/>
  <c r="L359" i="2"/>
  <c r="M359" i="2"/>
  <c r="L355" i="2"/>
  <c r="M355" i="2"/>
  <c r="L351" i="2"/>
  <c r="M351" i="2"/>
  <c r="L347" i="2"/>
  <c r="M347" i="2"/>
  <c r="M315" i="2"/>
  <c r="M307" i="2"/>
  <c r="M303" i="2"/>
  <c r="M299" i="2"/>
  <c r="M295" i="2"/>
  <c r="M291" i="2"/>
  <c r="M287" i="2"/>
  <c r="M283" i="2"/>
  <c r="M275" i="2"/>
  <c r="M271" i="2"/>
  <c r="M267" i="2"/>
  <c r="M259" i="2"/>
  <c r="M255" i="2"/>
  <c r="M251" i="2"/>
  <c r="M243" i="2"/>
  <c r="M239" i="2"/>
  <c r="M235" i="2"/>
  <c r="M227" i="2"/>
  <c r="M223" i="2"/>
  <c r="M219" i="2"/>
  <c r="M211" i="2"/>
  <c r="M203" i="2"/>
  <c r="M195" i="2"/>
  <c r="M191" i="2"/>
  <c r="M187" i="2"/>
  <c r="M179" i="2"/>
  <c r="M175" i="2"/>
  <c r="M171" i="2"/>
  <c r="M163" i="2"/>
  <c r="M159" i="2"/>
  <c r="M155" i="2"/>
  <c r="M147" i="2"/>
  <c r="M143" i="2"/>
  <c r="M139" i="2"/>
  <c r="M131" i="2"/>
  <c r="M127" i="2"/>
  <c r="M123" i="2"/>
  <c r="M115" i="2"/>
  <c r="M111" i="2"/>
  <c r="M107" i="2"/>
  <c r="M99" i="2"/>
  <c r="M95" i="2"/>
  <c r="M91" i="2"/>
  <c r="M83" i="2"/>
  <c r="M79" i="2"/>
  <c r="M75" i="2"/>
  <c r="M71" i="2"/>
  <c r="M67" i="2"/>
  <c r="M59" i="2"/>
  <c r="M51" i="2"/>
  <c r="M47" i="2"/>
  <c r="M39" i="2"/>
  <c r="M35" i="2"/>
  <c r="M31" i="2"/>
  <c r="M27" i="2"/>
  <c r="M19" i="2"/>
  <c r="M15" i="2"/>
  <c r="L6" i="2"/>
  <c r="L144" i="2"/>
  <c r="L140" i="2"/>
  <c r="L136" i="2"/>
  <c r="L132" i="2"/>
  <c r="L128" i="2"/>
  <c r="L124" i="2"/>
  <c r="L120" i="2"/>
  <c r="L116" i="2"/>
  <c r="L112" i="2"/>
  <c r="L108" i="2"/>
  <c r="L104" i="2"/>
  <c r="L100" i="2"/>
  <c r="L96" i="2"/>
  <c r="L92" i="2"/>
  <c r="L88" i="2"/>
  <c r="L84" i="2"/>
  <c r="L80" i="2"/>
  <c r="L76" i="2"/>
  <c r="L72" i="2"/>
  <c r="L68" i="2"/>
  <c r="L64" i="2"/>
  <c r="L60" i="2"/>
  <c r="L56" i="2"/>
  <c r="L52" i="2"/>
  <c r="L48" i="2"/>
  <c r="L44" i="2"/>
  <c r="L40" i="2"/>
  <c r="L36" i="2"/>
  <c r="L32" i="2"/>
  <c r="L28" i="2"/>
  <c r="L24" i="2"/>
  <c r="L20" i="2"/>
  <c r="L16" i="2"/>
  <c r="L12" i="2"/>
  <c r="L8" i="2"/>
  <c r="L425" i="2"/>
  <c r="L421" i="2"/>
  <c r="L417" i="2"/>
  <c r="L413" i="2"/>
  <c r="L409" i="2"/>
  <c r="L405" i="2"/>
  <c r="L401" i="2"/>
  <c r="L397" i="2"/>
  <c r="L393" i="2"/>
  <c r="L389" i="2"/>
  <c r="L385" i="2"/>
  <c r="L381" i="2"/>
  <c r="L377" i="2"/>
  <c r="L373" i="2"/>
  <c r="L369" i="2"/>
  <c r="L365" i="2"/>
  <c r="L361" i="2"/>
  <c r="L357" i="2"/>
  <c r="L353" i="2"/>
  <c r="L349" i="2"/>
  <c r="L345" i="2"/>
  <c r="L341" i="2"/>
  <c r="L337" i="2"/>
  <c r="L333" i="2"/>
  <c r="L329" i="2"/>
  <c r="L325" i="2"/>
  <c r="L321" i="2"/>
  <c r="L317" i="2"/>
  <c r="L313" i="2"/>
  <c r="L309" i="2"/>
  <c r="L305" i="2"/>
  <c r="L301" i="2"/>
  <c r="L297" i="2"/>
  <c r="L293" i="2"/>
  <c r="L289" i="2"/>
  <c r="L285" i="2"/>
  <c r="L281" i="2"/>
  <c r="L277" i="2"/>
  <c r="L273" i="2"/>
  <c r="L269" i="2"/>
  <c r="L265" i="2"/>
  <c r="L261" i="2"/>
  <c r="L257" i="2"/>
  <c r="L253" i="2"/>
  <c r="L249" i="2"/>
  <c r="L245" i="2"/>
  <c r="L241" i="2"/>
  <c r="L237" i="2"/>
  <c r="L233" i="2"/>
  <c r="L229" i="2"/>
  <c r="L225" i="2"/>
  <c r="L221" i="2"/>
  <c r="L217" i="2"/>
  <c r="L213" i="2"/>
  <c r="L209" i="2"/>
  <c r="L205" i="2"/>
  <c r="L201" i="2"/>
  <c r="L197" i="2"/>
  <c r="L193" i="2"/>
  <c r="L189" i="2"/>
  <c r="L185" i="2"/>
  <c r="L181" i="2"/>
  <c r="L177" i="2"/>
  <c r="L173" i="2"/>
  <c r="L169" i="2"/>
  <c r="L165" i="2"/>
  <c r="L161" i="2"/>
  <c r="L157" i="2"/>
  <c r="L153" i="2"/>
  <c r="L149" i="2"/>
  <c r="L145" i="2"/>
  <c r="M428" i="2"/>
  <c r="M386" i="2"/>
  <c r="M343" i="2"/>
  <c r="M300" i="2"/>
  <c r="M258" i="2"/>
  <c r="M207" i="2"/>
  <c r="L143" i="2"/>
  <c r="L135" i="2"/>
  <c r="L127" i="2"/>
  <c r="L115" i="2"/>
  <c r="L103" i="2"/>
  <c r="L95" i="2"/>
  <c r="L63" i="2"/>
  <c r="L139" i="2"/>
  <c r="L131" i="2"/>
  <c r="L123" i="2"/>
  <c r="L119" i="2"/>
  <c r="L111" i="2"/>
  <c r="L107" i="2"/>
  <c r="L99" i="2"/>
  <c r="L91" i="2"/>
  <c r="L87" i="2"/>
  <c r="L83" i="2"/>
  <c r="L79" i="2"/>
  <c r="L75" i="2"/>
  <c r="L71" i="2"/>
  <c r="L67" i="2"/>
  <c r="L59" i="2"/>
  <c r="L55" i="2"/>
  <c r="L51" i="2"/>
  <c r="L47" i="2"/>
  <c r="L43" i="2"/>
  <c r="L39" i="2"/>
  <c r="L35" i="2"/>
  <c r="L31" i="2"/>
  <c r="L27" i="2"/>
  <c r="L23" i="2"/>
  <c r="L19" i="2"/>
  <c r="L15" i="2"/>
  <c r="L11" i="2"/>
  <c r="L428" i="2"/>
  <c r="L4" i="2"/>
  <c r="L142" i="2"/>
  <c r="L126" i="2"/>
  <c r="L110" i="2"/>
  <c r="L94" i="2"/>
  <c r="L78" i="2"/>
  <c r="L62" i="2"/>
  <c r="L46" i="2"/>
  <c r="L30" i="2"/>
  <c r="L14" i="2"/>
  <c r="L7" i="2"/>
  <c r="L3" i="2"/>
  <c r="L334" i="2"/>
  <c r="L330" i="2"/>
  <c r="L318" i="2"/>
  <c r="L314" i="2"/>
  <c r="L302" i="2"/>
  <c r="L298" i="2"/>
  <c r="L286" i="2"/>
  <c r="L282" i="2"/>
  <c r="L270" i="2"/>
  <c r="L266" i="2"/>
  <c r="L254" i="2"/>
  <c r="L250" i="2"/>
  <c r="L238" i="2"/>
  <c r="L234" i="2"/>
  <c r="L222" i="2"/>
  <c r="L218" i="2"/>
  <c r="L206" i="2"/>
  <c r="L202" i="2"/>
  <c r="L190" i="2"/>
  <c r="L186" i="2"/>
  <c r="L174" i="2"/>
  <c r="L170" i="2"/>
  <c r="L158" i="2"/>
  <c r="L154" i="2"/>
  <c r="L339" i="2"/>
  <c r="L335" i="2"/>
  <c r="L331" i="2"/>
  <c r="L327" i="2"/>
  <c r="L323" i="2"/>
  <c r="L319" i="2"/>
  <c r="L315" i="2"/>
  <c r="L311" i="2"/>
  <c r="L307" i="2"/>
  <c r="L303" i="2"/>
  <c r="L299" i="2"/>
  <c r="L295" i="2"/>
  <c r="L291" i="2"/>
  <c r="L287" i="2"/>
  <c r="L283" i="2"/>
  <c r="L279" i="2"/>
  <c r="L275" i="2"/>
  <c r="L271" i="2"/>
  <c r="L267" i="2"/>
  <c r="L263" i="2"/>
  <c r="L259" i="2"/>
  <c r="L255" i="2"/>
  <c r="L251" i="2"/>
  <c r="L247" i="2"/>
  <c r="L243" i="2"/>
  <c r="L239" i="2"/>
  <c r="L235" i="2"/>
  <c r="L231" i="2"/>
  <c r="L227" i="2"/>
  <c r="L223" i="2"/>
  <c r="L219" i="2"/>
  <c r="L215" i="2"/>
  <c r="L211" i="2"/>
  <c r="L207" i="2"/>
  <c r="L203" i="2"/>
  <c r="L199" i="2"/>
  <c r="L195" i="2"/>
  <c r="L191" i="2"/>
  <c r="L187" i="2"/>
  <c r="L183" i="2"/>
  <c r="L179" i="2"/>
  <c r="L175" i="2"/>
  <c r="L171" i="2"/>
  <c r="L167" i="2"/>
  <c r="L163" i="2"/>
  <c r="L159" i="2"/>
  <c r="L155" i="2"/>
  <c r="L151" i="2"/>
  <c r="L147" i="2"/>
  <c r="Y12" i="6" l="1"/>
  <c r="Z12" i="6"/>
  <c r="M429" i="2"/>
  <c r="AM6" i="6"/>
  <c r="AK6" i="6"/>
  <c r="AL6" i="6"/>
  <c r="AQ9" i="6" s="1" a="1"/>
  <c r="AQ9" i="6" s="1"/>
  <c r="AJ6" i="6"/>
  <c r="AP9" i="6" s="1" a="1"/>
  <c r="AP9" i="6" s="1"/>
  <c r="A369" i="2"/>
  <c r="O368" i="2"/>
  <c r="Q368" i="2"/>
  <c r="A370" i="2" l="1"/>
  <c r="O369" i="2"/>
  <c r="Q369" i="2"/>
  <c r="A371" i="2" l="1"/>
  <c r="Q370" i="2"/>
  <c r="O370" i="2"/>
  <c r="A372" i="2" l="1"/>
  <c r="Q371" i="2"/>
  <c r="O371" i="2"/>
  <c r="A373" i="2" l="1"/>
  <c r="O372" i="2"/>
  <c r="Q372" i="2"/>
  <c r="A374" i="2" l="1"/>
  <c r="O373" i="2"/>
  <c r="Q373" i="2"/>
  <c r="A375" i="2" l="1"/>
  <c r="Q374" i="2"/>
  <c r="O374" i="2"/>
  <c r="A376" i="2" l="1"/>
  <c r="Q375" i="2"/>
  <c r="O375" i="2"/>
  <c r="A377" i="2" l="1"/>
  <c r="O376" i="2"/>
  <c r="Q376" i="2"/>
  <c r="A378" i="2" l="1"/>
  <c r="O377" i="2"/>
  <c r="Q377" i="2"/>
  <c r="A379" i="2" l="1"/>
  <c r="Q378" i="2"/>
  <c r="O378" i="2"/>
  <c r="A380" i="2" l="1"/>
  <c r="Q379" i="2"/>
  <c r="O379" i="2"/>
  <c r="A381" i="2" l="1"/>
  <c r="O380" i="2"/>
  <c r="Q380" i="2"/>
  <c r="A382" i="2" l="1"/>
  <c r="O381" i="2"/>
  <c r="Q381" i="2"/>
  <c r="A383" i="2" l="1"/>
  <c r="Q382" i="2"/>
  <c r="O382" i="2"/>
  <c r="A384" i="2" l="1"/>
  <c r="Q383" i="2"/>
  <c r="O383" i="2"/>
  <c r="A385" i="2" l="1"/>
  <c r="O384" i="2"/>
  <c r="Q384" i="2"/>
  <c r="A386" i="2" l="1"/>
  <c r="Q385" i="2"/>
  <c r="O385" i="2"/>
  <c r="A387" i="2" l="1"/>
  <c r="Q386" i="2"/>
  <c r="O386" i="2"/>
  <c r="A388" i="2" l="1"/>
  <c r="Q387" i="2"/>
  <c r="O387" i="2"/>
  <c r="A389" i="2" l="1"/>
  <c r="O388" i="2"/>
  <c r="Q388" i="2"/>
  <c r="A390" i="2" l="1"/>
  <c r="Q389" i="2"/>
  <c r="O389" i="2"/>
  <c r="A391" i="2" l="1"/>
  <c r="Q390" i="2"/>
  <c r="O390" i="2"/>
  <c r="A392" i="2" l="1"/>
  <c r="Q391" i="2"/>
  <c r="O391" i="2"/>
  <c r="A393" i="2" l="1"/>
  <c r="O392" i="2"/>
  <c r="Q392" i="2"/>
  <c r="A394" i="2" l="1"/>
  <c r="Q393" i="2"/>
  <c r="O393" i="2"/>
  <c r="A395" i="2" l="1"/>
  <c r="Q394" i="2"/>
  <c r="O394" i="2"/>
  <c r="A396" i="2" l="1"/>
  <c r="Q395" i="2"/>
  <c r="O395" i="2"/>
  <c r="A397" i="2" l="1"/>
  <c r="O396" i="2"/>
  <c r="Q396" i="2"/>
  <c r="A398" i="2" l="1"/>
  <c r="Q397" i="2"/>
  <c r="O397" i="2"/>
  <c r="A399" i="2" l="1"/>
  <c r="Q398" i="2"/>
  <c r="O398" i="2"/>
  <c r="A400" i="2" l="1"/>
  <c r="Q399" i="2"/>
  <c r="O399" i="2"/>
  <c r="A401" i="2" l="1"/>
  <c r="O400" i="2"/>
  <c r="Q400" i="2"/>
  <c r="A402" i="2" l="1"/>
  <c r="O401" i="2"/>
  <c r="Q401" i="2"/>
  <c r="A403" i="2" l="1"/>
  <c r="Q402" i="2"/>
  <c r="O402" i="2"/>
  <c r="A404" i="2" l="1"/>
  <c r="Q403" i="2"/>
  <c r="O403" i="2"/>
  <c r="A405" i="2" l="1"/>
  <c r="O404" i="2"/>
  <c r="Q404" i="2"/>
  <c r="A406" i="2" l="1"/>
  <c r="Q405" i="2"/>
  <c r="O405" i="2"/>
  <c r="A407" i="2" l="1"/>
  <c r="Q406" i="2"/>
  <c r="O406" i="2"/>
  <c r="A408" i="2" l="1"/>
  <c r="Q407" i="2"/>
  <c r="O407" i="2"/>
  <c r="A409" i="2" l="1"/>
  <c r="O408" i="2"/>
  <c r="Q408" i="2"/>
  <c r="A410" i="2" l="1"/>
  <c r="Q409" i="2"/>
  <c r="O409" i="2"/>
  <c r="A411" i="2" l="1"/>
  <c r="Q410" i="2"/>
  <c r="O410" i="2"/>
  <c r="A412" i="2" l="1"/>
  <c r="Q411" i="2"/>
  <c r="O411" i="2"/>
  <c r="A413" i="2" l="1"/>
  <c r="O412" i="2"/>
  <c r="Q412" i="2"/>
  <c r="A414" i="2" l="1"/>
  <c r="Q413" i="2"/>
  <c r="O413" i="2"/>
  <c r="A415" i="2" l="1"/>
  <c r="Q414" i="2"/>
  <c r="O414" i="2"/>
  <c r="A416" i="2" l="1"/>
  <c r="Q415" i="2"/>
  <c r="O415" i="2"/>
  <c r="A417" i="2" l="1"/>
  <c r="O416" i="2"/>
  <c r="Q416" i="2"/>
  <c r="A418" i="2" l="1"/>
  <c r="Q417" i="2"/>
  <c r="O417" i="2"/>
  <c r="A419" i="2" l="1"/>
  <c r="Q418" i="2"/>
  <c r="O418" i="2"/>
  <c r="A420" i="2" l="1"/>
  <c r="Q419" i="2"/>
  <c r="O419" i="2"/>
  <c r="A421" i="2" l="1"/>
  <c r="O420" i="2"/>
  <c r="Q420" i="2"/>
  <c r="A422" i="2" l="1"/>
  <c r="Q421" i="2"/>
  <c r="O421" i="2"/>
  <c r="A423" i="2" l="1"/>
  <c r="Q422" i="2"/>
  <c r="O422" i="2"/>
  <c r="A424" i="2" l="1"/>
  <c r="Q423" i="2"/>
  <c r="O423" i="2"/>
  <c r="A425" i="2" l="1"/>
  <c r="O424" i="2"/>
  <c r="Q424" i="2"/>
  <c r="A426" i="2" l="1"/>
  <c r="Q425" i="2"/>
  <c r="O425" i="2"/>
  <c r="A427" i="2" l="1"/>
  <c r="Q426" i="2"/>
  <c r="O426" i="2"/>
  <c r="A428" i="2" l="1"/>
  <c r="Q427" i="2"/>
  <c r="O427" i="2"/>
  <c r="O428" i="2" l="1"/>
  <c r="Q428"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<sst xmlns="http://schemas.openxmlformats.org/spreadsheetml/2006/main" count="1654" uniqueCount="156">
  <si>
    <t>PRODUCT ID</t>
  </si>
  <si>
    <t xml:space="preserve">PRODUCT </t>
  </si>
  <si>
    <t xml:space="preserve">CATEGORY </t>
  </si>
  <si>
    <t>UOM</t>
  </si>
  <si>
    <t>BUYING PRICE</t>
  </si>
  <si>
    <t>SELLING PRICE</t>
  </si>
  <si>
    <t>P001</t>
  </si>
  <si>
    <t>Category01</t>
  </si>
  <si>
    <t>Kg</t>
  </si>
  <si>
    <t>P002</t>
  </si>
  <si>
    <t>P003</t>
  </si>
  <si>
    <t>Lt</t>
  </si>
  <si>
    <t>P004</t>
  </si>
  <si>
    <t>Ft</t>
  </si>
  <si>
    <t>P005</t>
  </si>
  <si>
    <t>P006</t>
  </si>
  <si>
    <t>No.</t>
  </si>
  <si>
    <t>P007</t>
  </si>
  <si>
    <t>P008</t>
  </si>
  <si>
    <t>P009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</si>
  <si>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</si>
  <si>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</si>
  <si>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</si>
  <si>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</si>
  <si>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</si>
  <si>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</si>
  <si>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</si>
  <si>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</si>
  <si>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</si>
  <si>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</si>
  <si>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</si>
  <si>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</si>
  <si>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</si>
  <si>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</si>
  <si>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</si>
  <si>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</si>
  <si>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</si>
  <si>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</si>
  <si>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</si>
  <si>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</si>
  <si>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</si>
  <si>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</si>
  <si>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</si>
  <si>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P0021</t>
  </si>
  <si>
    <t>Product21</t>
  </si>
  <si>
    <t>Category03</t>
  </si>
  <si>
    <t>P0022</t>
  </si>
  <si>
    <t>Product22</t>
  </si>
  <si>
    <t>P0023</t>
  </si>
  <si>
    <t>Product23</t>
  </si>
  <si>
    <t>P0024</t>
  </si>
  <si>
    <t>Product24</t>
  </si>
  <si>
    <t>P0025</t>
  </si>
  <si>
    <t>Product25</t>
  </si>
  <si>
    <t>P0026</t>
  </si>
  <si>
    <t>Product26</t>
  </si>
  <si>
    <t>P0027</t>
  </si>
  <si>
    <t>Product27</t>
  </si>
  <si>
    <t>P0028</t>
  </si>
  <si>
    <t>Product28</t>
  </si>
  <si>
    <t>P0029</t>
  </si>
  <si>
    <t>Product29</t>
  </si>
  <si>
    <t>P0030</t>
  </si>
  <si>
    <t>Product30</t>
  </si>
  <si>
    <t>P0031</t>
  </si>
  <si>
    <t>Product31</t>
  </si>
  <si>
    <t>P0032</t>
  </si>
  <si>
    <t>Product32</t>
  </si>
  <si>
    <t>Category04</t>
  </si>
  <si>
    <t>P0033</t>
  </si>
  <si>
    <t>Product33</t>
  </si>
  <si>
    <t>P0034</t>
  </si>
  <si>
    <t>Product34</t>
  </si>
  <si>
    <t>P0035</t>
  </si>
  <si>
    <t>Product35</t>
  </si>
  <si>
    <t>P0036</t>
  </si>
  <si>
    <t>Product36</t>
  </si>
  <si>
    <t>P0037</t>
  </si>
  <si>
    <t>Product37</t>
  </si>
  <si>
    <t>P0038</t>
  </si>
  <si>
    <t>Product38</t>
  </si>
  <si>
    <t>P0039</t>
  </si>
  <si>
    <t>Product39</t>
  </si>
  <si>
    <t>P0040</t>
  </si>
  <si>
    <t>Product40</t>
  </si>
  <si>
    <t>P0041</t>
  </si>
  <si>
    <t>Product41</t>
  </si>
  <si>
    <t>P0042</t>
  </si>
  <si>
    <t>Product42</t>
  </si>
  <si>
    <t>Category05</t>
  </si>
  <si>
    <t>P0043</t>
  </si>
  <si>
    <t>Product43</t>
  </si>
  <si>
    <t>P0044</t>
  </si>
  <si>
    <t>Product44</t>
  </si>
  <si>
    <t>P0045</t>
  </si>
  <si>
    <t>Product45</t>
  </si>
  <si>
    <t>P0046</t>
  </si>
  <si>
    <t>Product46</t>
  </si>
  <si>
    <t>P0047</t>
  </si>
  <si>
    <t>Product47</t>
  </si>
  <si>
    <t>P0048</t>
  </si>
  <si>
    <t>Product48</t>
  </si>
  <si>
    <t>P0049</t>
  </si>
  <si>
    <t>Product49</t>
  </si>
  <si>
    <t>P0050</t>
  </si>
  <si>
    <t>Product50</t>
  </si>
  <si>
    <t>DATE</t>
  </si>
  <si>
    <t>QTY</t>
  </si>
  <si>
    <t>SALES TYPE</t>
  </si>
  <si>
    <t>PAYMENT MODE</t>
  </si>
  <si>
    <t>DISCOUNT %</t>
  </si>
  <si>
    <t>Wholesaler</t>
  </si>
  <si>
    <t>Online</t>
  </si>
  <si>
    <t>Cash</t>
  </si>
  <si>
    <t>Retail Sales</t>
  </si>
  <si>
    <t>PRODUCT</t>
  </si>
  <si>
    <t>CATEGORY</t>
  </si>
  <si>
    <t>PROFIT</t>
  </si>
  <si>
    <t>TOTAL BUYING VALUE</t>
  </si>
  <si>
    <t>TOTAL SELLING VALUE</t>
  </si>
  <si>
    <t>DAY</t>
  </si>
  <si>
    <t>MONTH</t>
  </si>
  <si>
    <t>YEAR</t>
  </si>
  <si>
    <t>Sum of TOTAL SELLING VALUE</t>
  </si>
  <si>
    <t>Sum of TOTAL BUYING VALUE</t>
  </si>
  <si>
    <t>TOTAL SALES</t>
  </si>
  <si>
    <t>TOTAL PROFIT</t>
  </si>
  <si>
    <t>PROFIT %</t>
  </si>
  <si>
    <t>SALES</t>
  </si>
  <si>
    <t>PROFIT%</t>
  </si>
  <si>
    <t>Sum of QTY</t>
  </si>
  <si>
    <t>RANK</t>
  </si>
  <si>
    <t>Values</t>
  </si>
  <si>
    <t>ERANK 1 DATA</t>
  </si>
  <si>
    <t>Product01</t>
  </si>
  <si>
    <t>Product02</t>
  </si>
  <si>
    <t>Product03</t>
  </si>
  <si>
    <t>Product04</t>
  </si>
  <si>
    <t>Product05</t>
  </si>
  <si>
    <t>Product06</t>
  </si>
  <si>
    <t>Product07</t>
  </si>
  <si>
    <t>Product08</t>
  </si>
  <si>
    <t>Product09</t>
  </si>
  <si>
    <t>Jan</t>
  </si>
  <si>
    <t>Feb</t>
  </si>
  <si>
    <t>Mar</t>
  </si>
  <si>
    <t>Apr</t>
  </si>
  <si>
    <t>May</t>
  </si>
  <si>
    <t>Jun</t>
  </si>
  <si>
    <t>Jul</t>
  </si>
  <si>
    <t>Aug</t>
  </si>
  <si>
    <t>Sep</t>
  </si>
  <si>
    <t>Oct</t>
  </si>
  <si>
    <t>Nov</t>
  </si>
  <si>
    <t>Dec</t>
  </si>
  <si>
    <t>1ST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</si>
</sst>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_(&quot;$&quot;* \(#,##0.00\);_(&quot;$&quot;* &quot;-&quot;??_);_(@_)"/>
    <numFmt numFmtId="43" formatCode="_(* #,##0.00_);_(* \(#,##0.00\);_(* &quot;-&quot;??_);_(@_)"/>
    <numFmt numFmtId="164" formatCode="[$₹-4009]\ #,##0.00"/>
    <numFmt numFmtId="165" formatCode="[$-409]dd\-mmm\-yy;@"/>
    <numFmt numFmtId="166" formatCode="mmm"/>
    <numFmt numFmtId="167" formatCode="_ [$₹-4009]\ * #,##0.00_ ;_ [$₹-4009]\ * \-#,##0.00_ ;_ [$₹-4009]\ * &quot;-&quot;??_ ;_ @_ "/>
    <numFmt numFmtId="170" formatCode="_(&quot;$&quot;* #,##0_);_(&quot;$&quot;* \(#,##0\);_(&quot;$&quot;* &quot;-&quot;??_);_(@_)"/>
  </numFmts>
  <fonts count="3" x14ac:knownFonts="1">
    <font>
      <sz val="11"/>
      <color theme="1"/>
      <name val="Calibri"/>
      <family val="2"/>
      <scheme val="minor"/>
    </font>
    <font>
      <sz val="11"/>
      <color theme="1"/>
      <name val="Calibri"/>
      <family val="2"/>
      <scheme val="minor"/>
    </font>
    <font>
      <b/>
      <sz val="9"/>
      <color theme="1"/>
      <name val="Calibri Light"/>
      <family val="2"/>
      <scheme val="major"/>
    </font>
  </fonts>
  <fills count="3">
    <fill>
      <patternFill patternType="none"/>
    </fill>
    <fill>
      <patternFill patternType="gray125"/>
    </fill>
    <fill>
      <patternFill patternType="solid">
        <fgColor theme="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40">
    <xf numFmtId="0" fontId="0" fillId="0" borderId="0" xfId="0"/>
    <xf numFmtId="0" fontId="0" fillId="0" borderId="0" xfId="0" applyAlignment="1">
      <alignment horizontal="right"/>
    </xf>
    <xf numFmtId="43" fontId="0" fillId="0" borderId="0" xfId="1" applyFont="1" applyAlignment="1">
      <alignment horizontal="right"/>
    </xf>
    <xf numFmtId="10" fontId="0" fillId="0" borderId="0" xfId="0" applyNumberFormat="1"/>
    <xf numFmtId="0" fontId="0" fillId="0" borderId="1" xfId="0" applyBorder="1" applyAlignment="1">
      <alignment horizontal="right"/>
    </xf>
    <xf numFmtId="10" fontId="0" fillId="0" borderId="1" xfId="1" applyNumberFormat="1" applyFont="1" applyBorder="1" applyAlignment="1">
      <alignment horizontal="right"/>
    </xf>
    <xf numFmtId="43" fontId="0" fillId="0" borderId="1" xfId="1" applyFont="1" applyBorder="1" applyAlignment="1">
      <alignment horizontal="right"/>
    </xf>
    <xf numFmtId="0" fontId="0" fillId="0" borderId="1" xfId="0" applyBorder="1"/>
    <xf numFmtId="0" fontId="2" fillId="2" borderId="3" xfId="0" applyFont="1" applyFill="1" applyBorder="1" applyAlignment="1">
      <alignment horizontal="right"/>
    </xf>
    <xf numFmtId="10" fontId="2" fillId="2" borderId="3" xfId="0" applyNumberFormat="1" applyFont="1" applyFill="1" applyBorder="1" applyAlignment="1">
      <alignment horizontal="right"/>
    </xf>
    <xf numFmtId="0" fontId="2" fillId="2" borderId="4" xfId="0" applyFont="1" applyFill="1" applyBorder="1" applyAlignment="1">
      <alignment horizontal="right"/>
    </xf>
    <xf numFmtId="0" fontId="0" fillId="0" borderId="6" xfId="0" applyBorder="1"/>
    <xf numFmtId="0" fontId="0" fillId="0" borderId="8" xfId="0" applyBorder="1" applyAlignment="1">
      <alignment horizontal="right"/>
    </xf>
    <xf numFmtId="10" fontId="0" fillId="0" borderId="8" xfId="1" applyNumberFormat="1" applyFont="1" applyBorder="1" applyAlignment="1">
      <alignment horizontal="right"/>
    </xf>
    <xf numFmtId="43" fontId="0" fillId="0" borderId="8" xfId="1" applyFont="1" applyBorder="1" applyAlignment="1">
      <alignment horizontal="right"/>
    </xf>
    <xf numFmtId="0" fontId="0" fillId="0" borderId="8" xfId="0" applyBorder="1"/>
    <xf numFmtId="0" fontId="0" fillId="0" borderId="9" xfId="0" applyBorder="1"/>
    <xf numFmtId="0"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0" borderId="1" xfId="0" pivotButton="1" applyBorder="1"/>
    <xf numFmtId="0" fontId="0" fillId="0" borderId="1" xfId="0" applyNumberFormat="1" applyBorder="1"/>
    <xf numFmtId="0" fontId="0" fillId="0" borderId="0" xfId="0" applyBorder="1"/>
    <xf numFmtId="0" fontId="0" fillId="0" borderId="0" xfId="0" applyNumberFormat="1" applyBorder="1"/>
    <xf numFmtId="0" fontId="0" fillId="0" borderId="12" xfId="0" applyFill="1" applyBorder="1"/>
    <xf numFmtId="165" fontId="2" fillId="2" borderId="2" xfId="0" applyNumberFormat="1" applyFont="1" applyFill="1" applyBorder="1" applyAlignment="1">
      <alignment horizontal="right"/>
    </xf>
    <xf numFmtId="165" fontId="0" fillId="0" borderId="5" xfId="0" applyNumberFormat="1" applyBorder="1" applyAlignment="1">
      <alignment horizontal="right"/>
    </xf>
    <xf numFmtId="165" fontId="0" fillId="0" borderId="7" xfId="0" applyNumberFormat="1" applyBorder="1" applyAlignment="1">
      <alignment horizontal="right"/>
    </xf>
    <xf numFmtId="165" fontId="0" fillId="0" borderId="0" xfId="0" applyNumberFormat="1"/>
    <xf numFmtId="166" fontId="2" fillId="2" borderId="10" xfId="0" applyNumberFormat="1" applyFont="1" applyFill="1" applyBorder="1" applyAlignment="1">
      <alignment horizontal="right"/>
    </xf>
    <xf numFmtId="166" fontId="0" fillId="0" borderId="0" xfId="0" applyNumberFormat="1"/>
    <xf numFmtId="167" fontId="0" fillId="0" borderId="0" xfId="0" applyNumberFormat="1"/>
    <xf numFmtId="44" fontId="0" fillId="0" borderId="0" xfId="0" applyNumberFormat="1"/>
    <xf numFmtId="44" fontId="0" fillId="0" borderId="0" xfId="2" applyFont="1"/>
    <xf numFmtId="44" fontId="2" fillId="2" borderId="3" xfId="2" applyFont="1" applyFill="1" applyBorder="1" applyAlignment="1">
      <alignment horizontal="right"/>
    </xf>
    <xf numFmtId="44" fontId="0" fillId="0" borderId="1" xfId="2" applyFont="1" applyBorder="1"/>
    <xf numFmtId="44" fontId="0" fillId="0" borderId="8" xfId="2" applyFont="1" applyBorder="1"/>
    <xf numFmtId="44" fontId="0" fillId="0" borderId="11" xfId="2" applyFont="1" applyBorder="1"/>
    <xf numFmtId="170" fontId="0" fillId="0" borderId="0" xfId="0" applyNumberFormat="1"/>
  </cellXfs>
  <cellStyles count="3">
    <cellStyle name="Comma" xfId="1" builtinId="3"/>
    <cellStyle name="Currency" xfId="2" builtinId="4"/>
    <cellStyle name="Normal" xfId="0" builtinId="0"/>
  </cellStyles>
  <dxfs count="449">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34" formatCode="_(&quot;$&quot;* #,##0.00_);_(&quot;$&quot;* \(#,##0.00\);_(&quot;$&quot;* &quot;-&quot;??_);_(@_)"/>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numFmt numFmtId="170" formatCode="_(&quot;$&quot;* #,##0_);_(&quot;$&quot;* \(#,##0\);_(&quot;$&quot;* &quot;-&quot;??_);_(@_)"/>
    </dxf>
    <dxf>
      <numFmt numFmtId="170"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
      <fill>
        <patternFill>
          <bgColor theme="5" tint="0.79998168889431442"/>
        </patternFill>
      </fill>
    </dxf>
    <dxf>
      <fill>
        <patternFill>
          <fgColor theme="8" tint="0.39994506668294322"/>
          <bgColor theme="5" tint="0.59996337778862885"/>
        </patternFill>
      </fill>
    </dxf>
    <dxf>
      <fill>
        <patternFill patternType="solid">
          <bgColor theme="8" tint="0.39994506668294322"/>
        </patternFill>
      </fill>
    </dxf>
    <dxf>
      <fill>
        <patternFill patternType="solid">
          <bgColor theme="8" tint="0.39994506668294322"/>
        </patternFill>
      </fill>
    </dxf>
    <dxf>
      <fill>
        <gradientFill degree="90">
          <stop position="0">
            <color theme="0"/>
          </stop>
          <stop position="1">
            <color theme="4"/>
          </stop>
        </gradientFill>
      </fill>
    </dxf>
    <dxf>
      <numFmt numFmtId="170" formatCode="_(&quot;$&quot;* #,##0_);_(&quot;$&quot;* \(#,##0\);_(&quot;$&quot;* &quot;-&quot;??_);_(@_)"/>
    </dxf>
    <dxf>
      <numFmt numFmtId="170" formatCode="_(&quot;$&quot;* #,##0_);_(&quot;$&quot;* \(#,##0\);_(&quot;$&quot;* &quot;-&quot;??_);_(@_)"/>
    </dxf>
    <dxf>
      <numFmt numFmtId="34" formatCode="_(&quot;$&quot;* #,##0.00_);_(&quot;$&quot;* \(#,##0.00\);_(&quot;$&quot;* &quot;-&quot;??_);_(@_)"/>
    </dxf>
    <dxf>
      <numFmt numFmtId="34" formatCode="_(&quot;$&quot;* #,##0.00_);_(&quot;$&quot;* \(#,##0.0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numFmt numFmtId="34" formatCode="_(&quot;$&quot;* #,##0.00_);_(&quot;$&quot;* \(#,##0.00\);_(&quot;$&quot;* &quot;-&quot;??_);_(@_)"/>
    </dxf>
    <dxf>
      <numFmt numFmtId="167" formatCode="_ [$₹-4009]\ * #,##0.00_ ;_ [$₹-4009]\ * \-#,##0.00_ ;_ [$₹-4009]\ * &quot;-&quot;??_ ;_ @_ "/>
    </dxf>
    <dxf>
      <numFmt numFmtId="167" formatCode="_ [$₹-4009]\ * #,##0.00_ ;_ [$₹-4009]\ * \-#,##0.00_ ;_ [$₹-4009]\ * &quot;-&quot;??_ ;_ @_ "/>
    </dxf>
    <dxf>
      <numFmt numFmtId="167" formatCode="_ [$₹-4009]\ * #,##0.00_ ;_ [$₹-4009]\ * \-#,##0.00_ ;_ [$₹-4009]\ * &quot;-&quot;??_ ;_ @_ "/>
    </dxf>
  </dxfs>
  <tableStyles count="4" defaultTableStyle="TableStyleMedium2" defaultPivotStyle="PivotStyleLight16">
    <tableStyle name="Slicer Style 1" pivot="0" table="0" count="1" xr9:uid="{E84C0F40-C1C3-41F8-A9FC-3A6E8E3B4028}">
      <tableStyleElement type="wholeTable" dxfId="436"/>
    </tableStyle>
    <tableStyle name="Slicer Style 2" pivot="0" table="0" count="2" xr9:uid="{E744476E-84A6-40EE-B8B9-F2574BAF29D6}">
      <tableStyleElement type="wholeTable" dxfId="435"/>
      <tableStyleElement type="headerRow" dxfId="434"/>
    </tableStyle>
    <tableStyle name="Slicer Style 3" pivot="0" table="0" count="1" xr9:uid="{9A50E4E6-3C99-478D-9CE8-D81C43235EB5}">
      <tableStyleElement type="wholeTable" dxfId="433"/>
    </tableStyle>
    <tableStyle name="Slicer Style 4" pivot="0" table="0" count="1" xr9:uid="{A2D18D45-D3C0-42BD-ADA3-DB08351E1552}">
      <tableStyleElement type="wholeTable" dxfId="432"/>
    </tableStyle>
  </tableStyle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Data - Dashboard.xlsx]ANALYSIS!DAY</c:name>
    <c:fmtId val="1"/>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469816272965883E-2"/>
          <c:y val="4.6296296296296294E-2"/>
          <c:w val="0.85219685039370074"/>
          <c:h val="0.8416746864975212"/>
        </c:manualLayout>
      </c:layout>
      <c:areaChart>
        <c:grouping val="standard"/>
        <c:varyColors val="0"/>
        <c:ser>
          <c:idx val="0"/>
          <c:order val="0"/>
          <c:tx>
            <c:strRef>
              <c:f>ANALYSIS!$B$3</c:f>
              <c:strCache>
                <c:ptCount val="1"/>
                <c:pt idx="0">
                  <c:v>Total</c:v>
                </c:pt>
              </c:strCache>
            </c:strRef>
          </c:tx>
          <c:spPr>
            <a:solidFill>
              <a:schemeClr val="accent1"/>
            </a:solidFill>
            <a:ln w="25400">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_ [$₹-4009]\ * #,##0.00_ ;_ [$₹-4009]\ * \-#,##0.00_ ;_ [$₹-4009]\ * "-"??_ ;_ @_ </c:formatCode>
                <c:ptCount val="31"/>
                <c:pt idx="0">
                  <c:v>13675.58</c:v>
                </c:pt>
                <c:pt idx="1">
                  <c:v>14103.219999999998</c:v>
                </c:pt>
                <c:pt idx="2">
                  <c:v>14934.4</c:v>
                </c:pt>
                <c:pt idx="3">
                  <c:v>12074.530000000002</c:v>
                </c:pt>
                <c:pt idx="4">
                  <c:v>16483.86</c:v>
                </c:pt>
                <c:pt idx="5">
                  <c:v>13296.36</c:v>
                </c:pt>
                <c:pt idx="6">
                  <c:v>17368.279999999995</c:v>
                </c:pt>
                <c:pt idx="7">
                  <c:v>12365.599999999999</c:v>
                </c:pt>
                <c:pt idx="8">
                  <c:v>12459.8</c:v>
                </c:pt>
                <c:pt idx="9">
                  <c:v>14765.62</c:v>
                </c:pt>
                <c:pt idx="10">
                  <c:v>17515.600000000002</c:v>
                </c:pt>
                <c:pt idx="11">
                  <c:v>16160.08</c:v>
                </c:pt>
                <c:pt idx="12">
                  <c:v>15352.839999999998</c:v>
                </c:pt>
                <c:pt idx="13">
                  <c:v>5919.28</c:v>
                </c:pt>
                <c:pt idx="14">
                  <c:v>13486.87</c:v>
                </c:pt>
                <c:pt idx="15">
                  <c:v>11527.09</c:v>
                </c:pt>
                <c:pt idx="16">
                  <c:v>17564.02</c:v>
                </c:pt>
                <c:pt idx="17">
                  <c:v>21427.94</c:v>
                </c:pt>
                <c:pt idx="18">
                  <c:v>7190.8600000000006</c:v>
                </c:pt>
                <c:pt idx="19">
                  <c:v>17539.7</c:v>
                </c:pt>
                <c:pt idx="20">
                  <c:v>11390.730000000003</c:v>
                </c:pt>
                <c:pt idx="21">
                  <c:v>15443.14</c:v>
                </c:pt>
                <c:pt idx="22">
                  <c:v>11924.82</c:v>
                </c:pt>
                <c:pt idx="23">
                  <c:v>15623.16</c:v>
                </c:pt>
                <c:pt idx="24">
                  <c:v>9022.9600000000009</c:v>
                </c:pt>
                <c:pt idx="25">
                  <c:v>15349.83</c:v>
                </c:pt>
                <c:pt idx="26">
                  <c:v>17211.810000000001</c:v>
                </c:pt>
                <c:pt idx="27">
                  <c:v>8978.6199999999972</c:v>
                </c:pt>
                <c:pt idx="28">
                  <c:v>14367.240000000002</c:v>
                </c:pt>
                <c:pt idx="29">
                  <c:v>17006.05</c:v>
                </c:pt>
                <c:pt idx="30">
                  <c:v>14290.550000000001</c:v>
                </c:pt>
              </c:numCache>
            </c:numRef>
          </c:val>
          <c:extLst>
            <c:ext xmlns:c16="http://schemas.microsoft.com/office/drawing/2014/chart" uri="{C3380CC4-5D6E-409C-BE32-E72D297353CC}">
              <c16:uniqueId val="{00000001-202A-4414-BD54-A60ABD616747}"/>
            </c:ext>
          </c:extLst>
        </c:ser>
        <c:dLbls>
          <c:showLegendKey val="0"/>
          <c:showVal val="0"/>
          <c:showCatName val="0"/>
          <c:showSerName val="0"/>
          <c:showPercent val="0"/>
          <c:showBubbleSize val="0"/>
        </c:dLbls>
        <c:axId val="377968712"/>
        <c:axId val="377969696"/>
      </c:areaChart>
      <c:catAx>
        <c:axId val="377968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969696"/>
        <c:crosses val="autoZero"/>
        <c:auto val="1"/>
        <c:lblAlgn val="ctr"/>
        <c:lblOffset val="100"/>
        <c:noMultiLvlLbl val="0"/>
      </c:catAx>
      <c:valAx>
        <c:axId val="377969696"/>
        <c:scaling>
          <c:orientation val="minMax"/>
        </c:scaling>
        <c:delete val="0"/>
        <c:axPos val="l"/>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9687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9025371828521433E-2"/>
          <c:y val="7.4074272377079323E-2"/>
          <c:w val="0.86486351706036746"/>
          <c:h val="0.8416746864975212"/>
        </c:manualLayout>
      </c:layout>
      <c:barChart>
        <c:barDir val="col"/>
        <c:grouping val="clustered"/>
        <c:varyColors val="0"/>
        <c:ser>
          <c:idx val="0"/>
          <c:order val="0"/>
          <c:tx>
            <c:strRef>
              <c:f>ANALYSIS!$K$4</c:f>
              <c:strCache>
                <c:ptCount val="1"/>
                <c:pt idx="0">
                  <c:v>SALES</c:v>
                </c:pt>
              </c:strCache>
            </c:strRef>
          </c:tx>
          <c:spPr>
            <a:solidFill>
              <a:schemeClr val="accent1"/>
            </a:solidFill>
            <a:ln>
              <a:noFill/>
            </a:ln>
            <a:effectLst/>
          </c:spPr>
          <c:invertIfNegative val="0"/>
          <c:dLbls>
            <c:dLbl>
              <c:idx val="0"/>
              <c:tx>
                <c:rich>
                  <a:bodyPr/>
                  <a:lstStyle/>
                  <a:p>
                    <a:fld id="{38786391-6160-4C85-8C3C-62E671E0A68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773-42C6-BE3B-0E13C6C4A785}"/>
                </c:ext>
              </c:extLst>
            </c:dLbl>
            <c:dLbl>
              <c:idx val="1"/>
              <c:tx>
                <c:rich>
                  <a:bodyPr/>
                  <a:lstStyle/>
                  <a:p>
                    <a:fld id="{16B797F4-7C80-403E-85BB-00452E0EC75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773-42C6-BE3B-0E13C6C4A785}"/>
                </c:ext>
              </c:extLst>
            </c:dLbl>
            <c:dLbl>
              <c:idx val="2"/>
              <c:tx>
                <c:rich>
                  <a:bodyPr/>
                  <a:lstStyle/>
                  <a:p>
                    <a:fld id="{898787D6-FD15-46F7-9571-8B1CD769170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773-42C6-BE3B-0E13C6C4A785}"/>
                </c:ext>
              </c:extLst>
            </c:dLbl>
            <c:dLbl>
              <c:idx val="3"/>
              <c:tx>
                <c:rich>
                  <a:bodyPr/>
                  <a:lstStyle/>
                  <a:p>
                    <a:fld id="{B26634EB-C65A-46ED-8B34-A69C2C51ACB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773-42C6-BE3B-0E13C6C4A785}"/>
                </c:ext>
              </c:extLst>
            </c:dLbl>
            <c:dLbl>
              <c:idx val="4"/>
              <c:tx>
                <c:rich>
                  <a:bodyPr/>
                  <a:lstStyle/>
                  <a:p>
                    <a:fld id="{D37ED296-0AE8-49FD-B28F-48ECECA561C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773-42C6-BE3B-0E13C6C4A785}"/>
                </c:ext>
              </c:extLst>
            </c:dLbl>
            <c:dLbl>
              <c:idx val="5"/>
              <c:tx>
                <c:rich>
                  <a:bodyPr/>
                  <a:lstStyle/>
                  <a:p>
                    <a:fld id="{FC692635-C1C2-4173-A307-291BACF6567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773-42C6-BE3B-0E13C6C4A785}"/>
                </c:ext>
              </c:extLst>
            </c:dLbl>
            <c:dLbl>
              <c:idx val="6"/>
              <c:tx>
                <c:rich>
                  <a:bodyPr/>
                  <a:lstStyle/>
                  <a:p>
                    <a:fld id="{30604738-2B13-4504-BCF0-EA162593B2D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773-42C6-BE3B-0E13C6C4A785}"/>
                </c:ext>
              </c:extLst>
            </c:dLbl>
            <c:dLbl>
              <c:idx val="7"/>
              <c:tx>
                <c:rich>
                  <a:bodyPr/>
                  <a:lstStyle/>
                  <a:p>
                    <a:fld id="{AFD59D6B-8459-45A4-A902-4723D9C588C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773-42C6-BE3B-0E13C6C4A785}"/>
                </c:ext>
              </c:extLst>
            </c:dLbl>
            <c:dLbl>
              <c:idx val="8"/>
              <c:tx>
                <c:rich>
                  <a:bodyPr/>
                  <a:lstStyle/>
                  <a:p>
                    <a:fld id="{1073F5C2-3948-436D-931A-03D7CEECDE5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773-42C6-BE3B-0E13C6C4A785}"/>
                </c:ext>
              </c:extLst>
            </c:dLbl>
            <c:dLbl>
              <c:idx val="9"/>
              <c:tx>
                <c:rich>
                  <a:bodyPr/>
                  <a:lstStyle/>
                  <a:p>
                    <a:fld id="{E3BC2FD9-99B6-42A8-AF66-F50ED1F5957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773-42C6-BE3B-0E13C6C4A785}"/>
                </c:ext>
              </c:extLst>
            </c:dLbl>
            <c:dLbl>
              <c:idx val="10"/>
              <c:tx>
                <c:rich>
                  <a:bodyPr/>
                  <a:lstStyle/>
                  <a:p>
                    <a:fld id="{20460210-2B9B-4FAA-B883-6E8341D9CBE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773-42C6-BE3B-0E13C6C4A785}"/>
                </c:ext>
              </c:extLst>
            </c:dLbl>
            <c:dLbl>
              <c:idx val="11"/>
              <c:tx>
                <c:rich>
                  <a:bodyPr/>
                  <a:lstStyle/>
                  <a:p>
                    <a:fld id="{2AB4ACD2-747E-405D-AE3D-18EEAD225E5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773-42C6-BE3B-0E13C6C4A78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ANALYSIS!$J$5:$J$16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ANALYSIS!$K$5:$K$16</c:f>
              <c:numCache>
                <c:formatCode>_("$"* #,##0.00_);_("$"* \(#,##0.00\);_("$"* "-"??_);_(@_)</c:formatCode>
                <c:ptCount val="12"/>
                <c:pt idx="0">
                  <c:v>44478.109999999993</c:v>
                </c:pt>
                <c:pt idx="1">
                  <c:v>30047.25</c:v>
                </c:pt>
                <c:pt idx="2">
                  <c:v>51387.789999999994</c:v>
                </c:pt>
                <c:pt idx="3">
                  <c:v>36405.159999999996</c:v>
                </c:pt>
                <c:pt idx="4">
                  <c:v>34154.9</c:v>
                </c:pt>
                <c:pt idx="5">
                  <c:v>31580.750000000015</c:v>
                </c:pt>
                <c:pt idx="6">
                  <c:v>33883.200000000004</c:v>
                </c:pt>
                <c:pt idx="7">
                  <c:v>34339.43</c:v>
                </c:pt>
                <c:pt idx="8">
                  <c:v>37946.140000000007</c:v>
                </c:pt>
                <c:pt idx="9">
                  <c:v>33187.4</c:v>
                </c:pt>
                <c:pt idx="10">
                  <c:v>32312.380000000005</c:v>
                </c:pt>
                <c:pt idx="11">
                  <c:v>36097.93</c:v>
                </c:pt>
              </c:numCache>
            </c:numRef>
          </c:val>
          <c:extLst>
            <c:ext xmlns:c15="http://schemas.microsoft.com/office/drawing/2012/chart" uri="{02D57815-91ED-43cb-92C2-25804820EDAC}">
              <c15:datalabelsRange>
                <c15:f>ANALYSIS!$M$5:$M$16</c15:f>
                <c15:dlblRangeCache>
                  <c:ptCount val="12"/>
                  <c:pt idx="0">
                    <c:v>28%</c:v>
                  </c:pt>
                  <c:pt idx="1">
                    <c:v>25%</c:v>
                  </c:pt>
                  <c:pt idx="2">
                    <c:v>32%</c:v>
                  </c:pt>
                  <c:pt idx="3">
                    <c:v>30%</c:v>
                  </c:pt>
                  <c:pt idx="4">
                    <c:v>19%</c:v>
                  </c:pt>
                  <c:pt idx="5">
                    <c:v>40%</c:v>
                  </c:pt>
                  <c:pt idx="6">
                    <c:v>31%</c:v>
                  </c:pt>
                  <c:pt idx="7">
                    <c:v>27%</c:v>
                  </c:pt>
                  <c:pt idx="8">
                    <c:v>39%</c:v>
                  </c:pt>
                  <c:pt idx="9">
                    <c:v>29%</c:v>
                  </c:pt>
                  <c:pt idx="10">
                    <c:v>23%</c:v>
                  </c:pt>
                  <c:pt idx="11">
                    <c:v>31%</c:v>
                  </c:pt>
                </c15:dlblRangeCache>
              </c15:datalabelsRange>
            </c:ext>
            <c:ext xmlns:c16="http://schemas.microsoft.com/office/drawing/2014/chart" uri="{C3380CC4-5D6E-409C-BE32-E72D297353CC}">
              <c16:uniqueId val="{00000000-8773-42C6-BE3B-0E13C6C4A785}"/>
            </c:ext>
          </c:extLst>
        </c:ser>
        <c:ser>
          <c:idx val="1"/>
          <c:order val="1"/>
          <c:tx>
            <c:strRef>
              <c:f>ANALYSIS!$L$4</c:f>
              <c:strCache>
                <c:ptCount val="1"/>
                <c:pt idx="0">
                  <c:v>PROFIT</c:v>
                </c:pt>
              </c:strCache>
            </c:strRef>
          </c:tx>
          <c:spPr>
            <a:solidFill>
              <a:schemeClr val="accent2"/>
            </a:solidFill>
            <a:ln>
              <a:noFill/>
            </a:ln>
            <a:effectLst/>
          </c:spPr>
          <c:invertIfNegative val="0"/>
          <c:cat>
            <c:strRef>
              <c:f>ANALYSIS!$J$5:$J$16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ANALYSIS!$L$5:$L$16</c:f>
              <c:numCache>
                <c:formatCode>_("$"* #,##0.00_);_("$"* \(#,##0.00\);_("$"* "-"??_);_(@_)</c:formatCode>
                <c:ptCount val="12"/>
                <c:pt idx="0">
                  <c:v>9596.1099999999933</c:v>
                </c:pt>
                <c:pt idx="1">
                  <c:v>5925.25</c:v>
                </c:pt>
                <c:pt idx="2">
                  <c:v>12528.789999999994</c:v>
                </c:pt>
                <c:pt idx="3">
                  <c:v>8424.1599999999962</c:v>
                </c:pt>
                <c:pt idx="4">
                  <c:v>5559.9000000000015</c:v>
                </c:pt>
                <c:pt idx="5">
                  <c:v>9056.7500000000146</c:v>
                </c:pt>
                <c:pt idx="6">
                  <c:v>7959.2000000000044</c:v>
                </c:pt>
                <c:pt idx="7">
                  <c:v>7200.43</c:v>
                </c:pt>
                <c:pt idx="8">
                  <c:v>10582.140000000007</c:v>
                </c:pt>
                <c:pt idx="9">
                  <c:v>7513.4000000000015</c:v>
                </c:pt>
                <c:pt idx="10">
                  <c:v>6048.3800000000047</c:v>
                </c:pt>
                <c:pt idx="11">
                  <c:v>8646.93</c:v>
                </c:pt>
              </c:numCache>
            </c:numRef>
          </c:val>
          <c:extLst>
            <c:ext xmlns:c16="http://schemas.microsoft.com/office/drawing/2014/chart" uri="{C3380CC4-5D6E-409C-BE32-E72D297353CC}">
              <c16:uniqueId val="{00000001-8773-42C6-BE3B-0E13C6C4A785}"/>
            </c:ext>
          </c:extLst>
        </c:ser>
        <c:dLbls>
          <c:showLegendKey val="0"/>
          <c:showVal val="0"/>
          <c:showCatName val="0"/>
          <c:showSerName val="0"/>
          <c:showPercent val="0"/>
          <c:showBubbleSize val="0"/>
        </c:dLbls>
        <c:gapWidth val="50"/>
        <c:overlap val="100"/>
        <c:axId val="489059592"/>
        <c:axId val="489055000"/>
      </c:barChart>
      <c:catAx>
        <c:axId val="489059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055000"/>
        <c:crosses val="autoZero"/>
        <c:auto val="1"/>
        <c:lblAlgn val="ctr"/>
        <c:lblOffset val="100"/>
        <c:noMultiLvlLbl val="0"/>
      </c:catAx>
      <c:valAx>
        <c:axId val="489055000"/>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0595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ANALYSIS!$AP$9:$AP$18</c:f>
              <c:strCache>
                <c:ptCount val="10"/>
                <c:pt idx="0">
                  <c:v>Product11</c:v>
                </c:pt>
                <c:pt idx="1">
                  <c:v>Product12</c:v>
                </c:pt>
                <c:pt idx="2">
                  <c:v>Product13</c:v>
                </c:pt>
                <c:pt idx="3">
                  <c:v>Product14</c:v>
                </c:pt>
                <c:pt idx="4">
                  <c:v>Product15</c:v>
                </c:pt>
                <c:pt idx="5">
                  <c:v>Product16</c:v>
                </c:pt>
                <c:pt idx="6">
                  <c:v>Product17</c:v>
                </c:pt>
                <c:pt idx="7">
                  <c:v>Product18</c:v>
                </c:pt>
                <c:pt idx="8">
                  <c:v>Product19</c:v>
                </c:pt>
                <c:pt idx="9">
                  <c:v>Product20</c:v>
                </c:pt>
              </c:strCache>
            </c:strRef>
          </c:cat>
          <c:val>
            <c:numRef>
              <c:f>ANALYSIS!$AQ$9:$AQ$18</c:f>
              <c:numCache>
                <c:formatCode>_("$"* #,##0.00_);_("$"* \(#,##0.00\);_("$"* "-"??_);_(@_)</c:formatCode>
                <c:ptCount val="10"/>
                <c:pt idx="0">
                  <c:v>14002.560000000001</c:v>
                </c:pt>
                <c:pt idx="1">
                  <c:v>1585.92</c:v>
                </c:pt>
                <c:pt idx="2">
                  <c:v>3303.72</c:v>
                </c:pt>
                <c:pt idx="3">
                  <c:v>7751.7999999999984</c:v>
                </c:pt>
                <c:pt idx="4">
                  <c:v>10067.400000000001</c:v>
                </c:pt>
                <c:pt idx="5">
                  <c:v>11107.799999999997</c:v>
                </c:pt>
                <c:pt idx="6">
                  <c:v>6759.1999999999989</c:v>
                </c:pt>
                <c:pt idx="7">
                  <c:v>19165.300000000003</c:v>
                </c:pt>
                <c:pt idx="8">
                  <c:v>13559.399999999998</c:v>
                </c:pt>
                <c:pt idx="9" formatCode="General">
                  <c:v>1562.2</c:v>
                </c:pt>
              </c:numCache>
            </c:numRef>
          </c:val>
          <c:extLst>
            <c:ext xmlns:c16="http://schemas.microsoft.com/office/drawing/2014/chart" uri="{C3380CC4-5D6E-409C-BE32-E72D297353CC}">
              <c16:uniqueId val="{00000000-3A97-4A43-B668-2164206C1663}"/>
            </c:ext>
          </c:extLst>
        </c:ser>
        <c:dLbls>
          <c:showLegendKey val="0"/>
          <c:showVal val="0"/>
          <c:showCatName val="0"/>
          <c:showSerName val="0"/>
          <c:showPercent val="0"/>
          <c:showBubbleSize val="0"/>
        </c:dLbls>
        <c:gapWidth val="182"/>
        <c:axId val="489042864"/>
        <c:axId val="489050736"/>
      </c:barChart>
      <c:catAx>
        <c:axId val="489042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050736"/>
        <c:crosses val="autoZero"/>
        <c:auto val="1"/>
        <c:lblAlgn val="ctr"/>
        <c:lblOffset val="100"/>
        <c:noMultiLvlLbl val="0"/>
      </c:catAx>
      <c:valAx>
        <c:axId val="489050736"/>
        <c:scaling>
          <c:orientation val="minMax"/>
        </c:scaling>
        <c:delete val="1"/>
        <c:axPos val="b"/>
        <c:numFmt formatCode="_(&quot;$&quot;* #,##0.00_);_(&quot;$&quot;* \(#,##0.00\);_(&quot;$&quot;* &quot;-&quot;??_);_(@_)" sourceLinked="1"/>
        <c:majorTickMark val="none"/>
        <c:minorTickMark val="none"/>
        <c:tickLblPos val="nextTo"/>
        <c:crossAx val="489042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Data - Dashboard.xlsx]ANALYSIS!PivotTable7</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ANALYSIS!$V$22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ANALYSIS!$U$23:$U$25</c:f>
              <c:strCache>
                <c:ptCount val="3"/>
                <c:pt idx="0">
                  <c:v>Online</c:v>
                </c:pt>
                <c:pt idx="1">
                  <c:v>Retail Sales</c:v>
                </c:pt>
                <c:pt idx="2">
                  <c:v>Wholesaler</c:v>
                </c:pt>
              </c:strCache>
            </c:strRef>
          </c:cat>
          <c:val>
            <c:numRef>
              <c:f>ANALYSIS!$V$23:$V$25</c:f>
              <c:numCache>
                <c:formatCode>_("$"* #,##0.00_);_("$"* \(#,##0.00\);_("$"* "-"??_);_(@_)</c:formatCode>
                <c:ptCount val="3"/>
                <c:pt idx="0">
                  <c:v>154019.16</c:v>
                </c:pt>
                <c:pt idx="1">
                  <c:v>95499.7</c:v>
                </c:pt>
                <c:pt idx="2">
                  <c:v>186301.58000000002</c:v>
                </c:pt>
              </c:numCache>
            </c:numRef>
          </c:val>
          <c:extLst>
            <c:ext xmlns:c16="http://schemas.microsoft.com/office/drawing/2014/chart" uri="{C3380CC4-5D6E-409C-BE32-E72D297353CC}">
              <c16:uniqueId val="{00000003-1561-4F6F-9BB9-8D2139DEFD3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Data - Dashboard.xlsx]ANALYSIS!PAYMENT MODE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ANALYSIS!$V$7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ANALYSIS!$U$8:$U$9</c:f>
              <c:strCache>
                <c:ptCount val="2"/>
                <c:pt idx="0">
                  <c:v>Cash</c:v>
                </c:pt>
                <c:pt idx="1">
                  <c:v>Online</c:v>
                </c:pt>
              </c:strCache>
            </c:strRef>
          </c:cat>
          <c:val>
            <c:numRef>
              <c:f>ANALYSIS!$V$8:$V$9</c:f>
              <c:numCache>
                <c:formatCode>_("$"* #,##0.00_);_("$"* \(#,##0.00\);_("$"* "-"??_);_(@_)</c:formatCode>
                <c:ptCount val="2"/>
                <c:pt idx="0">
                  <c:v>252031.47999999992</c:v>
                </c:pt>
                <c:pt idx="1">
                  <c:v>183788.95999999996</c:v>
                </c:pt>
              </c:numCache>
            </c:numRef>
          </c:val>
          <c:extLst>
            <c:ext xmlns:c16="http://schemas.microsoft.com/office/drawing/2014/chart" uri="{C3380CC4-5D6E-409C-BE32-E72D297353CC}">
              <c16:uniqueId val="{00000002-02E6-4F84-9299-783A068E517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Data - Dashboard.xlsx]ANALYSIS!DAY</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marker>
          <c:symbol val="circle"/>
          <c:size val="5"/>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33042495081682"/>
          <c:y val="6.1659387660219125E-2"/>
          <c:w val="0.85219685039370074"/>
          <c:h val="0.8416746864975212"/>
        </c:manualLayout>
      </c:layout>
      <c:areaChart>
        <c:grouping val="standard"/>
        <c:varyColors val="0"/>
        <c:ser>
          <c:idx val="0"/>
          <c:order val="0"/>
          <c:tx>
            <c:strRef>
              <c:f>ANALYSIS!$B$3</c:f>
              <c:strCache>
                <c:ptCount val="1"/>
                <c:pt idx="0">
                  <c:v>Total</c:v>
                </c:pt>
              </c:strCache>
            </c:strRef>
          </c:tx>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_ [$₹-4009]\ * #,##0.00_ ;_ [$₹-4009]\ * \-#,##0.00_ ;_ [$₹-4009]\ * "-"??_ ;_ @_ </c:formatCode>
                <c:ptCount val="31"/>
                <c:pt idx="0">
                  <c:v>13675.58</c:v>
                </c:pt>
                <c:pt idx="1">
                  <c:v>14103.219999999998</c:v>
                </c:pt>
                <c:pt idx="2">
                  <c:v>14934.4</c:v>
                </c:pt>
                <c:pt idx="3">
                  <c:v>12074.530000000002</c:v>
                </c:pt>
                <c:pt idx="4">
                  <c:v>16483.86</c:v>
                </c:pt>
                <c:pt idx="5">
                  <c:v>13296.36</c:v>
                </c:pt>
                <c:pt idx="6">
                  <c:v>17368.279999999995</c:v>
                </c:pt>
                <c:pt idx="7">
                  <c:v>12365.599999999999</c:v>
                </c:pt>
                <c:pt idx="8">
                  <c:v>12459.8</c:v>
                </c:pt>
                <c:pt idx="9">
                  <c:v>14765.62</c:v>
                </c:pt>
                <c:pt idx="10">
                  <c:v>17515.600000000002</c:v>
                </c:pt>
                <c:pt idx="11">
                  <c:v>16160.08</c:v>
                </c:pt>
                <c:pt idx="12">
                  <c:v>15352.839999999998</c:v>
                </c:pt>
                <c:pt idx="13">
                  <c:v>5919.28</c:v>
                </c:pt>
                <c:pt idx="14">
                  <c:v>13486.87</c:v>
                </c:pt>
                <c:pt idx="15">
                  <c:v>11527.09</c:v>
                </c:pt>
                <c:pt idx="16">
                  <c:v>17564.02</c:v>
                </c:pt>
                <c:pt idx="17">
                  <c:v>21427.94</c:v>
                </c:pt>
                <c:pt idx="18">
                  <c:v>7190.8600000000006</c:v>
                </c:pt>
                <c:pt idx="19">
                  <c:v>17539.7</c:v>
                </c:pt>
                <c:pt idx="20">
                  <c:v>11390.730000000003</c:v>
                </c:pt>
                <c:pt idx="21">
                  <c:v>15443.14</c:v>
                </c:pt>
                <c:pt idx="22">
                  <c:v>11924.82</c:v>
                </c:pt>
                <c:pt idx="23">
                  <c:v>15623.16</c:v>
                </c:pt>
                <c:pt idx="24">
                  <c:v>9022.9600000000009</c:v>
                </c:pt>
                <c:pt idx="25">
                  <c:v>15349.83</c:v>
                </c:pt>
                <c:pt idx="26">
                  <c:v>17211.810000000001</c:v>
                </c:pt>
                <c:pt idx="27">
                  <c:v>8978.6199999999972</c:v>
                </c:pt>
                <c:pt idx="28">
                  <c:v>14367.240000000002</c:v>
                </c:pt>
                <c:pt idx="29">
                  <c:v>17006.05</c:v>
                </c:pt>
                <c:pt idx="30">
                  <c:v>14290.550000000001</c:v>
                </c:pt>
              </c:numCache>
            </c:numRef>
          </c:val>
          <c:extLst>
            <c:ext xmlns:c16="http://schemas.microsoft.com/office/drawing/2014/chart" uri="{C3380CC4-5D6E-409C-BE32-E72D297353CC}">
              <c16:uniqueId val="{00000002-C11B-4F9E-A88E-0D20840C9C38}"/>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377968712"/>
        <c:axId val="377969696"/>
      </c:areaChart>
      <c:catAx>
        <c:axId val="37796871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377969696"/>
        <c:crosses val="autoZero"/>
        <c:auto val="1"/>
        <c:lblAlgn val="ctr"/>
        <c:lblOffset val="100"/>
        <c:noMultiLvlLbl val="0"/>
      </c:catAx>
      <c:valAx>
        <c:axId val="37796969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_ [$₹-4009]\ * #,##0.00_ ;_ [$₹-4009]\ * \-#,##0.00_ ;_ [$₹-4009]\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779687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9025371828521433E-2"/>
          <c:y val="7.4074272377079323E-2"/>
          <c:w val="0.86486351706036746"/>
          <c:h val="0.8416746864975212"/>
        </c:manualLayout>
      </c:layout>
      <c:barChart>
        <c:barDir val="col"/>
        <c:grouping val="clustered"/>
        <c:varyColors val="0"/>
        <c:ser>
          <c:idx val="0"/>
          <c:order val="0"/>
          <c:tx>
            <c:strRef>
              <c:f>ANALYSIS!$K$4</c:f>
              <c:strCache>
                <c:ptCount val="1"/>
                <c:pt idx="0">
                  <c:v>SALES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dLbl>
              <c:idx val="0"/>
              <c:tx>
                <c:rich>
                  <a:bodyPr/>
                  <a:lstStyle/>
                  <a:p>
                    <a:fld id="{B7494191-E97B-43B3-BF5E-ED80DE3EE47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262A-4883-BFC6-AAAB4B500CCD}"/>
                </c:ext>
              </c:extLst>
            </c:dLbl>
            <c:dLbl>
              <c:idx val="1"/>
              <c:tx>
                <c:rich>
                  <a:bodyPr/>
                  <a:lstStyle/>
                  <a:p>
                    <a:fld id="{F0101F0C-B3FF-48EC-9791-5ADE132843D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62A-4883-BFC6-AAAB4B500CCD}"/>
                </c:ext>
              </c:extLst>
            </c:dLbl>
            <c:dLbl>
              <c:idx val="2"/>
              <c:tx>
                <c:rich>
                  <a:bodyPr/>
                  <a:lstStyle/>
                  <a:p>
                    <a:fld id="{632FC5F3-1228-4EAC-97E0-28CE821F2DA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62A-4883-BFC6-AAAB4B500CCD}"/>
                </c:ext>
              </c:extLst>
            </c:dLbl>
            <c:dLbl>
              <c:idx val="3"/>
              <c:tx>
                <c:rich>
                  <a:bodyPr/>
                  <a:lstStyle/>
                  <a:p>
                    <a:fld id="{44612D3F-7FB9-410B-B51B-CF9B74ED081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62A-4883-BFC6-AAAB4B500CCD}"/>
                </c:ext>
              </c:extLst>
            </c:dLbl>
            <c:dLbl>
              <c:idx val="4"/>
              <c:tx>
                <c:rich>
                  <a:bodyPr/>
                  <a:lstStyle/>
                  <a:p>
                    <a:fld id="{CB06F8EE-A2CA-4945-9C78-B246BBC5422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62A-4883-BFC6-AAAB4B500CCD}"/>
                </c:ext>
              </c:extLst>
            </c:dLbl>
            <c:dLbl>
              <c:idx val="5"/>
              <c:tx>
                <c:rich>
                  <a:bodyPr/>
                  <a:lstStyle/>
                  <a:p>
                    <a:fld id="{DCC07835-F83A-44EA-AF4F-73BC7458828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62A-4883-BFC6-AAAB4B500CCD}"/>
                </c:ext>
              </c:extLst>
            </c:dLbl>
            <c:dLbl>
              <c:idx val="6"/>
              <c:tx>
                <c:rich>
                  <a:bodyPr/>
                  <a:lstStyle/>
                  <a:p>
                    <a:fld id="{B50956EA-DB30-4F49-A737-7C9ABAD68A0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62A-4883-BFC6-AAAB4B500CCD}"/>
                </c:ext>
              </c:extLst>
            </c:dLbl>
            <c:dLbl>
              <c:idx val="7"/>
              <c:tx>
                <c:rich>
                  <a:bodyPr/>
                  <a:lstStyle/>
                  <a:p>
                    <a:fld id="{13507E04-809B-414A-AB0C-ED459649E85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62A-4883-BFC6-AAAB4B500CCD}"/>
                </c:ext>
              </c:extLst>
            </c:dLbl>
            <c:dLbl>
              <c:idx val="8"/>
              <c:tx>
                <c:rich>
                  <a:bodyPr/>
                  <a:lstStyle/>
                  <a:p>
                    <a:fld id="{00D2D829-AC74-4B58-B86D-A0357CFA7C3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62A-4883-BFC6-AAAB4B500CCD}"/>
                </c:ext>
              </c:extLst>
            </c:dLbl>
            <c:dLbl>
              <c:idx val="9"/>
              <c:tx>
                <c:rich>
                  <a:bodyPr/>
                  <a:lstStyle/>
                  <a:p>
                    <a:fld id="{71B86512-37BF-4CB9-82A4-D881B466DE4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62A-4883-BFC6-AAAB4B500CCD}"/>
                </c:ext>
              </c:extLst>
            </c:dLbl>
            <c:dLbl>
              <c:idx val="10"/>
              <c:tx>
                <c:rich>
                  <a:bodyPr/>
                  <a:lstStyle/>
                  <a:p>
                    <a:fld id="{4A511F0D-4E95-4044-9CA3-DCF9E8AF17B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62A-4883-BFC6-AAAB4B500CCD}"/>
                </c:ext>
              </c:extLst>
            </c:dLbl>
            <c:dLbl>
              <c:idx val="11"/>
              <c:tx>
                <c:rich>
                  <a:bodyPr/>
                  <a:lstStyle/>
                  <a:p>
                    <a:fld id="{B37E8AD1-95AA-4671-A8F3-EABFFA09D7D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62A-4883-BFC6-AAAB4B500CC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50000"/>
                        </a:schemeClr>
                      </a:solidFill>
                      <a:round/>
                    </a:ln>
                    <a:effectLst/>
                  </c:spPr>
                </c15:leaderLines>
              </c:ext>
            </c:extLst>
          </c:dLbls>
          <c:cat>
            <c:strRef>
              <c:f>ANALYSIS!$J$5:$J$16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ANALYSIS!$K$5:$K$16</c:f>
              <c:numCache>
                <c:formatCode>_("$"* #,##0.00_);_("$"* \(#,##0.00\);_("$"* "-"??_);_(@_)</c:formatCode>
                <c:ptCount val="12"/>
                <c:pt idx="0">
                  <c:v>44478.109999999993</c:v>
                </c:pt>
                <c:pt idx="1">
                  <c:v>30047.25</c:v>
                </c:pt>
                <c:pt idx="2">
                  <c:v>51387.789999999994</c:v>
                </c:pt>
                <c:pt idx="3">
                  <c:v>36405.159999999996</c:v>
                </c:pt>
                <c:pt idx="4">
                  <c:v>34154.9</c:v>
                </c:pt>
                <c:pt idx="5">
                  <c:v>31580.750000000015</c:v>
                </c:pt>
                <c:pt idx="6">
                  <c:v>33883.200000000004</c:v>
                </c:pt>
                <c:pt idx="7">
                  <c:v>34339.43</c:v>
                </c:pt>
                <c:pt idx="8">
                  <c:v>37946.140000000007</c:v>
                </c:pt>
                <c:pt idx="9">
                  <c:v>33187.4</c:v>
                </c:pt>
                <c:pt idx="10">
                  <c:v>32312.380000000005</c:v>
                </c:pt>
                <c:pt idx="11">
                  <c:v>36097.93</c:v>
                </c:pt>
              </c:numCache>
            </c:numRef>
          </c:val>
          <c:extLst>
            <c:ext xmlns:c15="http://schemas.microsoft.com/office/drawing/2012/chart" uri="{02D57815-91ED-43cb-92C2-25804820EDAC}">
              <c15:datalabelsRange>
                <c15:f>ANALYSIS!$M$5:$M$16</c15:f>
                <c15:dlblRangeCache>
                  <c:ptCount val="12"/>
                  <c:pt idx="0">
                    <c:v>28%</c:v>
                  </c:pt>
                  <c:pt idx="1">
                    <c:v>25%</c:v>
                  </c:pt>
                  <c:pt idx="2">
                    <c:v>32%</c:v>
                  </c:pt>
                  <c:pt idx="3">
                    <c:v>30%</c:v>
                  </c:pt>
                  <c:pt idx="4">
                    <c:v>19%</c:v>
                  </c:pt>
                  <c:pt idx="5">
                    <c:v>40%</c:v>
                  </c:pt>
                  <c:pt idx="6">
                    <c:v>31%</c:v>
                  </c:pt>
                  <c:pt idx="7">
                    <c:v>27%</c:v>
                  </c:pt>
                  <c:pt idx="8">
                    <c:v>39%</c:v>
                  </c:pt>
                  <c:pt idx="9">
                    <c:v>29%</c:v>
                  </c:pt>
                  <c:pt idx="10">
                    <c:v>23%</c:v>
                  </c:pt>
                  <c:pt idx="11">
                    <c:v>31%</c:v>
                  </c:pt>
                </c15:dlblRangeCache>
              </c15:datalabelsRange>
            </c:ext>
            <c:ext xmlns:c16="http://schemas.microsoft.com/office/drawing/2014/chart" uri="{C3380CC4-5D6E-409C-BE32-E72D297353CC}">
              <c16:uniqueId val="{0000000C-262A-4883-BFC6-AAAB4B500CCD}"/>
            </c:ext>
          </c:extLst>
        </c:ser>
        <c:ser>
          <c:idx val="1"/>
          <c:order val="1"/>
          <c:tx>
            <c:strRef>
              <c:f>ANALYSIS!$L$4</c:f>
              <c:strCache>
                <c:ptCount val="1"/>
                <c:pt idx="0">
                  <c:v>PROFIT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ANALYSIS!$J$5:$J$16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ANALYSIS!$L$5:$L$16</c:f>
              <c:numCache>
                <c:formatCode>_("$"* #,##0.00_);_("$"* \(#,##0.00\);_("$"* "-"??_);_(@_)</c:formatCode>
                <c:ptCount val="12"/>
                <c:pt idx="0">
                  <c:v>9596.1099999999933</c:v>
                </c:pt>
                <c:pt idx="1">
                  <c:v>5925.25</c:v>
                </c:pt>
                <c:pt idx="2">
                  <c:v>12528.789999999994</c:v>
                </c:pt>
                <c:pt idx="3">
                  <c:v>8424.1599999999962</c:v>
                </c:pt>
                <c:pt idx="4">
                  <c:v>5559.9000000000015</c:v>
                </c:pt>
                <c:pt idx="5">
                  <c:v>9056.7500000000146</c:v>
                </c:pt>
                <c:pt idx="6">
                  <c:v>7959.2000000000044</c:v>
                </c:pt>
                <c:pt idx="7">
                  <c:v>7200.43</c:v>
                </c:pt>
                <c:pt idx="8">
                  <c:v>10582.140000000007</c:v>
                </c:pt>
                <c:pt idx="9">
                  <c:v>7513.4000000000015</c:v>
                </c:pt>
                <c:pt idx="10">
                  <c:v>6048.3800000000047</c:v>
                </c:pt>
                <c:pt idx="11">
                  <c:v>8646.93</c:v>
                </c:pt>
              </c:numCache>
            </c:numRef>
          </c:val>
          <c:extLst>
            <c:ext xmlns:c16="http://schemas.microsoft.com/office/drawing/2014/chart" uri="{C3380CC4-5D6E-409C-BE32-E72D297353CC}">
              <c16:uniqueId val="{0000000D-262A-4883-BFC6-AAAB4B500CCD}"/>
            </c:ext>
          </c:extLst>
        </c:ser>
        <c:dLbls>
          <c:showLegendKey val="0"/>
          <c:showVal val="0"/>
          <c:showCatName val="0"/>
          <c:showSerName val="0"/>
          <c:showPercent val="0"/>
          <c:showBubbleSize val="0"/>
        </c:dLbls>
        <c:gapWidth val="315"/>
        <c:overlap val="-40"/>
        <c:axId val="489059592"/>
        <c:axId val="489055000"/>
      </c:barChart>
      <c:catAx>
        <c:axId val="4890595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89055000"/>
        <c:crosses val="autoZero"/>
        <c:auto val="1"/>
        <c:lblAlgn val="ctr"/>
        <c:lblOffset val="100"/>
        <c:noMultiLvlLbl val="0"/>
      </c:catAx>
      <c:valAx>
        <c:axId val="48905500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89059592"/>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Data - Dashboard.xlsx]ANALYSIS!PivotTable7</c:name>
    <c:fmtId val="3"/>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0578283401422304"/>
          <c:y val="0.10217701953922428"/>
          <c:w val="0.58843433197155393"/>
          <c:h val="0.68048337707786521"/>
        </c:manualLayout>
      </c:layout>
      <c:pieChart>
        <c:varyColors val="1"/>
        <c:ser>
          <c:idx val="0"/>
          <c:order val="0"/>
          <c:tx>
            <c:strRef>
              <c:f>ANALYSIS!$V$22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ANALYSIS!$U$23:$U$25</c:f>
              <c:strCache>
                <c:ptCount val="3"/>
                <c:pt idx="0">
                  <c:v>Online</c:v>
                </c:pt>
                <c:pt idx="1">
                  <c:v>Retail Sales</c:v>
                </c:pt>
                <c:pt idx="2">
                  <c:v>Wholesaler</c:v>
                </c:pt>
              </c:strCache>
            </c:strRef>
          </c:cat>
          <c:val>
            <c:numRef>
              <c:f>ANALYSIS!$V$23:$V$25</c:f>
              <c:numCache>
                <c:formatCode>_("$"* #,##0.00_);_("$"* \(#,##0.00\);_("$"* "-"??_);_(@_)</c:formatCode>
                <c:ptCount val="3"/>
                <c:pt idx="0">
                  <c:v>154019.16</c:v>
                </c:pt>
                <c:pt idx="1">
                  <c:v>95499.7</c:v>
                </c:pt>
                <c:pt idx="2">
                  <c:v>186301.58000000002</c:v>
                </c:pt>
              </c:numCache>
            </c:numRef>
          </c:val>
          <c:extLst>
            <c:ext xmlns:c16="http://schemas.microsoft.com/office/drawing/2014/chart" uri="{C3380CC4-5D6E-409C-BE32-E72D297353CC}">
              <c16:uniqueId val="{00000008-DEE5-492A-8626-F12899BCE14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Data - Dashboard.xlsx]ANALYSIS!PAYMENT MODE</c:name>
    <c:fmtId val="3"/>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ANALYSIS!$V$7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ANALYSIS!$U$8:$U$9</c:f>
              <c:strCache>
                <c:ptCount val="2"/>
                <c:pt idx="0">
                  <c:v>Cash</c:v>
                </c:pt>
                <c:pt idx="1">
                  <c:v>Online</c:v>
                </c:pt>
              </c:strCache>
            </c:strRef>
          </c:cat>
          <c:val>
            <c:numRef>
              <c:f>ANALYSIS!$V$8:$V$9</c:f>
              <c:numCache>
                <c:formatCode>_("$"* #,##0.00_);_("$"* \(#,##0.00\);_("$"* "-"??_);_(@_)</c:formatCode>
                <c:ptCount val="2"/>
                <c:pt idx="0">
                  <c:v>252031.47999999992</c:v>
                </c:pt>
                <c:pt idx="1">
                  <c:v>183788.95999999996</c:v>
                </c:pt>
              </c:numCache>
            </c:numRef>
          </c:val>
          <c:extLst>
            <c:ext xmlns:c16="http://schemas.microsoft.com/office/drawing/2014/chart" uri="{C3380CC4-5D6E-409C-BE32-E72D297353CC}">
              <c16:uniqueId val="{00000006-CCF6-40F8-B2C8-DBD0938305B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4177789874165396"/>
          <c:y val="4.8738891525742935E-2"/>
          <c:w val="0.59923414865827596"/>
          <c:h val="0.89202278728836915"/>
        </c:manualLayout>
      </c:layout>
      <c:barChart>
        <c:barDir val="bar"/>
        <c:grouping val="clustered"/>
        <c:varyColors val="0"/>
        <c:ser>
          <c:idx val="0"/>
          <c:order val="0"/>
          <c:spPr>
            <a:noFill/>
            <a:ln w="9525" cap="flat" cmpd="sng" algn="ctr">
              <a:solidFill>
                <a:schemeClr val="accent1"/>
              </a:solidFill>
              <a:miter lim="800000"/>
            </a:ln>
            <a:effectLst>
              <a:glow rad="63500">
                <a:schemeClr val="accent1">
                  <a:satMod val="175000"/>
                  <a:alpha val="25000"/>
                </a:schemeClr>
              </a:glow>
            </a:effectLst>
          </c:spPr>
          <c:invertIfNegative val="0"/>
          <c:cat>
            <c:strRef>
              <c:f>ANALYSIS!$AP$9:$AP$18</c:f>
              <c:strCache>
                <c:ptCount val="10"/>
                <c:pt idx="0">
                  <c:v>Product11</c:v>
                </c:pt>
                <c:pt idx="1">
                  <c:v>Product12</c:v>
                </c:pt>
                <c:pt idx="2">
                  <c:v>Product13</c:v>
                </c:pt>
                <c:pt idx="3">
                  <c:v>Product14</c:v>
                </c:pt>
                <c:pt idx="4">
                  <c:v>Product15</c:v>
                </c:pt>
                <c:pt idx="5">
                  <c:v>Product16</c:v>
                </c:pt>
                <c:pt idx="6">
                  <c:v>Product17</c:v>
                </c:pt>
                <c:pt idx="7">
                  <c:v>Product18</c:v>
                </c:pt>
                <c:pt idx="8">
                  <c:v>Product19</c:v>
                </c:pt>
                <c:pt idx="9">
                  <c:v>Product20</c:v>
                </c:pt>
              </c:strCache>
            </c:strRef>
          </c:cat>
          <c:val>
            <c:numRef>
              <c:f>ANALYSIS!$AQ$9:$AQ$18</c:f>
              <c:numCache>
                <c:formatCode>_("$"* #,##0.00_);_("$"* \(#,##0.00\);_("$"* "-"??_);_(@_)</c:formatCode>
                <c:ptCount val="10"/>
                <c:pt idx="0">
                  <c:v>14002.560000000001</c:v>
                </c:pt>
                <c:pt idx="1">
                  <c:v>1585.92</c:v>
                </c:pt>
                <c:pt idx="2">
                  <c:v>3303.72</c:v>
                </c:pt>
                <c:pt idx="3">
                  <c:v>7751.7999999999984</c:v>
                </c:pt>
                <c:pt idx="4">
                  <c:v>10067.400000000001</c:v>
                </c:pt>
                <c:pt idx="5">
                  <c:v>11107.799999999997</c:v>
                </c:pt>
                <c:pt idx="6">
                  <c:v>6759.1999999999989</c:v>
                </c:pt>
                <c:pt idx="7">
                  <c:v>19165.300000000003</c:v>
                </c:pt>
                <c:pt idx="8">
                  <c:v>13559.399999999998</c:v>
                </c:pt>
                <c:pt idx="9" formatCode="General">
                  <c:v>1562.2</c:v>
                </c:pt>
              </c:numCache>
            </c:numRef>
          </c:val>
          <c:extLst>
            <c:ext xmlns:c16="http://schemas.microsoft.com/office/drawing/2014/chart" uri="{C3380CC4-5D6E-409C-BE32-E72D297353CC}">
              <c16:uniqueId val="{00000000-20C2-4177-9DFF-2265B048DF68}"/>
            </c:ext>
          </c:extLst>
        </c:ser>
        <c:dLbls>
          <c:showLegendKey val="0"/>
          <c:showVal val="0"/>
          <c:showCatName val="0"/>
          <c:showSerName val="0"/>
          <c:showPercent val="0"/>
          <c:showBubbleSize val="0"/>
        </c:dLbls>
        <c:gapWidth val="182"/>
        <c:overlap val="-50"/>
        <c:axId val="489042864"/>
        <c:axId val="489050736"/>
      </c:barChart>
      <c:catAx>
        <c:axId val="489042864"/>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89050736"/>
        <c:crosses val="autoZero"/>
        <c:auto val="1"/>
        <c:lblAlgn val="ctr"/>
        <c:lblOffset val="100"/>
        <c:noMultiLvlLbl val="0"/>
      </c:catAx>
      <c:valAx>
        <c:axId val="489050736"/>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89042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14BF5407-D3D0-4555-85F4-91D71AF1AE6E}" formatIdx="0">
          <cx:dataLabels pos="inEnd">
            <cx:visibility seriesName="0" categoryName="1" value="1"/>
            <cx:separator>
</cx:separator>
          </cx:dataLabels>
          <cx:dataId val="0"/>
          <cx:layoutPr>
            <cx:parentLabelLayout val="none"/>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14BF5407-D3D0-4555-85F4-91D71AF1AE6E}">
          <cx:tx>
            <cx:txData>
              <cx:f>_xlchart.v1.6</cx:f>
              <cx:v> $82,394.88   $94,672.56   $126,172.08   $60,223.20   $72,357.72 </cx:v>
            </cx:txData>
          </cx:tx>
          <cx:dataLabels pos="inEnd">
            <cx:visibility seriesName="0" categoryName="1" value="1"/>
            <cx:separator>
</cx:separator>
          </cx:dataLabels>
          <cx:dataId val="0"/>
          <cx:layoutPr>
            <cx:parentLabelLayout val="none"/>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2" fmlaLink="ANALYSIS!$AP$7" max="50" min="1" page="10"/>
</file>

<file path=xl/ctrlProps/ctrlProp2.xml><?xml version="1.0" encoding="utf-8"?>
<formControlPr xmlns="http://schemas.microsoft.com/office/spreadsheetml/2009/9/main" objectType="CheckBox" checked="Checked" fmlaLink="ANALYSIS!$K$3" lockText="1" noThreeD="1"/>
</file>

<file path=xl/ctrlProps/ctrlProp3.xml><?xml version="1.0" encoding="utf-8"?>
<formControlPr xmlns="http://schemas.microsoft.com/office/spreadsheetml/2009/9/main" objectType="CheckBox" checked="Checked" fmlaLink="ANALYSIS!$L$3" lockText="1" noThreeD="1"/>
</file>

<file path=xl/ctrlProps/ctrlProp4.xml><?xml version="1.0" encoding="utf-8"?>
<formControlPr xmlns="http://schemas.microsoft.com/office/spreadsheetml/2009/9/main" objectType="CheckBox" checked="Checked" fmlaLink="ANALYSIS!$M$3" lockText="1" noThreeD="1"/>
</file>

<file path=xl/ctrlProps/ctrlProp5.xml><?xml version="1.0" encoding="utf-8"?>
<formControlPr xmlns="http://schemas.microsoft.com/office/spreadsheetml/2009/9/main" objectType="CheckBox" checked="Checked" fmlaLink="ANALYSIS!$L$3" lockText="1" noThreeD="1"/>
</file>

<file path=xl/ctrlProps/ctrlProp6.xml><?xml version="1.0" encoding="utf-8"?>
<formControlPr xmlns="http://schemas.microsoft.com/office/spreadsheetml/2009/9/main" objectType="CheckBox" checked="Checked" fmlaLink="ANALYSIS!$K$3" lockText="1" noThreeD="1"/>
</file>

<file path=xl/ctrlProps/ctrlProp7.xml><?xml version="1.0" encoding="utf-8"?>
<formControlPr xmlns="http://schemas.microsoft.com/office/spreadsheetml/2009/9/main" objectType="CheckBox" checked="Checked" fmlaLink="ANALYSIS!$K$3" lockText="1" noThreeD="1"/>
</file>

<file path=xl/ctrlProps/ctrlProp8.xml><?xml version="1.0" encoding="utf-8"?>
<formControlPr xmlns="http://schemas.microsoft.com/office/spreadsheetml/2009/9/main" objectType="CheckBox" checked="Checked" fmlaLink="ANALYSIS!$K$3" lockText="1" noThreeD="1"/>
</file>

<file path=xl/ctrlProps/ctrlProp9.xml><?xml version="1.0" encoding="utf-8"?>
<formControlPr xmlns="http://schemas.microsoft.com/office/spreadsheetml/2009/9/main" objectType="Scroll" dx="22" fmlaLink="ANALYSIS!$AP$7" max="50" min="1" page="10"/>
</file>

<file path=xl/ctrlProps/ctrlProp10.xml><?xml version="1.0" encoding="utf-8"?>
<formControlPr xmlns="http://schemas.microsoft.com/office/spreadsheetml/2009/9/main" objectType="CheckBox" checked="Checked" fmlaLink="ANALYSIS!$K$3" lockText="1" noThreeD="1"/>
</file>

<file path=xl/ctrlProps/ctrlProp11.xml><?xml version="1.0" encoding="utf-8"?>
<formControlPr xmlns="http://schemas.microsoft.com/office/spreadsheetml/2009/9/main" objectType="CheckBox" checked="Checked" fmlaLink="ANALYSIS!$L$3" lockText="1" noThreeD="1"/>
</file>

<file path=xl/ctrlProps/ctrlProp12.xml><?xml version="1.0" encoding="utf-8"?>
<formControlPr xmlns="http://schemas.microsoft.com/office/spreadsheetml/2009/9/main" objectType="CheckBox" checked="Checked" fmlaLink="ANALYSIS!$M$3"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7.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9.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6.xml"/><Relationship Id="rId30"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88321</xdr:colOff>
      <xdr:row>34</xdr:row>
      <xdr:rowOff>144113</xdr:rowOff>
    </xdr:from>
    <xdr:to>
      <xdr:col>1</xdr:col>
      <xdr:colOff>1292432</xdr:colOff>
      <xdr:row>39</xdr:row>
      <xdr:rowOff>81644</xdr:rowOff>
    </xdr:to>
    <mc:AlternateContent xmlns:mc="http://schemas.openxmlformats.org/markup-compatibility/2006" xmlns:a14="http://schemas.microsoft.com/office/drawing/2010/main">
      <mc:Choice Requires="a14">
        <xdr:graphicFrame macro="">
          <xdr:nvGraphicFramePr>
            <xdr:cNvPr id="2" name="PAYMENT MODE">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88321" y="6621113"/>
              <a:ext cx="1871108" cy="8900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288411</xdr:colOff>
      <xdr:row>34</xdr:row>
      <xdr:rowOff>68035</xdr:rowOff>
    </xdr:from>
    <xdr:to>
      <xdr:col>6</xdr:col>
      <xdr:colOff>1653267</xdr:colOff>
      <xdr:row>53</xdr:row>
      <xdr:rowOff>95249</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017018" y="6545035"/>
              <a:ext cx="1364856" cy="36467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742083</xdr:colOff>
      <xdr:row>34</xdr:row>
      <xdr:rowOff>173490</xdr:rowOff>
    </xdr:from>
    <xdr:to>
      <xdr:col>2</xdr:col>
      <xdr:colOff>66676</xdr:colOff>
      <xdr:row>39</xdr:row>
      <xdr:rowOff>78239</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939512" y="6650490"/>
              <a:ext cx="1938524" cy="857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26535</xdr:colOff>
      <xdr:row>35</xdr:row>
      <xdr:rowOff>6123</xdr:rowOff>
    </xdr:from>
    <xdr:to>
      <xdr:col>5</xdr:col>
      <xdr:colOff>244927</xdr:colOff>
      <xdr:row>41</xdr:row>
      <xdr:rowOff>54429</xdr:rowOff>
    </xdr:to>
    <mc:AlternateContent xmlns:mc="http://schemas.openxmlformats.org/markup-compatibility/2006" xmlns:a14="http://schemas.microsoft.com/office/drawing/2010/main">
      <mc:Choice Requires="a14">
        <xdr:graphicFrame macro="">
          <xdr:nvGraphicFramePr>
            <xdr:cNvPr id="6" name="SALES TYPE">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microsoft.com/office/drawing/2010/slicer">
              <sle:slicer xmlns:sle="http://schemas.microsoft.com/office/drawing/2010/slicer" name="SALES TYPE"/>
            </a:graphicData>
          </a:graphic>
        </xdr:graphicFrame>
      </mc:Choice>
      <mc:Fallback xmlns="">
        <xdr:sp macro="" textlink="">
          <xdr:nvSpPr>
            <xdr:cNvPr id="0" name=""/>
            <xdr:cNvSpPr>
              <a:spLocks noTextEdit="1"/>
            </xdr:cNvSpPr>
          </xdr:nvSpPr>
          <xdr:spPr>
            <a:xfrm>
              <a:off x="3754892" y="6673623"/>
              <a:ext cx="2055358" cy="11913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415636</xdr:colOff>
      <xdr:row>18</xdr:row>
      <xdr:rowOff>17318</xdr:rowOff>
    </xdr:from>
    <xdr:to>
      <xdr:col>7</xdr:col>
      <xdr:colOff>1905001</xdr:colOff>
      <xdr:row>31</xdr:row>
      <xdr:rowOff>20781</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744682</xdr:colOff>
      <xdr:row>19</xdr:row>
      <xdr:rowOff>138544</xdr:rowOff>
    </xdr:from>
    <xdr:to>
      <xdr:col>13</xdr:col>
      <xdr:colOff>425823</xdr:colOff>
      <xdr:row>34</xdr:row>
      <xdr:rowOff>33618</xdr:rowOff>
    </xdr:to>
    <xdr:graphicFrame macro="">
      <xdr:nvGraphicFramePr>
        <xdr:cNvPr id="7" name="Chart 6">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466725</xdr:colOff>
          <xdr:row>17</xdr:row>
          <xdr:rowOff>114300</xdr:rowOff>
        </xdr:from>
        <xdr:to>
          <xdr:col>9</xdr:col>
          <xdr:colOff>742950</xdr:colOff>
          <xdr:row>19</xdr:row>
          <xdr:rowOff>28575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485775</xdr:colOff>
          <xdr:row>17</xdr:row>
          <xdr:rowOff>152400</xdr:rowOff>
        </xdr:from>
        <xdr:to>
          <xdr:col>10</xdr:col>
          <xdr:colOff>742950</xdr:colOff>
          <xdr:row>18</xdr:row>
          <xdr:rowOff>180975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523875</xdr:colOff>
          <xdr:row>17</xdr:row>
          <xdr:rowOff>142875</xdr:rowOff>
        </xdr:from>
        <xdr:to>
          <xdr:col>11</xdr:col>
          <xdr:colOff>742950</xdr:colOff>
          <xdr:row>19</xdr:row>
          <xdr:rowOff>19050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41</xdr:col>
      <xdr:colOff>195448</xdr:colOff>
      <xdr:row>19</xdr:row>
      <xdr:rowOff>148689</xdr:rowOff>
    </xdr:from>
    <xdr:to>
      <xdr:col>44</xdr:col>
      <xdr:colOff>680358</xdr:colOff>
      <xdr:row>34</xdr:row>
      <xdr:rowOff>48243</xdr:rowOff>
    </xdr:to>
    <xdr:graphicFrame macro="">
      <xdr:nvGraphicFramePr>
        <xdr:cNvPr id="9" name="Chart 8">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40</xdr:col>
          <xdr:colOff>600075</xdr:colOff>
          <xdr:row>20</xdr:row>
          <xdr:rowOff>66675</xdr:rowOff>
        </xdr:from>
        <xdr:to>
          <xdr:col>41</xdr:col>
          <xdr:colOff>38101</xdr:colOff>
          <xdr:row>34</xdr:row>
          <xdr:rowOff>28575</xdr:rowOff>
        </xdr:to>
        <xdr:sp macro="" textlink="">
          <xdr:nvSpPr>
            <xdr:cNvPr id="2053" name="Scroll Bar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23</xdr:col>
      <xdr:colOff>1115786</xdr:colOff>
      <xdr:row>20</xdr:row>
      <xdr:rowOff>81643</xdr:rowOff>
    </xdr:from>
    <xdr:to>
      <xdr:col>26</xdr:col>
      <xdr:colOff>136071</xdr:colOff>
      <xdr:row>37</xdr:row>
      <xdr:rowOff>51707</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6058929" y="3891643"/>
              <a:ext cx="3782785" cy="320856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183696</xdr:colOff>
      <xdr:row>26</xdr:row>
      <xdr:rowOff>84365</xdr:rowOff>
    </xdr:from>
    <xdr:to>
      <xdr:col>21</xdr:col>
      <xdr:colOff>1918607</xdr:colOff>
      <xdr:row>40</xdr:row>
      <xdr:rowOff>160565</xdr:rowOff>
    </xdr:to>
    <xdr:graphicFrame macro="">
      <xdr:nvGraphicFramePr>
        <xdr:cNvPr id="10" name="Chart 9">
          <a:extLst>
            <a:ext uri="{FF2B5EF4-FFF2-40B4-BE49-F238E27FC236}">
              <a16:creationId xmlns:a16="http://schemas.microsoft.com/office/drawing/2014/main" id="{320153CA-4A7E-49F6-82F2-447B627077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27213</xdr:colOff>
      <xdr:row>27</xdr:row>
      <xdr:rowOff>149678</xdr:rowOff>
    </xdr:from>
    <xdr:to>
      <xdr:col>23</xdr:col>
      <xdr:colOff>27213</xdr:colOff>
      <xdr:row>39</xdr:row>
      <xdr:rowOff>174171</xdr:rowOff>
    </xdr:to>
    <xdr:graphicFrame macro="">
      <xdr:nvGraphicFramePr>
        <xdr:cNvPr id="11" name="Chart 10">
          <a:extLst>
            <a:ext uri="{FF2B5EF4-FFF2-40B4-BE49-F238E27FC236}">
              <a16:creationId xmlns:a16="http://schemas.microsoft.com/office/drawing/2014/main" id="{EA0D4FC8-6D01-4FCB-B033-D3802B510D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oneCellAnchor>
        <xdr:from>
          <xdr:col>28</xdr:col>
          <xdr:colOff>0</xdr:colOff>
          <xdr:row>20</xdr:row>
          <xdr:rowOff>152400</xdr:rowOff>
        </xdr:from>
        <xdr:ext cx="259896" cy="219075"/>
        <xdr:sp macro="" textlink="">
          <xdr:nvSpPr>
            <xdr:cNvPr id="2062" name="Check Box 14" hidden="1">
              <a:extLst>
                <a:ext uri="{63B3BB69-23CF-44E3-9099-C40C66FF867C}">
                  <a14:compatExt spid="_x0000_s2062"/>
                </a:ext>
                <a:ext uri="{FF2B5EF4-FFF2-40B4-BE49-F238E27FC236}">
                  <a16:creationId xmlns:a16="http://schemas.microsoft.com/office/drawing/2014/main" id="{E1D14E5F-93F9-46F5-B0C7-2C350947C07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28</xdr:col>
          <xdr:colOff>0</xdr:colOff>
          <xdr:row>24</xdr:row>
          <xdr:rowOff>114300</xdr:rowOff>
        </xdr:from>
        <xdr:ext cx="278947" cy="295275"/>
        <xdr:sp macro="" textlink="">
          <xdr:nvSpPr>
            <xdr:cNvPr id="2063" name="Check Box 15" hidden="1">
              <a:extLst>
                <a:ext uri="{63B3BB69-23CF-44E3-9099-C40C66FF867C}">
                  <a14:compatExt spid="_x0000_s2063"/>
                </a:ext>
                <a:ext uri="{FF2B5EF4-FFF2-40B4-BE49-F238E27FC236}">
                  <a16:creationId xmlns:a16="http://schemas.microsoft.com/office/drawing/2014/main" id="{F3E56497-A74C-47ED-A333-21D44808B5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28</xdr:col>
          <xdr:colOff>0</xdr:colOff>
          <xdr:row>24</xdr:row>
          <xdr:rowOff>114300</xdr:rowOff>
        </xdr:from>
        <xdr:ext cx="278947" cy="295275"/>
        <xdr:sp macro="" textlink="">
          <xdr:nvSpPr>
            <xdr:cNvPr id="2064" name="Check Box 16" hidden="1">
              <a:extLst>
                <a:ext uri="{63B3BB69-23CF-44E3-9099-C40C66FF867C}">
                  <a14:compatExt spid="_x0000_s2064"/>
                </a:ext>
                <a:ext uri="{FF2B5EF4-FFF2-40B4-BE49-F238E27FC236}">
                  <a16:creationId xmlns:a16="http://schemas.microsoft.com/office/drawing/2014/main" id="{631444B4-8F41-44CE-ACAC-C5464A63CB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28</xdr:col>
          <xdr:colOff>0</xdr:colOff>
          <xdr:row>24</xdr:row>
          <xdr:rowOff>114300</xdr:rowOff>
        </xdr:from>
        <xdr:ext cx="278947" cy="295275"/>
        <xdr:sp macro="" textlink="">
          <xdr:nvSpPr>
            <xdr:cNvPr id="2065" name="Check Box 17" hidden="1">
              <a:extLst>
                <a:ext uri="{63B3BB69-23CF-44E3-9099-C40C66FF867C}">
                  <a14:compatExt spid="_x0000_s2065"/>
                </a:ext>
                <a:ext uri="{FF2B5EF4-FFF2-40B4-BE49-F238E27FC236}">
                  <a16:creationId xmlns:a16="http://schemas.microsoft.com/office/drawing/2014/main" id="{61BE0AC5-D26D-41C2-AB0B-9CCC60312DB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twoCellAnchor>
    <xdr:from>
      <xdr:col>29</xdr:col>
      <xdr:colOff>588818</xdr:colOff>
      <xdr:row>127</xdr:row>
      <xdr:rowOff>119062</xdr:rowOff>
    </xdr:from>
    <xdr:to>
      <xdr:col>31</xdr:col>
      <xdr:colOff>571501</xdr:colOff>
      <xdr:row>130</xdr:row>
      <xdr:rowOff>121229</xdr:rowOff>
    </xdr:to>
    <xdr:sp macro="" textlink="">
      <xdr:nvSpPr>
        <xdr:cNvPr id="28" name="TextBox 27">
          <a:extLst>
            <a:ext uri="{FF2B5EF4-FFF2-40B4-BE49-F238E27FC236}">
              <a16:creationId xmlns:a16="http://schemas.microsoft.com/office/drawing/2014/main" id="{A3D3C1F3-D201-432A-9C6D-EE79987366DB}"/>
            </a:ext>
          </a:extLst>
        </xdr:cNvPr>
        <xdr:cNvSpPr txBox="1"/>
      </xdr:nvSpPr>
      <xdr:spPr>
        <a:xfrm>
          <a:off x="21924818" y="3929062"/>
          <a:ext cx="1201883" cy="573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0</xdr:colOff>
      <xdr:row>16</xdr:row>
      <xdr:rowOff>0</xdr:rowOff>
    </xdr:from>
    <xdr:to>
      <xdr:col>33</xdr:col>
      <xdr:colOff>0</xdr:colOff>
      <xdr:row>52</xdr:row>
      <xdr:rowOff>0</xdr:rowOff>
    </xdr:to>
    <xdr:sp macro="" textlink="">
      <xdr:nvSpPr>
        <xdr:cNvPr id="17" name="Rectangle: Rounded Corners 16">
          <a:extLst>
            <a:ext uri="{FF2B5EF4-FFF2-40B4-BE49-F238E27FC236}">
              <a16:creationId xmlns:a16="http://schemas.microsoft.com/office/drawing/2014/main" id="{65FD8CEE-0963-4AD4-B1DD-4FDCB6E294F9}"/>
            </a:ext>
          </a:extLst>
        </xdr:cNvPr>
        <xdr:cNvSpPr/>
      </xdr:nvSpPr>
      <xdr:spPr>
        <a:xfrm>
          <a:off x="8048625" y="3048000"/>
          <a:ext cx="12382500" cy="6858000"/>
        </a:xfrm>
        <a:prstGeom prst="roundRect">
          <a:avLst>
            <a:gd name="adj" fmla="val 0"/>
          </a:avLst>
        </a:prstGeom>
        <a:solidFill>
          <a:srgbClr val="8CCBDA"/>
        </a:solidFill>
        <a:ln>
          <a:solidFill>
            <a:schemeClr val="tx1"/>
          </a:solidFill>
        </a:ln>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13</xdr:col>
      <xdr:colOff>125631</xdr:colOff>
      <xdr:row>16</xdr:row>
      <xdr:rowOff>152428</xdr:rowOff>
    </xdr:from>
    <xdr:to>
      <xdr:col>21</xdr:col>
      <xdr:colOff>200658</xdr:colOff>
      <xdr:row>21</xdr:row>
      <xdr:rowOff>86192</xdr:rowOff>
    </xdr:to>
    <xdr:sp macro="" textlink="">
      <xdr:nvSpPr>
        <xdr:cNvPr id="19" name="Rectangle: Rounded Corners 18">
          <a:extLst>
            <a:ext uri="{FF2B5EF4-FFF2-40B4-BE49-F238E27FC236}">
              <a16:creationId xmlns:a16="http://schemas.microsoft.com/office/drawing/2014/main" id="{7E144571-B054-4599-897C-5DC169B20B72}"/>
            </a:ext>
          </a:extLst>
        </xdr:cNvPr>
        <xdr:cNvSpPr/>
      </xdr:nvSpPr>
      <xdr:spPr>
        <a:xfrm>
          <a:off x="8005404" y="3200428"/>
          <a:ext cx="4924118" cy="886264"/>
        </a:xfrm>
        <a:prstGeom prst="roundRect">
          <a:avLst>
            <a:gd name="adj" fmla="val 7143"/>
          </a:avLst>
        </a:prstGeom>
        <a:solidFill>
          <a:srgbClr val="00B0F0"/>
        </a:solidFill>
        <a:ln>
          <a:solidFill>
            <a:schemeClr val="tx1"/>
          </a:solidFill>
        </a:ln>
        <a:effectLst>
          <a:glow rad="63500">
            <a:schemeClr val="accent1">
              <a:satMod val="175000"/>
              <a:alpha val="40000"/>
            </a:schemeClr>
          </a:glow>
          <a:innerShdw blurRad="63500" dist="50800" dir="8100000">
            <a:prstClr val="black">
              <a:alpha val="50000"/>
            </a:prstClr>
          </a:innerShdw>
        </a:effectLst>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21</xdr:col>
      <xdr:colOff>342996</xdr:colOff>
      <xdr:row>16</xdr:row>
      <xdr:rowOff>152428</xdr:rowOff>
    </xdr:from>
    <xdr:to>
      <xdr:col>32</xdr:col>
      <xdr:colOff>514894</xdr:colOff>
      <xdr:row>21</xdr:row>
      <xdr:rowOff>86192</xdr:rowOff>
    </xdr:to>
    <xdr:sp macro="" textlink="">
      <xdr:nvSpPr>
        <xdr:cNvPr id="21" name="Rectangle: Rounded Corners 20">
          <a:extLst>
            <a:ext uri="{FF2B5EF4-FFF2-40B4-BE49-F238E27FC236}">
              <a16:creationId xmlns:a16="http://schemas.microsoft.com/office/drawing/2014/main" id="{416A5779-BAE8-46D3-A584-D9020A91AB9F}"/>
            </a:ext>
          </a:extLst>
        </xdr:cNvPr>
        <xdr:cNvSpPr/>
      </xdr:nvSpPr>
      <xdr:spPr>
        <a:xfrm>
          <a:off x="13201746" y="3200428"/>
          <a:ext cx="6907434" cy="886264"/>
        </a:xfrm>
        <a:prstGeom prst="roundRect">
          <a:avLst>
            <a:gd name="adj" fmla="val 10318"/>
          </a:avLst>
        </a:prstGeom>
        <a:solidFill>
          <a:srgbClr val="00B0F0"/>
        </a:solidFill>
        <a:ln>
          <a:solidFill>
            <a:schemeClr val="tx1"/>
          </a:solidFill>
        </a:ln>
        <a:scene3d>
          <a:camera prst="orthographicFront"/>
          <a:lightRig rig="threePt" dir="t"/>
        </a:scene3d>
        <a:sp3d>
          <a:bevelT/>
        </a:sp3d>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13</xdr:col>
      <xdr:colOff>121920</xdr:colOff>
      <xdr:row>22</xdr:row>
      <xdr:rowOff>96155</xdr:rowOff>
    </xdr:from>
    <xdr:to>
      <xdr:col>15</xdr:col>
      <xdr:colOff>253219</xdr:colOff>
      <xdr:row>27</xdr:row>
      <xdr:rowOff>97911</xdr:rowOff>
    </xdr:to>
    <xdr:sp macro="" textlink="">
      <xdr:nvSpPr>
        <xdr:cNvPr id="23" name="Rectangle: Rounded Corners 22">
          <a:extLst>
            <a:ext uri="{FF2B5EF4-FFF2-40B4-BE49-F238E27FC236}">
              <a16:creationId xmlns:a16="http://schemas.microsoft.com/office/drawing/2014/main" id="{B714AAC5-6E07-45C6-9B41-17EDFE54C7CC}"/>
            </a:ext>
          </a:extLst>
        </xdr:cNvPr>
        <xdr:cNvSpPr/>
      </xdr:nvSpPr>
      <xdr:spPr>
        <a:xfrm>
          <a:off x="8046720" y="4287155"/>
          <a:ext cx="1350499" cy="954256"/>
        </a:xfrm>
        <a:prstGeom prst="roundRect">
          <a:avLst>
            <a:gd name="adj" fmla="val 6348"/>
          </a:avLst>
        </a:prstGeom>
        <a:solidFill>
          <a:srgbClr val="00B0F0"/>
        </a:solidFill>
        <a:ln>
          <a:solidFill>
            <a:schemeClr val="tx1"/>
          </a:solidFill>
        </a:ln>
        <a:scene3d>
          <a:camera prst="orthographicFront"/>
          <a:lightRig rig="threePt" dir="t"/>
        </a:scene3d>
        <a:sp3d>
          <a:bevelT/>
        </a:sp3d>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13</xdr:col>
      <xdr:colOff>135527</xdr:colOff>
      <xdr:row>28</xdr:row>
      <xdr:rowOff>57382</xdr:rowOff>
    </xdr:from>
    <xdr:to>
      <xdr:col>15</xdr:col>
      <xdr:colOff>266825</xdr:colOff>
      <xdr:row>46</xdr:row>
      <xdr:rowOff>122464</xdr:rowOff>
    </xdr:to>
    <xdr:sp macro="" textlink="">
      <xdr:nvSpPr>
        <xdr:cNvPr id="25" name="Rectangle: Rounded Corners 24">
          <a:extLst>
            <a:ext uri="{FF2B5EF4-FFF2-40B4-BE49-F238E27FC236}">
              <a16:creationId xmlns:a16="http://schemas.microsoft.com/office/drawing/2014/main" id="{7A298BA2-BF1F-4D07-BBA9-0762F3F98200}"/>
            </a:ext>
          </a:extLst>
        </xdr:cNvPr>
        <xdr:cNvSpPr/>
      </xdr:nvSpPr>
      <xdr:spPr>
        <a:xfrm>
          <a:off x="8095706" y="5391382"/>
          <a:ext cx="1355940" cy="3494082"/>
        </a:xfrm>
        <a:prstGeom prst="roundRect">
          <a:avLst>
            <a:gd name="adj" fmla="val 8334"/>
          </a:avLst>
        </a:prstGeom>
        <a:solidFill>
          <a:srgbClr val="00B0F0"/>
        </a:solidFill>
        <a:ln>
          <a:solidFill>
            <a:schemeClr val="tx1"/>
          </a:solidFill>
        </a:ln>
        <a:scene3d>
          <a:camera prst="orthographicFront"/>
          <a:lightRig rig="threePt" dir="t"/>
        </a:scene3d>
        <a:sp3d>
          <a:bevelT/>
        </a:sp3d>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13</xdr:col>
      <xdr:colOff>121920</xdr:colOff>
      <xdr:row>47</xdr:row>
      <xdr:rowOff>40821</xdr:rowOff>
    </xdr:from>
    <xdr:to>
      <xdr:col>15</xdr:col>
      <xdr:colOff>253219</xdr:colOff>
      <xdr:row>51</xdr:row>
      <xdr:rowOff>62186</xdr:rowOff>
    </xdr:to>
    <xdr:sp macro="" textlink="">
      <xdr:nvSpPr>
        <xdr:cNvPr id="26" name="Rectangle: Rounded Corners 25">
          <a:extLst>
            <a:ext uri="{FF2B5EF4-FFF2-40B4-BE49-F238E27FC236}">
              <a16:creationId xmlns:a16="http://schemas.microsoft.com/office/drawing/2014/main" id="{51A07ADE-3464-4749-A1CC-5C52FD1245E1}"/>
            </a:ext>
          </a:extLst>
        </xdr:cNvPr>
        <xdr:cNvSpPr/>
      </xdr:nvSpPr>
      <xdr:spPr>
        <a:xfrm>
          <a:off x="8082099" y="8994321"/>
          <a:ext cx="1355941" cy="783365"/>
        </a:xfrm>
        <a:prstGeom prst="roundRect">
          <a:avLst>
            <a:gd name="adj" fmla="val 50000"/>
          </a:avLst>
        </a:prstGeom>
        <a:solidFill>
          <a:srgbClr val="0EAEC4"/>
        </a:solidFill>
        <a:ln>
          <a:solidFill>
            <a:schemeClr val="tx1"/>
          </a:solidFill>
        </a:ln>
        <a:scene3d>
          <a:camera prst="orthographicFront"/>
          <a:lightRig rig="threePt" dir="t"/>
        </a:scene3d>
        <a:sp3d>
          <a:bevelT prst="relaxedInset"/>
        </a:sp3d>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15</xdr:col>
      <xdr:colOff>366190</xdr:colOff>
      <xdr:row>22</xdr:row>
      <xdr:rowOff>104361</xdr:rowOff>
    </xdr:from>
    <xdr:to>
      <xdr:col>19</xdr:col>
      <xdr:colOff>323990</xdr:colOff>
      <xdr:row>26</xdr:row>
      <xdr:rowOff>126636</xdr:rowOff>
    </xdr:to>
    <xdr:sp macro="" textlink="">
      <xdr:nvSpPr>
        <xdr:cNvPr id="27" name="Rectangle: Rounded Corners 26">
          <a:extLst>
            <a:ext uri="{FF2B5EF4-FFF2-40B4-BE49-F238E27FC236}">
              <a16:creationId xmlns:a16="http://schemas.microsoft.com/office/drawing/2014/main" id="{76D08CA9-92BA-4227-AF1B-D586FAA6DA3C}"/>
            </a:ext>
          </a:extLst>
        </xdr:cNvPr>
        <xdr:cNvSpPr/>
      </xdr:nvSpPr>
      <xdr:spPr>
        <a:xfrm>
          <a:off x="9510190" y="4295361"/>
          <a:ext cx="2396200" cy="784275"/>
        </a:xfrm>
        <a:prstGeom prst="roundRect">
          <a:avLst>
            <a:gd name="adj" fmla="val 14873"/>
          </a:avLst>
        </a:prstGeom>
        <a:gradFill flip="none" rotWithShape="1">
          <a:gsLst>
            <a:gs pos="0">
              <a:srgbClr val="0EAEC4">
                <a:shade val="30000"/>
                <a:satMod val="115000"/>
              </a:srgbClr>
            </a:gs>
            <a:gs pos="50000">
              <a:srgbClr val="0EAEC4">
                <a:shade val="67500"/>
                <a:satMod val="115000"/>
              </a:srgbClr>
            </a:gs>
            <a:gs pos="100000">
              <a:srgbClr val="0EAEC4">
                <a:shade val="100000"/>
                <a:satMod val="115000"/>
              </a:srgbClr>
            </a:gs>
          </a:gsLst>
          <a:lin ang="13500000" scaled="1"/>
          <a:tileRect/>
        </a:gradFill>
        <a:ln>
          <a:solidFill>
            <a:schemeClr val="tx1"/>
          </a:solidFill>
        </a:ln>
        <a:scene3d>
          <a:camera prst="orthographicFront"/>
          <a:lightRig rig="threePt" dir="t"/>
        </a:scene3d>
        <a:sp3d>
          <a:bevelT prst="relaxedInset"/>
        </a:sp3d>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25</xdr:col>
      <xdr:colOff>56392</xdr:colOff>
      <xdr:row>27</xdr:row>
      <xdr:rowOff>126660</xdr:rowOff>
    </xdr:from>
    <xdr:to>
      <xdr:col>27</xdr:col>
      <xdr:colOff>525318</xdr:colOff>
      <xdr:row>39</xdr:row>
      <xdr:rowOff>187623</xdr:rowOff>
    </xdr:to>
    <xdr:sp macro="" textlink="">
      <xdr:nvSpPr>
        <xdr:cNvPr id="29" name="Rectangle: Rounded Corners 28">
          <a:extLst>
            <a:ext uri="{FF2B5EF4-FFF2-40B4-BE49-F238E27FC236}">
              <a16:creationId xmlns:a16="http://schemas.microsoft.com/office/drawing/2014/main" id="{4C17D252-86E7-458F-AEF0-4A52CF5F8471}"/>
            </a:ext>
          </a:extLst>
        </xdr:cNvPr>
        <xdr:cNvSpPr/>
      </xdr:nvSpPr>
      <xdr:spPr>
        <a:xfrm>
          <a:off x="15296392" y="5270160"/>
          <a:ext cx="1688126" cy="2346963"/>
        </a:xfrm>
        <a:prstGeom prst="roundRect">
          <a:avLst>
            <a:gd name="adj" fmla="val 3334"/>
          </a:avLst>
        </a:prstGeom>
        <a:gradFill flip="none" rotWithShape="1">
          <a:gsLst>
            <a:gs pos="0">
              <a:srgbClr val="0EAEC4">
                <a:shade val="30000"/>
                <a:satMod val="115000"/>
              </a:srgbClr>
            </a:gs>
            <a:gs pos="50000">
              <a:srgbClr val="0EAEC4">
                <a:shade val="67500"/>
                <a:satMod val="115000"/>
              </a:srgbClr>
            </a:gs>
            <a:gs pos="100000">
              <a:srgbClr val="0EAEC4">
                <a:shade val="100000"/>
                <a:satMod val="115000"/>
              </a:srgbClr>
            </a:gs>
          </a:gsLst>
          <a:lin ang="13500000" scaled="1"/>
          <a:tileRect/>
        </a:gradFill>
        <a:ln>
          <a:solidFill>
            <a:schemeClr val="tx1"/>
          </a:solidFill>
        </a:ln>
        <a:scene3d>
          <a:camera prst="orthographicFront"/>
          <a:lightRig rig="threePt" dir="t"/>
        </a:scene3d>
        <a:sp3d>
          <a:bevelT prst="relaxedInset"/>
        </a:sp3d>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25</xdr:col>
      <xdr:colOff>56392</xdr:colOff>
      <xdr:row>40</xdr:row>
      <xdr:rowOff>76837</xdr:rowOff>
    </xdr:from>
    <xdr:to>
      <xdr:col>27</xdr:col>
      <xdr:colOff>525319</xdr:colOff>
      <xdr:row>51</xdr:row>
      <xdr:rowOff>62186</xdr:rowOff>
    </xdr:to>
    <xdr:sp macro="" textlink="">
      <xdr:nvSpPr>
        <xdr:cNvPr id="31" name="Rectangle: Rounded Corners 30">
          <a:extLst>
            <a:ext uri="{FF2B5EF4-FFF2-40B4-BE49-F238E27FC236}">
              <a16:creationId xmlns:a16="http://schemas.microsoft.com/office/drawing/2014/main" id="{9C354D1B-3D65-492F-B7E2-859FE99B81D3}"/>
            </a:ext>
          </a:extLst>
        </xdr:cNvPr>
        <xdr:cNvSpPr/>
      </xdr:nvSpPr>
      <xdr:spPr>
        <a:xfrm>
          <a:off x="15296392" y="7696837"/>
          <a:ext cx="1688127" cy="2080849"/>
        </a:xfrm>
        <a:prstGeom prst="roundRect">
          <a:avLst>
            <a:gd name="adj" fmla="val 3334"/>
          </a:avLst>
        </a:prstGeom>
        <a:gradFill flip="none" rotWithShape="1">
          <a:gsLst>
            <a:gs pos="0">
              <a:srgbClr val="0EAEC4">
                <a:shade val="30000"/>
                <a:satMod val="115000"/>
              </a:srgbClr>
            </a:gs>
            <a:gs pos="50000">
              <a:srgbClr val="0EAEC4">
                <a:shade val="67500"/>
                <a:satMod val="115000"/>
              </a:srgbClr>
            </a:gs>
            <a:gs pos="100000">
              <a:srgbClr val="0EAEC4">
                <a:shade val="100000"/>
                <a:satMod val="115000"/>
              </a:srgbClr>
            </a:gs>
          </a:gsLst>
          <a:lin ang="13500000" scaled="1"/>
          <a:tileRect/>
        </a:gradFill>
        <a:ln>
          <a:solidFill>
            <a:schemeClr val="tx1"/>
          </a:solidFill>
        </a:ln>
        <a:scene3d>
          <a:camera prst="orthographicFront"/>
          <a:lightRig rig="threePt" dir="t"/>
        </a:scene3d>
        <a:sp3d>
          <a:bevelT prst="relaxedInset"/>
        </a:sp3d>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19</xdr:col>
      <xdr:colOff>464232</xdr:colOff>
      <xdr:row>22</xdr:row>
      <xdr:rowOff>124903</xdr:rowOff>
    </xdr:from>
    <xdr:to>
      <xdr:col>23</xdr:col>
      <xdr:colOff>422032</xdr:colOff>
      <xdr:row>26</xdr:row>
      <xdr:rowOff>147178</xdr:rowOff>
    </xdr:to>
    <xdr:sp macro="" textlink="">
      <xdr:nvSpPr>
        <xdr:cNvPr id="33" name="Rectangle: Rounded Corners 32">
          <a:extLst>
            <a:ext uri="{FF2B5EF4-FFF2-40B4-BE49-F238E27FC236}">
              <a16:creationId xmlns:a16="http://schemas.microsoft.com/office/drawing/2014/main" id="{71FB0D82-3E69-42C3-9D55-820373304457}"/>
            </a:ext>
          </a:extLst>
        </xdr:cNvPr>
        <xdr:cNvSpPr/>
      </xdr:nvSpPr>
      <xdr:spPr>
        <a:xfrm>
          <a:off x="12046632" y="4315903"/>
          <a:ext cx="2396200" cy="784275"/>
        </a:xfrm>
        <a:prstGeom prst="roundRect">
          <a:avLst>
            <a:gd name="adj" fmla="val 9492"/>
          </a:avLst>
        </a:prstGeom>
        <a:gradFill flip="none" rotWithShape="1">
          <a:gsLst>
            <a:gs pos="0">
              <a:srgbClr val="0EAEC4">
                <a:shade val="30000"/>
                <a:satMod val="115000"/>
              </a:srgbClr>
            </a:gs>
            <a:gs pos="50000">
              <a:srgbClr val="0EAEC4">
                <a:shade val="67500"/>
                <a:satMod val="115000"/>
              </a:srgbClr>
            </a:gs>
            <a:gs pos="100000">
              <a:srgbClr val="0EAEC4">
                <a:shade val="100000"/>
                <a:satMod val="115000"/>
              </a:srgbClr>
            </a:gs>
          </a:gsLst>
          <a:lin ang="13500000" scaled="1"/>
          <a:tileRect/>
        </a:gradFill>
        <a:ln>
          <a:solidFill>
            <a:schemeClr val="tx1"/>
          </a:solidFill>
        </a:ln>
        <a:scene3d>
          <a:camera prst="orthographicFront"/>
          <a:lightRig rig="threePt" dir="t"/>
        </a:scene3d>
        <a:sp3d>
          <a:bevelT prst="relaxedInset"/>
        </a:sp3d>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23</xdr:col>
      <xdr:colOff>548638</xdr:colOff>
      <xdr:row>22</xdr:row>
      <xdr:rowOff>124903</xdr:rowOff>
    </xdr:from>
    <xdr:to>
      <xdr:col>27</xdr:col>
      <xdr:colOff>506438</xdr:colOff>
      <xdr:row>26</xdr:row>
      <xdr:rowOff>147178</xdr:rowOff>
    </xdr:to>
    <xdr:sp macro="" textlink="">
      <xdr:nvSpPr>
        <xdr:cNvPr id="34" name="Rectangle: Rounded Corners 33">
          <a:extLst>
            <a:ext uri="{FF2B5EF4-FFF2-40B4-BE49-F238E27FC236}">
              <a16:creationId xmlns:a16="http://schemas.microsoft.com/office/drawing/2014/main" id="{79DDE1EB-F470-4C2C-8A86-9E3107BC4556}"/>
            </a:ext>
          </a:extLst>
        </xdr:cNvPr>
        <xdr:cNvSpPr/>
      </xdr:nvSpPr>
      <xdr:spPr>
        <a:xfrm>
          <a:off x="14569438" y="4315903"/>
          <a:ext cx="2396200" cy="784275"/>
        </a:xfrm>
        <a:prstGeom prst="roundRect">
          <a:avLst>
            <a:gd name="adj" fmla="val 11286"/>
          </a:avLst>
        </a:prstGeom>
        <a:gradFill flip="none" rotWithShape="1">
          <a:gsLst>
            <a:gs pos="0">
              <a:srgbClr val="0EAEC4">
                <a:shade val="30000"/>
                <a:satMod val="115000"/>
              </a:srgbClr>
            </a:gs>
            <a:gs pos="50000">
              <a:srgbClr val="0EAEC4">
                <a:shade val="67500"/>
                <a:satMod val="115000"/>
              </a:srgbClr>
            </a:gs>
            <a:gs pos="100000">
              <a:srgbClr val="0EAEC4">
                <a:shade val="100000"/>
                <a:satMod val="115000"/>
              </a:srgbClr>
            </a:gs>
          </a:gsLst>
          <a:lin ang="13500000" scaled="1"/>
          <a:tileRect/>
        </a:gradFill>
        <a:ln>
          <a:solidFill>
            <a:schemeClr val="tx1"/>
          </a:solidFill>
        </a:ln>
        <a:scene3d>
          <a:camera prst="orthographicFront"/>
          <a:lightRig rig="threePt" dir="t"/>
        </a:scene3d>
        <a:sp3d>
          <a:bevelT prst="relaxedInset"/>
        </a:sp3d>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21</xdr:col>
      <xdr:colOff>315783</xdr:colOff>
      <xdr:row>27</xdr:row>
      <xdr:rowOff>100569</xdr:rowOff>
    </xdr:from>
    <xdr:to>
      <xdr:col>24</xdr:col>
      <xdr:colOff>565915</xdr:colOff>
      <xdr:row>39</xdr:row>
      <xdr:rowOff>161532</xdr:rowOff>
    </xdr:to>
    <xdr:sp macro="" textlink="">
      <xdr:nvSpPr>
        <xdr:cNvPr id="35" name="Rectangle: Rounded Corners 34">
          <a:extLst>
            <a:ext uri="{FF2B5EF4-FFF2-40B4-BE49-F238E27FC236}">
              <a16:creationId xmlns:a16="http://schemas.microsoft.com/office/drawing/2014/main" id="{11C890B6-DCE5-4461-981B-C23A693D2B0A}"/>
            </a:ext>
          </a:extLst>
        </xdr:cNvPr>
        <xdr:cNvSpPr/>
      </xdr:nvSpPr>
      <xdr:spPr>
        <a:xfrm>
          <a:off x="13117383" y="5244069"/>
          <a:ext cx="2078932" cy="2346963"/>
        </a:xfrm>
        <a:prstGeom prst="roundRect">
          <a:avLst>
            <a:gd name="adj" fmla="val 3480"/>
          </a:avLst>
        </a:prstGeom>
        <a:gradFill flip="none" rotWithShape="1">
          <a:gsLst>
            <a:gs pos="0">
              <a:srgbClr val="0EAEC4">
                <a:shade val="30000"/>
                <a:satMod val="115000"/>
              </a:srgbClr>
            </a:gs>
            <a:gs pos="50000">
              <a:srgbClr val="0EAEC4">
                <a:shade val="67500"/>
                <a:satMod val="115000"/>
              </a:srgbClr>
            </a:gs>
            <a:gs pos="100000">
              <a:srgbClr val="0EAEC4">
                <a:shade val="100000"/>
                <a:satMod val="115000"/>
              </a:srgbClr>
            </a:gs>
          </a:gsLst>
          <a:lin ang="13500000" scaled="1"/>
          <a:tileRect/>
        </a:gradFill>
        <a:ln>
          <a:solidFill>
            <a:schemeClr val="tx1"/>
          </a:solidFill>
        </a:ln>
        <a:scene3d>
          <a:camera prst="orthographicFront"/>
          <a:lightRig rig="threePt" dir="t"/>
        </a:scene3d>
        <a:sp3d>
          <a:bevelT prst="relaxedInset"/>
        </a:sp3d>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15</xdr:col>
      <xdr:colOff>398319</xdr:colOff>
      <xdr:row>27</xdr:row>
      <xdr:rowOff>100569</xdr:rowOff>
    </xdr:from>
    <xdr:to>
      <xdr:col>21</xdr:col>
      <xdr:colOff>196949</xdr:colOff>
      <xdr:row>39</xdr:row>
      <xdr:rowOff>161532</xdr:rowOff>
    </xdr:to>
    <xdr:sp macro="" textlink="">
      <xdr:nvSpPr>
        <xdr:cNvPr id="36" name="Rectangle: Rounded Corners 35">
          <a:extLst>
            <a:ext uri="{FF2B5EF4-FFF2-40B4-BE49-F238E27FC236}">
              <a16:creationId xmlns:a16="http://schemas.microsoft.com/office/drawing/2014/main" id="{C32F381D-0936-4992-A5AF-AA295A34258D}"/>
            </a:ext>
          </a:extLst>
        </xdr:cNvPr>
        <xdr:cNvSpPr/>
      </xdr:nvSpPr>
      <xdr:spPr>
        <a:xfrm>
          <a:off x="9542319" y="5244069"/>
          <a:ext cx="3456230" cy="2346963"/>
        </a:xfrm>
        <a:prstGeom prst="roundRect">
          <a:avLst>
            <a:gd name="adj" fmla="val 6477"/>
          </a:avLst>
        </a:prstGeom>
        <a:gradFill flip="none" rotWithShape="1">
          <a:gsLst>
            <a:gs pos="0">
              <a:srgbClr val="0EAEC4">
                <a:shade val="30000"/>
                <a:satMod val="115000"/>
              </a:srgbClr>
            </a:gs>
            <a:gs pos="50000">
              <a:srgbClr val="0EAEC4">
                <a:shade val="67500"/>
                <a:satMod val="115000"/>
              </a:srgbClr>
            </a:gs>
            <a:gs pos="100000">
              <a:srgbClr val="0EAEC4">
                <a:shade val="100000"/>
                <a:satMod val="115000"/>
              </a:srgbClr>
            </a:gs>
          </a:gsLst>
          <a:lin ang="13500000" scaled="1"/>
          <a:tileRect/>
        </a:gradFill>
        <a:ln>
          <a:solidFill>
            <a:schemeClr val="tx1"/>
          </a:solidFill>
        </a:ln>
        <a:scene3d>
          <a:camera prst="orthographicFront"/>
          <a:lightRig rig="threePt" dir="t"/>
        </a:scene3d>
        <a:sp3d>
          <a:bevelT prst="relaxedInset"/>
        </a:sp3d>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15</xdr:col>
      <xdr:colOff>396543</xdr:colOff>
      <xdr:row>40</xdr:row>
      <xdr:rowOff>59235</xdr:rowOff>
    </xdr:from>
    <xdr:to>
      <xdr:col>24</xdr:col>
      <xdr:colOff>565915</xdr:colOff>
      <xdr:row>51</xdr:row>
      <xdr:rowOff>44584</xdr:rowOff>
    </xdr:to>
    <xdr:sp macro="" textlink="">
      <xdr:nvSpPr>
        <xdr:cNvPr id="37" name="Rectangle: Rounded Corners 36">
          <a:extLst>
            <a:ext uri="{FF2B5EF4-FFF2-40B4-BE49-F238E27FC236}">
              <a16:creationId xmlns:a16="http://schemas.microsoft.com/office/drawing/2014/main" id="{2A932C21-B58A-48AA-A5D6-C1C518D3BAB0}"/>
            </a:ext>
          </a:extLst>
        </xdr:cNvPr>
        <xdr:cNvSpPr/>
      </xdr:nvSpPr>
      <xdr:spPr>
        <a:xfrm>
          <a:off x="9540543" y="7679235"/>
          <a:ext cx="5655772" cy="2080849"/>
        </a:xfrm>
        <a:prstGeom prst="roundRect">
          <a:avLst>
            <a:gd name="adj" fmla="val 3822"/>
          </a:avLst>
        </a:prstGeom>
        <a:gradFill flip="none" rotWithShape="1">
          <a:gsLst>
            <a:gs pos="0">
              <a:srgbClr val="0EAEC4">
                <a:shade val="30000"/>
                <a:satMod val="115000"/>
              </a:srgbClr>
            </a:gs>
            <a:gs pos="50000">
              <a:srgbClr val="0EAEC4">
                <a:shade val="67500"/>
                <a:satMod val="115000"/>
              </a:srgbClr>
            </a:gs>
            <a:gs pos="100000">
              <a:srgbClr val="0EAEC4">
                <a:shade val="100000"/>
                <a:satMod val="115000"/>
              </a:srgbClr>
            </a:gs>
          </a:gsLst>
          <a:lin ang="13500000" scaled="1"/>
          <a:tileRect/>
        </a:gradFill>
        <a:ln>
          <a:solidFill>
            <a:schemeClr val="tx1"/>
          </a:solidFill>
        </a:ln>
        <a:scene3d>
          <a:camera prst="orthographicFront"/>
          <a:lightRig rig="threePt" dir="t"/>
        </a:scene3d>
        <a:sp3d>
          <a:bevelT prst="relaxedInset"/>
        </a:sp3d>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28</xdr:col>
      <xdr:colOff>173495</xdr:colOff>
      <xdr:row>22</xdr:row>
      <xdr:rowOff>124320</xdr:rowOff>
    </xdr:from>
    <xdr:to>
      <xdr:col>30</xdr:col>
      <xdr:colOff>34295</xdr:colOff>
      <xdr:row>32</xdr:row>
      <xdr:rowOff>19320</xdr:rowOff>
    </xdr:to>
    <xdr:sp macro="" textlink="">
      <xdr:nvSpPr>
        <xdr:cNvPr id="38" name="Flowchart: Off-page Connector 37">
          <a:extLst>
            <a:ext uri="{FF2B5EF4-FFF2-40B4-BE49-F238E27FC236}">
              <a16:creationId xmlns:a16="http://schemas.microsoft.com/office/drawing/2014/main" id="{FCA38EC2-64D2-4334-B411-34FD95FFC39D}"/>
            </a:ext>
          </a:extLst>
        </xdr:cNvPr>
        <xdr:cNvSpPr/>
      </xdr:nvSpPr>
      <xdr:spPr>
        <a:xfrm>
          <a:off x="17242295" y="4315320"/>
          <a:ext cx="1080000" cy="1800000"/>
        </a:xfrm>
        <a:prstGeom prst="flowChartOffpageConnector">
          <a:avLst/>
        </a:prstGeom>
        <a:solidFill>
          <a:srgbClr val="00B0F0"/>
        </a:solidFill>
        <a:ln>
          <a:noFill/>
        </a:ln>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30</xdr:col>
      <xdr:colOff>490889</xdr:colOff>
      <xdr:row>22</xdr:row>
      <xdr:rowOff>96154</xdr:rowOff>
    </xdr:from>
    <xdr:to>
      <xdr:col>32</xdr:col>
      <xdr:colOff>351689</xdr:colOff>
      <xdr:row>31</xdr:row>
      <xdr:rowOff>181654</xdr:rowOff>
    </xdr:to>
    <xdr:sp macro="" textlink="">
      <xdr:nvSpPr>
        <xdr:cNvPr id="39" name="Flowchart: Off-page Connector 38">
          <a:extLst>
            <a:ext uri="{FF2B5EF4-FFF2-40B4-BE49-F238E27FC236}">
              <a16:creationId xmlns:a16="http://schemas.microsoft.com/office/drawing/2014/main" id="{A6D583F6-776D-4A18-B590-7070F30D1142}"/>
            </a:ext>
          </a:extLst>
        </xdr:cNvPr>
        <xdr:cNvSpPr/>
      </xdr:nvSpPr>
      <xdr:spPr>
        <a:xfrm>
          <a:off x="18778889" y="4287154"/>
          <a:ext cx="1080000" cy="1800000"/>
        </a:xfrm>
        <a:prstGeom prst="flowChartOffpageConnector">
          <a:avLst/>
        </a:prstGeom>
        <a:solidFill>
          <a:srgbClr val="00B0F0"/>
        </a:solidFill>
        <a:ln>
          <a:noFill/>
        </a:ln>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28</xdr:col>
      <xdr:colOff>46889</xdr:colOff>
      <xdr:row>21</xdr:row>
      <xdr:rowOff>165905</xdr:rowOff>
    </xdr:from>
    <xdr:to>
      <xdr:col>30</xdr:col>
      <xdr:colOff>178189</xdr:colOff>
      <xdr:row>23</xdr:row>
      <xdr:rowOff>42817</xdr:rowOff>
    </xdr:to>
    <xdr:sp macro="" textlink="">
      <xdr:nvSpPr>
        <xdr:cNvPr id="40" name="Flowchart: Manual Operation 39">
          <a:extLst>
            <a:ext uri="{FF2B5EF4-FFF2-40B4-BE49-F238E27FC236}">
              <a16:creationId xmlns:a16="http://schemas.microsoft.com/office/drawing/2014/main" id="{51A27264-B731-43A6-BD92-2914A4F6DDBC}"/>
            </a:ext>
          </a:extLst>
        </xdr:cNvPr>
        <xdr:cNvSpPr/>
      </xdr:nvSpPr>
      <xdr:spPr>
        <a:xfrm flipV="1">
          <a:off x="17115689" y="4166405"/>
          <a:ext cx="1350500" cy="257912"/>
        </a:xfrm>
        <a:prstGeom prst="flowChartManualOperation">
          <a:avLst/>
        </a:prstGeom>
        <a:solidFill>
          <a:srgbClr val="00B0F0"/>
        </a:solidFill>
        <a:ln>
          <a:noFill/>
        </a:ln>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30</xdr:col>
      <xdr:colOff>339357</xdr:colOff>
      <xdr:row>21</xdr:row>
      <xdr:rowOff>169450</xdr:rowOff>
    </xdr:from>
    <xdr:to>
      <xdr:col>32</xdr:col>
      <xdr:colOff>470657</xdr:colOff>
      <xdr:row>23</xdr:row>
      <xdr:rowOff>46362</xdr:rowOff>
    </xdr:to>
    <xdr:sp macro="" textlink="">
      <xdr:nvSpPr>
        <xdr:cNvPr id="41" name="Flowchart: Manual Operation 40">
          <a:extLst>
            <a:ext uri="{FF2B5EF4-FFF2-40B4-BE49-F238E27FC236}">
              <a16:creationId xmlns:a16="http://schemas.microsoft.com/office/drawing/2014/main" id="{440D6FB1-302A-4184-BBE9-F3A65EE2DC25}"/>
            </a:ext>
          </a:extLst>
        </xdr:cNvPr>
        <xdr:cNvSpPr/>
      </xdr:nvSpPr>
      <xdr:spPr>
        <a:xfrm flipV="1">
          <a:off x="18627357" y="4169950"/>
          <a:ext cx="1350500" cy="257912"/>
        </a:xfrm>
        <a:prstGeom prst="flowChartManualOperation">
          <a:avLst/>
        </a:prstGeom>
        <a:solidFill>
          <a:srgbClr val="00B0F0"/>
        </a:solidFill>
        <a:ln>
          <a:noFill/>
        </a:ln>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28</xdr:col>
      <xdr:colOff>65636</xdr:colOff>
      <xdr:row>32</xdr:row>
      <xdr:rowOff>168818</xdr:rowOff>
    </xdr:from>
    <xdr:to>
      <xdr:col>32</xdr:col>
      <xdr:colOff>470657</xdr:colOff>
      <xdr:row>51</xdr:row>
      <xdr:rowOff>44584</xdr:rowOff>
    </xdr:to>
    <xdr:sp macro="" textlink="">
      <xdr:nvSpPr>
        <xdr:cNvPr id="42" name="Rectangle: Rounded Corners 41">
          <a:extLst>
            <a:ext uri="{FF2B5EF4-FFF2-40B4-BE49-F238E27FC236}">
              <a16:creationId xmlns:a16="http://schemas.microsoft.com/office/drawing/2014/main" id="{9AD76D5C-778F-475C-AA22-DFD33FB75940}"/>
            </a:ext>
          </a:extLst>
        </xdr:cNvPr>
        <xdr:cNvSpPr/>
      </xdr:nvSpPr>
      <xdr:spPr>
        <a:xfrm>
          <a:off x="17134436" y="6264818"/>
          <a:ext cx="2843421" cy="3495266"/>
        </a:xfrm>
        <a:prstGeom prst="roundRect">
          <a:avLst>
            <a:gd name="adj" fmla="val 3334"/>
          </a:avLst>
        </a:prstGeom>
        <a:gradFill flip="none" rotWithShape="1">
          <a:gsLst>
            <a:gs pos="0">
              <a:srgbClr val="0EAEC4">
                <a:shade val="30000"/>
                <a:satMod val="115000"/>
              </a:srgbClr>
            </a:gs>
            <a:gs pos="50000">
              <a:srgbClr val="0EAEC4">
                <a:shade val="67500"/>
                <a:satMod val="115000"/>
              </a:srgbClr>
            </a:gs>
            <a:gs pos="100000">
              <a:srgbClr val="0EAEC4">
                <a:shade val="100000"/>
                <a:satMod val="115000"/>
              </a:srgbClr>
            </a:gs>
          </a:gsLst>
          <a:lin ang="13500000" scaled="1"/>
          <a:tileRect/>
        </a:gradFill>
        <a:ln>
          <a:solidFill>
            <a:schemeClr val="tx1"/>
          </a:solidFill>
        </a:ln>
        <a:scene3d>
          <a:camera prst="orthographicFront"/>
          <a:lightRig rig="threePt" dir="t"/>
        </a:scene3d>
        <a:sp3d>
          <a:bevelT prst="relaxedInset"/>
        </a:sp3d>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28</xdr:col>
      <xdr:colOff>313736</xdr:colOff>
      <xdr:row>22</xdr:row>
      <xdr:rowOff>96155</xdr:rowOff>
    </xdr:from>
    <xdr:to>
      <xdr:col>29</xdr:col>
      <xdr:colOff>503653</xdr:colOff>
      <xdr:row>31</xdr:row>
      <xdr:rowOff>85527</xdr:rowOff>
    </xdr:to>
    <xdr:sp macro="" textlink="">
      <xdr:nvSpPr>
        <xdr:cNvPr id="43" name="Flowchart: Off-page Connector 42">
          <a:extLst>
            <a:ext uri="{FF2B5EF4-FFF2-40B4-BE49-F238E27FC236}">
              <a16:creationId xmlns:a16="http://schemas.microsoft.com/office/drawing/2014/main" id="{B2001248-1278-4F79-BAA1-FDB78441B4B3}"/>
            </a:ext>
          </a:extLst>
        </xdr:cNvPr>
        <xdr:cNvSpPr/>
      </xdr:nvSpPr>
      <xdr:spPr>
        <a:xfrm>
          <a:off x="17649236" y="4287155"/>
          <a:ext cx="809042" cy="1703872"/>
        </a:xfrm>
        <a:prstGeom prst="flowChartOffpageConnector">
          <a:avLst/>
        </a:prstGeom>
        <a:solidFill>
          <a:srgbClr val="00B0F0"/>
        </a:solidFill>
        <a:ln w="19050">
          <a:solidFill>
            <a:schemeClr val="tx1"/>
          </a:solidFill>
          <a:prstDash val="dash"/>
        </a:ln>
        <a:effectLst>
          <a:innerShdw blurRad="63500" dist="50800" dir="2700000">
            <a:prstClr val="black">
              <a:alpha val="50000"/>
            </a:prstClr>
          </a:innerShdw>
        </a:effectLst>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ln>
              <a:solidFill>
                <a:schemeClr val="tx1"/>
              </a:solidFill>
            </a:ln>
          </a:endParaRPr>
        </a:p>
      </xdr:txBody>
    </xdr:sp>
    <xdr:clientData/>
  </xdr:twoCellAnchor>
  <xdr:twoCellAnchor>
    <xdr:from>
      <xdr:col>31</xdr:col>
      <xdr:colOff>5248</xdr:colOff>
      <xdr:row>22</xdr:row>
      <xdr:rowOff>96154</xdr:rowOff>
    </xdr:from>
    <xdr:to>
      <xdr:col>32</xdr:col>
      <xdr:colOff>195165</xdr:colOff>
      <xdr:row>31</xdr:row>
      <xdr:rowOff>85526</xdr:rowOff>
    </xdr:to>
    <xdr:sp macro="" textlink="">
      <xdr:nvSpPr>
        <xdr:cNvPr id="44" name="Flowchart: Off-page Connector 43">
          <a:extLst>
            <a:ext uri="{FF2B5EF4-FFF2-40B4-BE49-F238E27FC236}">
              <a16:creationId xmlns:a16="http://schemas.microsoft.com/office/drawing/2014/main" id="{57C6887B-478B-4D17-AD0F-B1604A7B411C}"/>
            </a:ext>
          </a:extLst>
        </xdr:cNvPr>
        <xdr:cNvSpPr/>
      </xdr:nvSpPr>
      <xdr:spPr>
        <a:xfrm>
          <a:off x="18902848" y="4287154"/>
          <a:ext cx="799517" cy="1703872"/>
        </a:xfrm>
        <a:prstGeom prst="flowChartOffpageConnector">
          <a:avLst/>
        </a:prstGeom>
        <a:solidFill>
          <a:srgbClr val="00B0F0"/>
        </a:solidFill>
        <a:ln w="19050">
          <a:solidFill>
            <a:schemeClr val="tx1"/>
          </a:solidFill>
          <a:prstDash val="dash"/>
        </a:ln>
        <a:effectLst>
          <a:innerShdw blurRad="63500" dist="50800" dir="2700000">
            <a:prstClr val="black">
              <a:alpha val="50000"/>
            </a:prstClr>
          </a:innerShdw>
        </a:effectLst>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ln>
              <a:solidFill>
                <a:schemeClr val="tx1"/>
              </a:solidFill>
            </a:ln>
          </a:endParaRPr>
        </a:p>
      </xdr:txBody>
    </xdr:sp>
    <xdr:clientData/>
  </xdr:twoCellAnchor>
  <xdr:twoCellAnchor>
    <xdr:from>
      <xdr:col>16</xdr:col>
      <xdr:colOff>31018</xdr:colOff>
      <xdr:row>30</xdr:row>
      <xdr:rowOff>25692</xdr:rowOff>
    </xdr:from>
    <xdr:to>
      <xdr:col>21</xdr:col>
      <xdr:colOff>13732</xdr:colOff>
      <xdr:row>30</xdr:row>
      <xdr:rowOff>25692</xdr:rowOff>
    </xdr:to>
    <xdr:cxnSp macro="">
      <xdr:nvCxnSpPr>
        <xdr:cNvPr id="45" name="Straight Connector 44">
          <a:extLst>
            <a:ext uri="{FF2B5EF4-FFF2-40B4-BE49-F238E27FC236}">
              <a16:creationId xmlns:a16="http://schemas.microsoft.com/office/drawing/2014/main" id="{772D9AB3-F0D2-44F2-BBE0-B41A0EF441C3}"/>
            </a:ext>
          </a:extLst>
        </xdr:cNvPr>
        <xdr:cNvCxnSpPr/>
      </xdr:nvCxnSpPr>
      <xdr:spPr>
        <a:xfrm>
          <a:off x="9828161" y="5740692"/>
          <a:ext cx="3044321" cy="0"/>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524456</xdr:colOff>
      <xdr:row>30</xdr:row>
      <xdr:rowOff>12086</xdr:rowOff>
    </xdr:from>
    <xdr:to>
      <xdr:col>24</xdr:col>
      <xdr:colOff>341576</xdr:colOff>
      <xdr:row>30</xdr:row>
      <xdr:rowOff>12086</xdr:rowOff>
    </xdr:to>
    <xdr:cxnSp macro="">
      <xdr:nvCxnSpPr>
        <xdr:cNvPr id="46" name="Straight Connector 45">
          <a:extLst>
            <a:ext uri="{FF2B5EF4-FFF2-40B4-BE49-F238E27FC236}">
              <a16:creationId xmlns:a16="http://schemas.microsoft.com/office/drawing/2014/main" id="{CA1541BC-C415-46FF-8E88-3E06C33C15DD}"/>
            </a:ext>
          </a:extLst>
        </xdr:cNvPr>
        <xdr:cNvCxnSpPr/>
      </xdr:nvCxnSpPr>
      <xdr:spPr>
        <a:xfrm>
          <a:off x="13383206" y="5727086"/>
          <a:ext cx="1654084" cy="0"/>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223888</xdr:colOff>
      <xdr:row>30</xdr:row>
      <xdr:rowOff>9741</xdr:rowOff>
    </xdr:from>
    <xdr:to>
      <xdr:col>27</xdr:col>
      <xdr:colOff>376288</xdr:colOff>
      <xdr:row>30</xdr:row>
      <xdr:rowOff>9741</xdr:rowOff>
    </xdr:to>
    <xdr:cxnSp macro="">
      <xdr:nvCxnSpPr>
        <xdr:cNvPr id="47" name="Straight Connector 46">
          <a:extLst>
            <a:ext uri="{FF2B5EF4-FFF2-40B4-BE49-F238E27FC236}">
              <a16:creationId xmlns:a16="http://schemas.microsoft.com/office/drawing/2014/main" id="{EB5F0740-D20C-422E-A47B-7F5E53F95055}"/>
            </a:ext>
          </a:extLst>
        </xdr:cNvPr>
        <xdr:cNvCxnSpPr/>
      </xdr:nvCxnSpPr>
      <xdr:spPr>
        <a:xfrm>
          <a:off x="15531924" y="5724741"/>
          <a:ext cx="1377043" cy="0"/>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17411</xdr:colOff>
      <xdr:row>43</xdr:row>
      <xdr:rowOff>48134</xdr:rowOff>
    </xdr:from>
    <xdr:to>
      <xdr:col>24</xdr:col>
      <xdr:colOff>446853</xdr:colOff>
      <xdr:row>43</xdr:row>
      <xdr:rowOff>48134</xdr:rowOff>
    </xdr:to>
    <xdr:cxnSp macro="">
      <xdr:nvCxnSpPr>
        <xdr:cNvPr id="48" name="Straight Connector 47">
          <a:extLst>
            <a:ext uri="{FF2B5EF4-FFF2-40B4-BE49-F238E27FC236}">
              <a16:creationId xmlns:a16="http://schemas.microsoft.com/office/drawing/2014/main" id="{1B793216-6316-4DAF-B35F-C2E37F968745}"/>
            </a:ext>
          </a:extLst>
        </xdr:cNvPr>
        <xdr:cNvCxnSpPr/>
      </xdr:nvCxnSpPr>
      <xdr:spPr>
        <a:xfrm>
          <a:off x="9814554" y="8239634"/>
          <a:ext cx="5328013" cy="0"/>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256375</xdr:colOff>
      <xdr:row>43</xdr:row>
      <xdr:rowOff>20919</xdr:rowOff>
    </xdr:from>
    <xdr:to>
      <xdr:col>27</xdr:col>
      <xdr:colOff>408775</xdr:colOff>
      <xdr:row>43</xdr:row>
      <xdr:rowOff>20919</xdr:rowOff>
    </xdr:to>
    <xdr:cxnSp macro="">
      <xdr:nvCxnSpPr>
        <xdr:cNvPr id="49" name="Straight Connector 48">
          <a:extLst>
            <a:ext uri="{FF2B5EF4-FFF2-40B4-BE49-F238E27FC236}">
              <a16:creationId xmlns:a16="http://schemas.microsoft.com/office/drawing/2014/main" id="{85E5B455-DBD7-4A7A-B786-CD34EDCBBF20}"/>
            </a:ext>
          </a:extLst>
        </xdr:cNvPr>
        <xdr:cNvCxnSpPr/>
      </xdr:nvCxnSpPr>
      <xdr:spPr>
        <a:xfrm>
          <a:off x="15564411" y="8212419"/>
          <a:ext cx="1377043" cy="0"/>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340951</xdr:colOff>
      <xdr:row>35</xdr:row>
      <xdr:rowOff>52070</xdr:rowOff>
    </xdr:from>
    <xdr:to>
      <xdr:col>32</xdr:col>
      <xdr:colOff>279991</xdr:colOff>
      <xdr:row>35</xdr:row>
      <xdr:rowOff>52070</xdr:rowOff>
    </xdr:to>
    <xdr:cxnSp macro="">
      <xdr:nvCxnSpPr>
        <xdr:cNvPr id="50" name="Straight Connector 49">
          <a:extLst>
            <a:ext uri="{FF2B5EF4-FFF2-40B4-BE49-F238E27FC236}">
              <a16:creationId xmlns:a16="http://schemas.microsoft.com/office/drawing/2014/main" id="{E30B6109-869E-4137-9290-209DF0B2CA9B}"/>
            </a:ext>
          </a:extLst>
        </xdr:cNvPr>
        <xdr:cNvCxnSpPr/>
      </xdr:nvCxnSpPr>
      <xdr:spPr>
        <a:xfrm>
          <a:off x="17485951" y="6719570"/>
          <a:ext cx="2388326" cy="0"/>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28</xdr:col>
      <xdr:colOff>545057</xdr:colOff>
      <xdr:row>27</xdr:row>
      <xdr:rowOff>174397</xdr:rowOff>
    </xdr:from>
    <xdr:to>
      <xdr:col>29</xdr:col>
      <xdr:colOff>252986</xdr:colOff>
      <xdr:row>30</xdr:row>
      <xdr:rowOff>51939</xdr:rowOff>
    </xdr:to>
    <xdr:pic>
      <xdr:nvPicPr>
        <xdr:cNvPr id="51" name="Graphic 50" descr="Trophy with solid fill">
          <a:extLst>
            <a:ext uri="{FF2B5EF4-FFF2-40B4-BE49-F238E27FC236}">
              <a16:creationId xmlns:a16="http://schemas.microsoft.com/office/drawing/2014/main" id="{9734FA60-6068-41CF-978D-2B76794375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690057" y="5317897"/>
          <a:ext cx="320250" cy="449042"/>
        </a:xfrm>
        <a:prstGeom prst="rect">
          <a:avLst/>
        </a:prstGeom>
      </xdr:spPr>
    </xdr:pic>
    <xdr:clientData/>
  </xdr:twoCellAnchor>
  <xdr:twoCellAnchor editAs="oneCell">
    <xdr:from>
      <xdr:col>31</xdr:col>
      <xdr:colOff>206634</xdr:colOff>
      <xdr:row>28</xdr:row>
      <xdr:rowOff>14511</xdr:rowOff>
    </xdr:from>
    <xdr:to>
      <xdr:col>31</xdr:col>
      <xdr:colOff>604078</xdr:colOff>
      <xdr:row>30</xdr:row>
      <xdr:rowOff>68031</xdr:rowOff>
    </xdr:to>
    <xdr:pic>
      <xdr:nvPicPr>
        <xdr:cNvPr id="54" name="Graphic 53" descr="Ribbon with solid fill">
          <a:extLst>
            <a:ext uri="{FF2B5EF4-FFF2-40B4-BE49-F238E27FC236}">
              <a16:creationId xmlns:a16="http://schemas.microsoft.com/office/drawing/2014/main" id="{C0D0FDD3-5D6D-4C9E-B84A-AE956C19C9D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188598" y="5348511"/>
          <a:ext cx="397444" cy="434520"/>
        </a:xfrm>
        <a:prstGeom prst="rect">
          <a:avLst/>
        </a:prstGeom>
      </xdr:spPr>
    </xdr:pic>
    <xdr:clientData/>
  </xdr:twoCellAnchor>
  <xdr:twoCellAnchor editAs="oneCell">
    <xdr:from>
      <xdr:col>13</xdr:col>
      <xdr:colOff>222612</xdr:colOff>
      <xdr:row>17</xdr:row>
      <xdr:rowOff>29962</xdr:rowOff>
    </xdr:from>
    <xdr:to>
      <xdr:col>14</xdr:col>
      <xdr:colOff>285750</xdr:colOff>
      <xdr:row>21</xdr:row>
      <xdr:rowOff>9129</xdr:rowOff>
    </xdr:to>
    <xdr:pic>
      <xdr:nvPicPr>
        <xdr:cNvPr id="55" name="Graphic 54" descr="Presentation with pie chart with solid fill">
          <a:extLst>
            <a:ext uri="{FF2B5EF4-FFF2-40B4-BE49-F238E27FC236}">
              <a16:creationId xmlns:a16="http://schemas.microsoft.com/office/drawing/2014/main" id="{2C947057-1640-4BED-BA4B-17AA96A9BA4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182791" y="3268462"/>
          <a:ext cx="675459" cy="741167"/>
        </a:xfrm>
        <a:prstGeom prst="rect">
          <a:avLst/>
        </a:prstGeom>
      </xdr:spPr>
    </xdr:pic>
    <xdr:clientData/>
  </xdr:twoCellAnchor>
  <xdr:twoCellAnchor editAs="oneCell">
    <xdr:from>
      <xdr:col>18</xdr:col>
      <xdr:colOff>311760</xdr:colOff>
      <xdr:row>22</xdr:row>
      <xdr:rowOff>186002</xdr:rowOff>
    </xdr:from>
    <xdr:to>
      <xdr:col>19</xdr:col>
      <xdr:colOff>272142</xdr:colOff>
      <xdr:row>26</xdr:row>
      <xdr:rowOff>72729</xdr:rowOff>
    </xdr:to>
    <xdr:pic>
      <xdr:nvPicPr>
        <xdr:cNvPr id="56" name="Graphic 55" descr="Money with solid fill">
          <a:extLst>
            <a:ext uri="{FF2B5EF4-FFF2-40B4-BE49-F238E27FC236}">
              <a16:creationId xmlns:a16="http://schemas.microsoft.com/office/drawing/2014/main" id="{44BCF343-D03B-40CE-9AF4-2AF01E15399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333546" y="4377002"/>
          <a:ext cx="572703" cy="648727"/>
        </a:xfrm>
        <a:prstGeom prst="rect">
          <a:avLst/>
        </a:prstGeom>
      </xdr:spPr>
    </xdr:pic>
    <xdr:clientData/>
  </xdr:twoCellAnchor>
  <xdr:twoCellAnchor editAs="oneCell">
    <xdr:from>
      <xdr:col>22</xdr:col>
      <xdr:colOff>421821</xdr:colOff>
      <xdr:row>22</xdr:row>
      <xdr:rowOff>176894</xdr:rowOff>
    </xdr:from>
    <xdr:to>
      <xdr:col>23</xdr:col>
      <xdr:colOff>408213</xdr:colOff>
      <xdr:row>26</xdr:row>
      <xdr:rowOff>119845</xdr:rowOff>
    </xdr:to>
    <xdr:pic>
      <xdr:nvPicPr>
        <xdr:cNvPr id="57" name="Graphic 56" descr="Bar graph with upward trend with solid fill">
          <a:extLst>
            <a:ext uri="{FF2B5EF4-FFF2-40B4-BE49-F238E27FC236}">
              <a16:creationId xmlns:a16="http://schemas.microsoft.com/office/drawing/2014/main" id="{26098A4C-2649-4A82-B8C8-2DB99282FAC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flipH="1">
          <a:off x="13892892" y="4367894"/>
          <a:ext cx="598714" cy="704951"/>
        </a:xfrm>
        <a:prstGeom prst="rect">
          <a:avLst/>
        </a:prstGeom>
      </xdr:spPr>
    </xdr:pic>
    <xdr:clientData/>
  </xdr:twoCellAnchor>
  <xdr:twoCellAnchor editAs="oneCell">
    <xdr:from>
      <xdr:col>26</xdr:col>
      <xdr:colOff>377187</xdr:colOff>
      <xdr:row>22</xdr:row>
      <xdr:rowOff>138511</xdr:rowOff>
    </xdr:from>
    <xdr:to>
      <xdr:col>27</xdr:col>
      <xdr:colOff>435427</xdr:colOff>
      <xdr:row>26</xdr:row>
      <xdr:rowOff>21396</xdr:rowOff>
    </xdr:to>
    <xdr:pic>
      <xdr:nvPicPr>
        <xdr:cNvPr id="58" name="Graphic 57" descr="Piggy Bank with solid fill">
          <a:extLst>
            <a:ext uri="{FF2B5EF4-FFF2-40B4-BE49-F238E27FC236}">
              <a16:creationId xmlns:a16="http://schemas.microsoft.com/office/drawing/2014/main" id="{372B9EC4-9E57-40A5-97AD-EA0F6496DB8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6297544" y="4329511"/>
          <a:ext cx="670562" cy="644885"/>
        </a:xfrm>
        <a:prstGeom prst="rect">
          <a:avLst/>
        </a:prstGeom>
      </xdr:spPr>
    </xdr:pic>
    <xdr:clientData/>
  </xdr:twoCellAnchor>
  <xdr:twoCellAnchor editAs="oneCell">
    <xdr:from>
      <xdr:col>31</xdr:col>
      <xdr:colOff>353886</xdr:colOff>
      <xdr:row>16</xdr:row>
      <xdr:rowOff>138822</xdr:rowOff>
    </xdr:from>
    <xdr:to>
      <xdr:col>32</xdr:col>
      <xdr:colOff>367394</xdr:colOff>
      <xdr:row>21</xdr:row>
      <xdr:rowOff>45461</xdr:rowOff>
    </xdr:to>
    <xdr:pic>
      <xdr:nvPicPr>
        <xdr:cNvPr id="59" name="Graphic 58" descr="Bullseye with solid fill">
          <a:extLst>
            <a:ext uri="{FF2B5EF4-FFF2-40B4-BE49-F238E27FC236}">
              <a16:creationId xmlns:a16="http://schemas.microsoft.com/office/drawing/2014/main" id="{DE78CB32-772E-4D2A-8D8F-59073ABBC80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335850" y="3186822"/>
          <a:ext cx="625830" cy="859139"/>
        </a:xfrm>
        <a:prstGeom prst="rect">
          <a:avLst/>
        </a:prstGeom>
      </xdr:spPr>
    </xdr:pic>
    <xdr:clientData/>
  </xdr:twoCellAnchor>
  <xdr:twoCellAnchor editAs="oneCell">
    <xdr:from>
      <xdr:col>15</xdr:col>
      <xdr:colOff>452749</xdr:colOff>
      <xdr:row>27</xdr:row>
      <xdr:rowOff>100569</xdr:rowOff>
    </xdr:from>
    <xdr:to>
      <xdr:col>16</xdr:col>
      <xdr:colOff>293574</xdr:colOff>
      <xdr:row>29</xdr:row>
      <xdr:rowOff>181532</xdr:rowOff>
    </xdr:to>
    <xdr:pic>
      <xdr:nvPicPr>
        <xdr:cNvPr id="60" name="Graphic 59" descr="Daily calendar with solid fill">
          <a:extLst>
            <a:ext uri="{FF2B5EF4-FFF2-40B4-BE49-F238E27FC236}">
              <a16:creationId xmlns:a16="http://schemas.microsoft.com/office/drawing/2014/main" id="{997F5BC7-B07E-42F6-AD8F-00CA6AA32E5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flipH="1">
          <a:off x="9637570" y="5244069"/>
          <a:ext cx="453147" cy="461963"/>
        </a:xfrm>
        <a:prstGeom prst="rect">
          <a:avLst/>
        </a:prstGeom>
      </xdr:spPr>
    </xdr:pic>
    <xdr:clientData/>
  </xdr:twoCellAnchor>
  <xdr:twoCellAnchor editAs="oneCell">
    <xdr:from>
      <xdr:col>16</xdr:col>
      <xdr:colOff>29150</xdr:colOff>
      <xdr:row>40</xdr:row>
      <xdr:rowOff>113663</xdr:rowOff>
    </xdr:from>
    <xdr:to>
      <xdr:col>16</xdr:col>
      <xdr:colOff>557893</xdr:colOff>
      <xdr:row>43</xdr:row>
      <xdr:rowOff>31138</xdr:rowOff>
    </xdr:to>
    <xdr:pic>
      <xdr:nvPicPr>
        <xdr:cNvPr id="61" name="Graphic 60" descr="Daily calendar with solid fill">
          <a:extLst>
            <a:ext uri="{FF2B5EF4-FFF2-40B4-BE49-F238E27FC236}">
              <a16:creationId xmlns:a16="http://schemas.microsoft.com/office/drawing/2014/main" id="{7546D31F-342B-4225-9C91-D1A2998E5D8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826293" y="7733663"/>
          <a:ext cx="528743" cy="488975"/>
        </a:xfrm>
        <a:prstGeom prst="rect">
          <a:avLst/>
        </a:prstGeom>
      </xdr:spPr>
    </xdr:pic>
    <xdr:clientData/>
  </xdr:twoCellAnchor>
  <xdr:twoCellAnchor editAs="oneCell">
    <xdr:from>
      <xdr:col>25</xdr:col>
      <xdr:colOff>192465</xdr:colOff>
      <xdr:row>40</xdr:row>
      <xdr:rowOff>104050</xdr:rowOff>
    </xdr:from>
    <xdr:to>
      <xdr:col>26</xdr:col>
      <xdr:colOff>54430</xdr:colOff>
      <xdr:row>43</xdr:row>
      <xdr:rowOff>21177</xdr:rowOff>
    </xdr:to>
    <xdr:pic>
      <xdr:nvPicPr>
        <xdr:cNvPr id="62" name="Graphic 61" descr="Coins with solid fill">
          <a:extLst>
            <a:ext uri="{FF2B5EF4-FFF2-40B4-BE49-F238E27FC236}">
              <a16:creationId xmlns:a16="http://schemas.microsoft.com/office/drawing/2014/main" id="{2CF65283-169D-4F91-830A-F48F04DFEA5B}"/>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5500501" y="7724050"/>
          <a:ext cx="474286" cy="488627"/>
        </a:xfrm>
        <a:prstGeom prst="rect">
          <a:avLst/>
        </a:prstGeom>
      </xdr:spPr>
    </xdr:pic>
    <xdr:clientData/>
  </xdr:twoCellAnchor>
  <xdr:twoCellAnchor editAs="oneCell">
    <xdr:from>
      <xdr:col>21</xdr:col>
      <xdr:colOff>408312</xdr:colOff>
      <xdr:row>27</xdr:row>
      <xdr:rowOff>127782</xdr:rowOff>
    </xdr:from>
    <xdr:to>
      <xdr:col>22</xdr:col>
      <xdr:colOff>244929</xdr:colOff>
      <xdr:row>30</xdr:row>
      <xdr:rowOff>1895</xdr:rowOff>
    </xdr:to>
    <xdr:pic>
      <xdr:nvPicPr>
        <xdr:cNvPr id="63" name="Graphic 62" descr="Arrow circle with solid fill">
          <a:extLst>
            <a:ext uri="{FF2B5EF4-FFF2-40B4-BE49-F238E27FC236}">
              <a16:creationId xmlns:a16="http://schemas.microsoft.com/office/drawing/2014/main" id="{5E302FE6-33AF-483F-BD51-EE1EBAD9AC9B}"/>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3267062" y="5271282"/>
          <a:ext cx="448938" cy="445613"/>
        </a:xfrm>
        <a:prstGeom prst="rect">
          <a:avLst/>
        </a:prstGeom>
      </xdr:spPr>
    </xdr:pic>
    <xdr:clientData/>
  </xdr:twoCellAnchor>
  <xdr:twoCellAnchor editAs="oneCell">
    <xdr:from>
      <xdr:col>25</xdr:col>
      <xdr:colOff>165248</xdr:colOff>
      <xdr:row>27</xdr:row>
      <xdr:rowOff>167481</xdr:rowOff>
    </xdr:from>
    <xdr:to>
      <xdr:col>25</xdr:col>
      <xdr:colOff>530677</xdr:colOff>
      <xdr:row>30</xdr:row>
      <xdr:rowOff>29552</xdr:rowOff>
    </xdr:to>
    <xdr:pic>
      <xdr:nvPicPr>
        <xdr:cNvPr id="64" name="Graphic 63" descr="Pie chart with solid fill">
          <a:extLst>
            <a:ext uri="{FF2B5EF4-FFF2-40B4-BE49-F238E27FC236}">
              <a16:creationId xmlns:a16="http://schemas.microsoft.com/office/drawing/2014/main" id="{2732DF21-667A-44EE-B3E7-7F7495F6DFE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5473284" y="5310981"/>
          <a:ext cx="365429" cy="433571"/>
        </a:xfrm>
        <a:prstGeom prst="rect">
          <a:avLst/>
        </a:prstGeom>
      </xdr:spPr>
    </xdr:pic>
    <xdr:clientData/>
  </xdr:twoCellAnchor>
  <xdr:twoCellAnchor editAs="oneCell">
    <xdr:from>
      <xdr:col>13</xdr:col>
      <xdr:colOff>234365</xdr:colOff>
      <xdr:row>47</xdr:row>
      <xdr:rowOff>136071</xdr:rowOff>
    </xdr:from>
    <xdr:to>
      <xdr:col>15</xdr:col>
      <xdr:colOff>204107</xdr:colOff>
      <xdr:row>51</xdr:row>
      <xdr:rowOff>107010</xdr:rowOff>
    </xdr:to>
    <xdr:pic>
      <xdr:nvPicPr>
        <xdr:cNvPr id="66" name="Graphic 65" descr="Shopping cart with solid fill">
          <a:extLst>
            <a:ext uri="{FF2B5EF4-FFF2-40B4-BE49-F238E27FC236}">
              <a16:creationId xmlns:a16="http://schemas.microsoft.com/office/drawing/2014/main" id="{7506230C-01F4-4025-8777-18700952B354}"/>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8194544" y="9089571"/>
          <a:ext cx="1194384" cy="732939"/>
        </a:xfrm>
        <a:prstGeom prst="rect">
          <a:avLst/>
        </a:prstGeom>
      </xdr:spPr>
    </xdr:pic>
    <xdr:clientData/>
  </xdr:twoCellAnchor>
  <xdr:twoCellAnchor>
    <xdr:from>
      <xdr:col>14</xdr:col>
      <xdr:colOff>244929</xdr:colOff>
      <xdr:row>17</xdr:row>
      <xdr:rowOff>40821</xdr:rowOff>
    </xdr:from>
    <xdr:to>
      <xdr:col>20</xdr:col>
      <xdr:colOff>571500</xdr:colOff>
      <xdr:row>19</xdr:row>
      <xdr:rowOff>0</xdr:rowOff>
    </xdr:to>
    <xdr:sp macro="" textlink="">
      <xdr:nvSpPr>
        <xdr:cNvPr id="2" name="TextBox 1">
          <a:extLst>
            <a:ext uri="{FF2B5EF4-FFF2-40B4-BE49-F238E27FC236}">
              <a16:creationId xmlns:a16="http://schemas.microsoft.com/office/drawing/2014/main" id="{63CB0E44-4BB8-4947-81B9-677267C9371C}"/>
            </a:ext>
          </a:extLst>
        </xdr:cNvPr>
        <xdr:cNvSpPr txBox="1"/>
      </xdr:nvSpPr>
      <xdr:spPr>
        <a:xfrm>
          <a:off x="8817429" y="3279321"/>
          <a:ext cx="4000500"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Arial Black" panose="020B0A04020102020204" pitchFamily="34" charset="0"/>
            </a:rPr>
            <a:t>SALES</a:t>
          </a:r>
          <a:r>
            <a:rPr lang="en-US" sz="2000" baseline="0">
              <a:latin typeface="Arial Black" panose="020B0A04020102020204" pitchFamily="34" charset="0"/>
            </a:rPr>
            <a:t> DASHBOARD</a:t>
          </a:r>
        </a:p>
        <a:p>
          <a:endParaRPr lang="en-US" sz="1100"/>
        </a:p>
      </xdr:txBody>
    </xdr:sp>
    <xdr:clientData/>
  </xdr:twoCellAnchor>
  <xdr:twoCellAnchor>
    <xdr:from>
      <xdr:col>19</xdr:col>
      <xdr:colOff>585108</xdr:colOff>
      <xdr:row>22</xdr:row>
      <xdr:rowOff>136071</xdr:rowOff>
    </xdr:from>
    <xdr:to>
      <xdr:col>22</xdr:col>
      <xdr:colOff>503465</xdr:colOff>
      <xdr:row>24</xdr:row>
      <xdr:rowOff>13607</xdr:rowOff>
    </xdr:to>
    <xdr:sp macro="" textlink="">
      <xdr:nvSpPr>
        <xdr:cNvPr id="4" name="TextBox 3">
          <a:extLst>
            <a:ext uri="{FF2B5EF4-FFF2-40B4-BE49-F238E27FC236}">
              <a16:creationId xmlns:a16="http://schemas.microsoft.com/office/drawing/2014/main" id="{43560A4E-3864-4354-8AC8-0F0B4CE688A8}"/>
            </a:ext>
          </a:extLst>
        </xdr:cNvPr>
        <xdr:cNvSpPr txBox="1"/>
      </xdr:nvSpPr>
      <xdr:spPr>
        <a:xfrm>
          <a:off x="12219215" y="4327071"/>
          <a:ext cx="1755321" cy="258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mj-lt"/>
            </a:rPr>
            <a:t>TOTAL PROFIT</a:t>
          </a:r>
        </a:p>
      </xdr:txBody>
    </xdr:sp>
    <xdr:clientData/>
  </xdr:twoCellAnchor>
  <xdr:twoCellAnchor>
    <xdr:from>
      <xdr:col>15</xdr:col>
      <xdr:colOff>530679</xdr:colOff>
      <xdr:row>22</xdr:row>
      <xdr:rowOff>136071</xdr:rowOff>
    </xdr:from>
    <xdr:to>
      <xdr:col>18</xdr:col>
      <xdr:colOff>231321</xdr:colOff>
      <xdr:row>24</xdr:row>
      <xdr:rowOff>68036</xdr:rowOff>
    </xdr:to>
    <xdr:sp macro="" textlink="">
      <xdr:nvSpPr>
        <xdr:cNvPr id="6" name="TextBox 5">
          <a:extLst>
            <a:ext uri="{FF2B5EF4-FFF2-40B4-BE49-F238E27FC236}">
              <a16:creationId xmlns:a16="http://schemas.microsoft.com/office/drawing/2014/main" id="{DCADEFE6-8EEB-4447-997B-925158581FB2}"/>
            </a:ext>
          </a:extLst>
        </xdr:cNvPr>
        <xdr:cNvSpPr txBox="1"/>
      </xdr:nvSpPr>
      <xdr:spPr>
        <a:xfrm>
          <a:off x="9715500" y="4327071"/>
          <a:ext cx="1537607" cy="312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mj-lt"/>
            </a:rPr>
            <a:t>TOTAL SALES</a:t>
          </a:r>
        </a:p>
      </xdr:txBody>
    </xdr:sp>
    <xdr:clientData/>
  </xdr:twoCellAnchor>
  <xdr:twoCellAnchor>
    <xdr:from>
      <xdr:col>16</xdr:col>
      <xdr:colOff>176891</xdr:colOff>
      <xdr:row>27</xdr:row>
      <xdr:rowOff>149679</xdr:rowOff>
    </xdr:from>
    <xdr:to>
      <xdr:col>18</xdr:col>
      <xdr:colOff>54427</xdr:colOff>
      <xdr:row>29</xdr:row>
      <xdr:rowOff>108858</xdr:rowOff>
    </xdr:to>
    <xdr:sp macro="" textlink="">
      <xdr:nvSpPr>
        <xdr:cNvPr id="9" name="TextBox 8">
          <a:extLst>
            <a:ext uri="{FF2B5EF4-FFF2-40B4-BE49-F238E27FC236}">
              <a16:creationId xmlns:a16="http://schemas.microsoft.com/office/drawing/2014/main" id="{77A700F2-6A6A-4D3B-B847-DF25B2E9BC37}"/>
            </a:ext>
          </a:extLst>
        </xdr:cNvPr>
        <xdr:cNvSpPr txBox="1"/>
      </xdr:nvSpPr>
      <xdr:spPr>
        <a:xfrm>
          <a:off x="9974034" y="5293179"/>
          <a:ext cx="1102179"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mj-lt"/>
            </a:rPr>
            <a:t>MONTHLY</a:t>
          </a:r>
        </a:p>
        <a:p>
          <a:endParaRPr lang="en-US" sz="1600">
            <a:latin typeface="+mj-lt"/>
          </a:endParaRPr>
        </a:p>
        <a:p>
          <a:endParaRPr lang="en-US" sz="1600">
            <a:latin typeface="+mj-lt"/>
          </a:endParaRPr>
        </a:p>
      </xdr:txBody>
    </xdr:sp>
    <xdr:clientData/>
  </xdr:twoCellAnchor>
  <xdr:twoCellAnchor>
    <xdr:from>
      <xdr:col>22</xdr:col>
      <xdr:colOff>204109</xdr:colOff>
      <xdr:row>27</xdr:row>
      <xdr:rowOff>176893</xdr:rowOff>
    </xdr:from>
    <xdr:to>
      <xdr:col>24</xdr:col>
      <xdr:colOff>136072</xdr:colOff>
      <xdr:row>29</xdr:row>
      <xdr:rowOff>149679</xdr:rowOff>
    </xdr:to>
    <xdr:sp macro="" textlink="">
      <xdr:nvSpPr>
        <xdr:cNvPr id="11" name="TextBox 10">
          <a:extLst>
            <a:ext uri="{FF2B5EF4-FFF2-40B4-BE49-F238E27FC236}">
              <a16:creationId xmlns:a16="http://schemas.microsoft.com/office/drawing/2014/main" id="{6BE0DFE2-9E40-4609-8CDC-13FF9363A6A7}"/>
            </a:ext>
          </a:extLst>
        </xdr:cNvPr>
        <xdr:cNvSpPr txBox="1"/>
      </xdr:nvSpPr>
      <xdr:spPr>
        <a:xfrm>
          <a:off x="13675180" y="5320393"/>
          <a:ext cx="1156606"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mj-lt"/>
            </a:rPr>
            <a:t>PRODUCT</a:t>
          </a:r>
        </a:p>
      </xdr:txBody>
    </xdr:sp>
    <xdr:clientData/>
  </xdr:twoCellAnchor>
  <xdr:twoCellAnchor>
    <xdr:from>
      <xdr:col>25</xdr:col>
      <xdr:colOff>557893</xdr:colOff>
      <xdr:row>28</xdr:row>
      <xdr:rowOff>40820</xdr:rowOff>
    </xdr:from>
    <xdr:to>
      <xdr:col>27</xdr:col>
      <xdr:colOff>449035</xdr:colOff>
      <xdr:row>30</xdr:row>
      <xdr:rowOff>27213</xdr:rowOff>
    </xdr:to>
    <xdr:sp macro="" textlink="">
      <xdr:nvSpPr>
        <xdr:cNvPr id="13" name="TextBox 12">
          <a:extLst>
            <a:ext uri="{FF2B5EF4-FFF2-40B4-BE49-F238E27FC236}">
              <a16:creationId xmlns:a16="http://schemas.microsoft.com/office/drawing/2014/main" id="{516C3B0F-FAFB-4A90-BDAF-07720C5BEF15}"/>
            </a:ext>
          </a:extLst>
        </xdr:cNvPr>
        <xdr:cNvSpPr txBox="1"/>
      </xdr:nvSpPr>
      <xdr:spPr>
        <a:xfrm>
          <a:off x="15865929" y="5374820"/>
          <a:ext cx="1115785"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mj-lt"/>
            </a:rPr>
            <a:t>SALES TYPE</a:t>
          </a:r>
        </a:p>
      </xdr:txBody>
    </xdr:sp>
    <xdr:clientData/>
  </xdr:twoCellAnchor>
  <xdr:twoCellAnchor>
    <xdr:from>
      <xdr:col>28</xdr:col>
      <xdr:colOff>285749</xdr:colOff>
      <xdr:row>22</xdr:row>
      <xdr:rowOff>81644</xdr:rowOff>
    </xdr:from>
    <xdr:to>
      <xdr:col>30</xdr:col>
      <xdr:colOff>27213</xdr:colOff>
      <xdr:row>25</xdr:row>
      <xdr:rowOff>81644</xdr:rowOff>
    </xdr:to>
    <xdr:sp macro="" textlink="">
      <xdr:nvSpPr>
        <xdr:cNvPr id="15" name="TextBox 14">
          <a:extLst>
            <a:ext uri="{FF2B5EF4-FFF2-40B4-BE49-F238E27FC236}">
              <a16:creationId xmlns:a16="http://schemas.microsoft.com/office/drawing/2014/main" id="{1939D923-40EC-4A79-886A-788E80EEA122}"/>
            </a:ext>
          </a:extLst>
        </xdr:cNvPr>
        <xdr:cNvSpPr txBox="1"/>
      </xdr:nvSpPr>
      <xdr:spPr>
        <a:xfrm>
          <a:off x="17430749" y="4272644"/>
          <a:ext cx="966107"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lumMod val="50000"/>
                </a:schemeClr>
              </a:solidFill>
              <a:latin typeface="+mj-lt"/>
            </a:rPr>
            <a:t>     </a:t>
          </a:r>
          <a:r>
            <a:rPr lang="en-US" sz="1400" b="0" i="0">
              <a:solidFill>
                <a:schemeClr val="accent1">
                  <a:lumMod val="50000"/>
                </a:schemeClr>
              </a:solidFill>
              <a:latin typeface="+mj-lt"/>
            </a:rPr>
            <a:t>TOP PRODUCT</a:t>
          </a:r>
        </a:p>
      </xdr:txBody>
    </xdr:sp>
    <xdr:clientData/>
  </xdr:twoCellAnchor>
  <xdr:twoCellAnchor>
    <xdr:from>
      <xdr:col>30</xdr:col>
      <xdr:colOff>544286</xdr:colOff>
      <xdr:row>22</xdr:row>
      <xdr:rowOff>95250</xdr:rowOff>
    </xdr:from>
    <xdr:to>
      <xdr:col>32</xdr:col>
      <xdr:colOff>353785</xdr:colOff>
      <xdr:row>25</xdr:row>
      <xdr:rowOff>122464</xdr:rowOff>
    </xdr:to>
    <xdr:sp macro="" textlink="">
      <xdr:nvSpPr>
        <xdr:cNvPr id="68" name="TextBox 67">
          <a:extLst>
            <a:ext uri="{FF2B5EF4-FFF2-40B4-BE49-F238E27FC236}">
              <a16:creationId xmlns:a16="http://schemas.microsoft.com/office/drawing/2014/main" id="{E60CBC05-F875-4899-B134-BB5E2713D058}"/>
            </a:ext>
          </a:extLst>
        </xdr:cNvPr>
        <xdr:cNvSpPr txBox="1"/>
      </xdr:nvSpPr>
      <xdr:spPr>
        <a:xfrm>
          <a:off x="18913929" y="4286250"/>
          <a:ext cx="1034142" cy="598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002060"/>
              </a:solidFill>
              <a:latin typeface="+mj-lt"/>
            </a:rPr>
            <a:t>      TOP</a:t>
          </a:r>
          <a:r>
            <a:rPr lang="en-US" sz="1400" baseline="0">
              <a:solidFill>
                <a:srgbClr val="002060"/>
              </a:solidFill>
              <a:latin typeface="+mj-lt"/>
            </a:rPr>
            <a:t> CATEGORY</a:t>
          </a:r>
          <a:endParaRPr lang="en-US" sz="1400">
            <a:solidFill>
              <a:srgbClr val="002060"/>
            </a:solidFill>
            <a:latin typeface="+mj-lt"/>
          </a:endParaRPr>
        </a:p>
      </xdr:txBody>
    </xdr:sp>
    <xdr:clientData/>
  </xdr:twoCellAnchor>
  <xdr:twoCellAnchor>
    <xdr:from>
      <xdr:col>29</xdr:col>
      <xdr:colOff>68036</xdr:colOff>
      <xdr:row>33</xdr:row>
      <xdr:rowOff>27214</xdr:rowOff>
    </xdr:from>
    <xdr:to>
      <xdr:col>31</xdr:col>
      <xdr:colOff>462643</xdr:colOff>
      <xdr:row>35</xdr:row>
      <xdr:rowOff>89806</xdr:rowOff>
    </xdr:to>
    <xdr:sp macro="" textlink="">
      <xdr:nvSpPr>
        <xdr:cNvPr id="69" name="TextBox 68">
          <a:extLst>
            <a:ext uri="{FF2B5EF4-FFF2-40B4-BE49-F238E27FC236}">
              <a16:creationId xmlns:a16="http://schemas.microsoft.com/office/drawing/2014/main" id="{8A6E563D-D4FA-4ACC-AA56-7C6781A6307C}"/>
            </a:ext>
          </a:extLst>
        </xdr:cNvPr>
        <xdr:cNvSpPr txBox="1"/>
      </xdr:nvSpPr>
      <xdr:spPr>
        <a:xfrm flipH="1">
          <a:off x="17825357" y="6313714"/>
          <a:ext cx="1619250" cy="443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mj-lt"/>
            </a:rPr>
            <a:t>CATEGORY</a:t>
          </a:r>
        </a:p>
      </xdr:txBody>
    </xdr:sp>
    <xdr:clientData/>
  </xdr:twoCellAnchor>
  <xdr:twoCellAnchor>
    <xdr:from>
      <xdr:col>16</xdr:col>
      <xdr:colOff>544286</xdr:colOff>
      <xdr:row>41</xdr:row>
      <xdr:rowOff>40821</xdr:rowOff>
    </xdr:from>
    <xdr:to>
      <xdr:col>18</xdr:col>
      <xdr:colOff>367393</xdr:colOff>
      <xdr:row>43</xdr:row>
      <xdr:rowOff>13607</xdr:rowOff>
    </xdr:to>
    <xdr:sp macro="" textlink="">
      <xdr:nvSpPr>
        <xdr:cNvPr id="72" name="TextBox 71">
          <a:extLst>
            <a:ext uri="{FF2B5EF4-FFF2-40B4-BE49-F238E27FC236}">
              <a16:creationId xmlns:a16="http://schemas.microsoft.com/office/drawing/2014/main" id="{9962B1E2-670B-49D2-BB63-AE925EE29DDC}"/>
            </a:ext>
          </a:extLst>
        </xdr:cNvPr>
        <xdr:cNvSpPr txBox="1"/>
      </xdr:nvSpPr>
      <xdr:spPr>
        <a:xfrm>
          <a:off x="10341429" y="7851321"/>
          <a:ext cx="1047750"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mj-lt"/>
            </a:rPr>
            <a:t>DAILY</a:t>
          </a:r>
        </a:p>
      </xdr:txBody>
    </xdr:sp>
    <xdr:clientData/>
  </xdr:twoCellAnchor>
  <xdr:twoCellAnchor>
    <xdr:from>
      <xdr:col>26</xdr:col>
      <xdr:colOff>39459</xdr:colOff>
      <xdr:row>40</xdr:row>
      <xdr:rowOff>68036</xdr:rowOff>
    </xdr:from>
    <xdr:to>
      <xdr:col>28</xdr:col>
      <xdr:colOff>122464</xdr:colOff>
      <xdr:row>44</xdr:row>
      <xdr:rowOff>54429</xdr:rowOff>
    </xdr:to>
    <xdr:sp macro="" textlink="">
      <xdr:nvSpPr>
        <xdr:cNvPr id="73" name="TextBox 72">
          <a:extLst>
            <a:ext uri="{FF2B5EF4-FFF2-40B4-BE49-F238E27FC236}">
              <a16:creationId xmlns:a16="http://schemas.microsoft.com/office/drawing/2014/main" id="{18A5A8C5-FE82-414C-AC53-46D4D098EA11}"/>
            </a:ext>
          </a:extLst>
        </xdr:cNvPr>
        <xdr:cNvSpPr txBox="1"/>
      </xdr:nvSpPr>
      <xdr:spPr>
        <a:xfrm>
          <a:off x="15959816" y="7688036"/>
          <a:ext cx="1307648" cy="748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mj-lt"/>
            </a:rPr>
            <a:t>PAYMENT MODE</a:t>
          </a:r>
        </a:p>
      </xdr:txBody>
    </xdr:sp>
    <xdr:clientData/>
  </xdr:twoCellAnchor>
  <xdr:twoCellAnchor editAs="oneCell">
    <xdr:from>
      <xdr:col>28</xdr:col>
      <xdr:colOff>247972</xdr:colOff>
      <xdr:row>33</xdr:row>
      <xdr:rowOff>5532</xdr:rowOff>
    </xdr:from>
    <xdr:to>
      <xdr:col>29</xdr:col>
      <xdr:colOff>65315</xdr:colOff>
      <xdr:row>35</xdr:row>
      <xdr:rowOff>51475</xdr:rowOff>
    </xdr:to>
    <xdr:pic>
      <xdr:nvPicPr>
        <xdr:cNvPr id="74" name="Graphic 73" descr="List with solid fill">
          <a:extLst>
            <a:ext uri="{FF2B5EF4-FFF2-40B4-BE49-F238E27FC236}">
              <a16:creationId xmlns:a16="http://schemas.microsoft.com/office/drawing/2014/main" id="{41C5F6A9-2483-40AA-A87E-B470626B263A}"/>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7392972" y="6292032"/>
          <a:ext cx="429664" cy="426943"/>
        </a:xfrm>
        <a:prstGeom prst="rect">
          <a:avLst/>
        </a:prstGeom>
      </xdr:spPr>
    </xdr:pic>
    <xdr:clientData/>
  </xdr:twoCellAnchor>
  <xdr:twoCellAnchor>
    <xdr:from>
      <xdr:col>14</xdr:col>
      <xdr:colOff>406853</xdr:colOff>
      <xdr:row>19</xdr:row>
      <xdr:rowOff>0</xdr:rowOff>
    </xdr:from>
    <xdr:to>
      <xdr:col>19</xdr:col>
      <xdr:colOff>68036</xdr:colOff>
      <xdr:row>21</xdr:row>
      <xdr:rowOff>13607</xdr:rowOff>
    </xdr:to>
    <xdr:sp macro="" textlink="">
      <xdr:nvSpPr>
        <xdr:cNvPr id="75" name="TextBox 74">
          <a:extLst>
            <a:ext uri="{FF2B5EF4-FFF2-40B4-BE49-F238E27FC236}">
              <a16:creationId xmlns:a16="http://schemas.microsoft.com/office/drawing/2014/main" id="{BD1D1313-0F15-453C-9891-7C157F547C7C}"/>
            </a:ext>
          </a:extLst>
        </xdr:cNvPr>
        <xdr:cNvSpPr txBox="1"/>
      </xdr:nvSpPr>
      <xdr:spPr>
        <a:xfrm>
          <a:off x="8979353" y="3619500"/>
          <a:ext cx="2722790"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mj-lt"/>
            </a:rPr>
            <a:t>DEPARTMENT STORE</a:t>
          </a:r>
        </a:p>
      </xdr:txBody>
    </xdr:sp>
    <xdr:clientData/>
  </xdr:twoCellAnchor>
  <xdr:twoCellAnchor>
    <xdr:from>
      <xdr:col>24</xdr:col>
      <xdr:colOff>39460</xdr:colOff>
      <xdr:row>22</xdr:row>
      <xdr:rowOff>149679</xdr:rowOff>
    </xdr:from>
    <xdr:to>
      <xdr:col>26</xdr:col>
      <xdr:colOff>489857</xdr:colOff>
      <xdr:row>24</xdr:row>
      <xdr:rowOff>68036</xdr:rowOff>
    </xdr:to>
    <xdr:sp macro="" textlink="">
      <xdr:nvSpPr>
        <xdr:cNvPr id="76" name="TextBox 75">
          <a:extLst>
            <a:ext uri="{FF2B5EF4-FFF2-40B4-BE49-F238E27FC236}">
              <a16:creationId xmlns:a16="http://schemas.microsoft.com/office/drawing/2014/main" id="{397AFA23-1A51-47C7-98D3-BB5F80D2F867}"/>
            </a:ext>
          </a:extLst>
        </xdr:cNvPr>
        <xdr:cNvSpPr txBox="1"/>
      </xdr:nvSpPr>
      <xdr:spPr>
        <a:xfrm>
          <a:off x="14735174" y="4340679"/>
          <a:ext cx="1675040"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mj-lt"/>
            </a:rPr>
            <a:t>PROFIT%</a:t>
          </a:r>
        </a:p>
        <a:p>
          <a:endParaRPr lang="en-US" sz="1600">
            <a:latin typeface="+mj-lt"/>
          </a:endParaRPr>
        </a:p>
      </xdr:txBody>
    </xdr:sp>
    <xdr:clientData/>
  </xdr:twoCellAnchor>
  <xdr:twoCellAnchor>
    <xdr:from>
      <xdr:col>15</xdr:col>
      <xdr:colOff>503465</xdr:colOff>
      <xdr:row>24</xdr:row>
      <xdr:rowOff>108856</xdr:rowOff>
    </xdr:from>
    <xdr:to>
      <xdr:col>18</xdr:col>
      <xdr:colOff>408214</xdr:colOff>
      <xdr:row>26</xdr:row>
      <xdr:rowOff>81642</xdr:rowOff>
    </xdr:to>
    <xdr:sp macro="" textlink="ANALYSIS!H9">
      <xdr:nvSpPr>
        <xdr:cNvPr id="77" name="TextBox 76">
          <a:extLst>
            <a:ext uri="{FF2B5EF4-FFF2-40B4-BE49-F238E27FC236}">
              <a16:creationId xmlns:a16="http://schemas.microsoft.com/office/drawing/2014/main" id="{0F71C13C-AC61-48FA-89E5-641AFC3BE597}"/>
            </a:ext>
          </a:extLst>
        </xdr:cNvPr>
        <xdr:cNvSpPr txBox="1"/>
      </xdr:nvSpPr>
      <xdr:spPr>
        <a:xfrm>
          <a:off x="9688286" y="4680856"/>
          <a:ext cx="1741714"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prst="angle"/>
          </a:sp3d>
        </a:bodyPr>
        <a:lstStyle/>
        <a:p>
          <a:fld id="{F5C15D77-885E-49D0-99BB-91619499BAEC}" type="TxLink">
            <a:rPr lang="en-US" sz="1600" b="0" i="0" u="none" strike="noStrike">
              <a:solidFill>
                <a:srgbClr val="FFFF00"/>
              </a:solidFill>
              <a:effectLst/>
              <a:latin typeface="Arial Black" panose="020B0A04020102020204" pitchFamily="34" charset="0"/>
              <a:cs typeface="Calibri"/>
            </a:rPr>
            <a:t> $435,820.44 </a:t>
          </a:fld>
          <a:endParaRPr lang="en-US" sz="1600">
            <a:solidFill>
              <a:srgbClr val="FFFF00"/>
            </a:solidFill>
            <a:effectLst/>
            <a:latin typeface="Arial Black" panose="020B0A04020102020204" pitchFamily="34" charset="0"/>
          </a:endParaRPr>
        </a:p>
      </xdr:txBody>
    </xdr:sp>
    <xdr:clientData/>
  </xdr:twoCellAnchor>
  <xdr:twoCellAnchor>
    <xdr:from>
      <xdr:col>19</xdr:col>
      <xdr:colOff>581203</xdr:colOff>
      <xdr:row>24</xdr:row>
      <xdr:rowOff>87085</xdr:rowOff>
    </xdr:from>
    <xdr:to>
      <xdr:col>22</xdr:col>
      <xdr:colOff>408215</xdr:colOff>
      <xdr:row>26</xdr:row>
      <xdr:rowOff>27214</xdr:rowOff>
    </xdr:to>
    <xdr:sp macro="" textlink="ANALYSIS!H10">
      <xdr:nvSpPr>
        <xdr:cNvPr id="78" name="TextBox 77">
          <a:extLst>
            <a:ext uri="{FF2B5EF4-FFF2-40B4-BE49-F238E27FC236}">
              <a16:creationId xmlns:a16="http://schemas.microsoft.com/office/drawing/2014/main" id="{DF61C45C-DDC1-4846-AE7A-EE8ACC2A4CA6}"/>
            </a:ext>
          </a:extLst>
        </xdr:cNvPr>
        <xdr:cNvSpPr txBox="1"/>
      </xdr:nvSpPr>
      <xdr:spPr>
        <a:xfrm>
          <a:off x="12215310" y="4659085"/>
          <a:ext cx="1663976" cy="321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prst="angle"/>
          </a:sp3d>
        </a:bodyPr>
        <a:lstStyle/>
        <a:p>
          <a:fld id="{8411705A-791B-4B21-81A1-F9360148D199}" type="TxLink">
            <a:rPr lang="en-US" sz="1600" b="0" i="0" u="none" strike="noStrike">
              <a:solidFill>
                <a:srgbClr val="FFFF00"/>
              </a:solidFill>
              <a:effectLst/>
              <a:latin typeface="Arial Black" panose="020B0A04020102020204" pitchFamily="34" charset="0"/>
              <a:cs typeface="Calibri"/>
            </a:rPr>
            <a:t> $99,041.44 </a:t>
          </a:fld>
          <a:endParaRPr lang="en-US" sz="1600">
            <a:solidFill>
              <a:srgbClr val="FFFF00"/>
            </a:solidFill>
            <a:effectLst/>
            <a:latin typeface="Arial Black" panose="020B0A04020102020204" pitchFamily="34" charset="0"/>
          </a:endParaRPr>
        </a:p>
      </xdr:txBody>
    </xdr:sp>
    <xdr:clientData/>
  </xdr:twoCellAnchor>
  <xdr:twoCellAnchor>
    <xdr:from>
      <xdr:col>24</xdr:col>
      <xdr:colOff>136073</xdr:colOff>
      <xdr:row>24</xdr:row>
      <xdr:rowOff>46264</xdr:rowOff>
    </xdr:from>
    <xdr:to>
      <xdr:col>26</xdr:col>
      <xdr:colOff>435428</xdr:colOff>
      <xdr:row>26</xdr:row>
      <xdr:rowOff>40822</xdr:rowOff>
    </xdr:to>
    <xdr:sp macro="" textlink="ANALYSIS!H11">
      <xdr:nvSpPr>
        <xdr:cNvPr id="79" name="TextBox 78">
          <a:extLst>
            <a:ext uri="{FF2B5EF4-FFF2-40B4-BE49-F238E27FC236}">
              <a16:creationId xmlns:a16="http://schemas.microsoft.com/office/drawing/2014/main" id="{36621CC9-8208-4C4C-85FF-3B03673D3ABD}"/>
            </a:ext>
          </a:extLst>
        </xdr:cNvPr>
        <xdr:cNvSpPr txBox="1"/>
      </xdr:nvSpPr>
      <xdr:spPr>
        <a:xfrm>
          <a:off x="14831787" y="4618264"/>
          <a:ext cx="1523998" cy="375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prst="angle"/>
          </a:sp3d>
        </a:bodyPr>
        <a:lstStyle/>
        <a:p>
          <a:fld id="{9B807E74-988F-4587-9E61-5DAE3A277282}" type="TxLink">
            <a:rPr lang="en-US" sz="1800" b="0" i="0" u="none" strike="noStrike">
              <a:solidFill>
                <a:srgbClr val="FFFF00"/>
              </a:solidFill>
              <a:effectLst/>
              <a:latin typeface="Arial Black" panose="020B0A04020102020204" pitchFamily="34" charset="0"/>
              <a:cs typeface="Calibri"/>
            </a:rPr>
            <a:t>23%</a:t>
          </a:fld>
          <a:endParaRPr lang="en-US" sz="1800">
            <a:solidFill>
              <a:srgbClr val="FFFF00"/>
            </a:solidFill>
            <a:effectLst/>
            <a:latin typeface="Arial Black" panose="020B0A04020102020204" pitchFamily="34" charset="0"/>
          </a:endParaRPr>
        </a:p>
      </xdr:txBody>
    </xdr:sp>
    <xdr:clientData/>
  </xdr:twoCellAnchor>
  <xdr:twoCellAnchor>
    <xdr:from>
      <xdr:col>30</xdr:col>
      <xdr:colOff>542923</xdr:colOff>
      <xdr:row>24</xdr:row>
      <xdr:rowOff>182335</xdr:rowOff>
    </xdr:from>
    <xdr:to>
      <xdr:col>32</xdr:col>
      <xdr:colOff>136071</xdr:colOff>
      <xdr:row>28</xdr:row>
      <xdr:rowOff>40821</xdr:rowOff>
    </xdr:to>
    <xdr:sp macro="" textlink="ANALYSIS!Y12">
      <xdr:nvSpPr>
        <xdr:cNvPr id="80" name="TextBox 79">
          <a:extLst>
            <a:ext uri="{FF2B5EF4-FFF2-40B4-BE49-F238E27FC236}">
              <a16:creationId xmlns:a16="http://schemas.microsoft.com/office/drawing/2014/main" id="{A3602821-A02E-4A8C-9942-9F40A049EDE2}"/>
            </a:ext>
          </a:extLst>
        </xdr:cNvPr>
        <xdr:cNvSpPr txBox="1"/>
      </xdr:nvSpPr>
      <xdr:spPr>
        <a:xfrm>
          <a:off x="18912566" y="4754335"/>
          <a:ext cx="817791" cy="620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560DEF2-192C-487E-BC44-B3BA7153AEF4}" type="TxLink">
            <a:rPr lang="en-US" sz="1100" b="0" i="0" u="none" strike="noStrike">
              <a:solidFill>
                <a:srgbClr val="000000"/>
              </a:solidFill>
              <a:latin typeface="Arial Rounded MT Bold" panose="020F0704030504030204" pitchFamily="34" charset="0"/>
              <a:cs typeface="Calibri"/>
            </a:rPr>
            <a:pPr algn="ctr"/>
            <a:t>Category03</a:t>
          </a:fld>
          <a:endParaRPr lang="en-US" sz="1100">
            <a:latin typeface="Arial Rounded MT Bold" panose="020F0704030504030204" pitchFamily="34" charset="0"/>
          </a:endParaRPr>
        </a:p>
      </xdr:txBody>
    </xdr:sp>
    <xdr:clientData/>
  </xdr:twoCellAnchor>
  <xdr:twoCellAnchor>
    <xdr:from>
      <xdr:col>28</xdr:col>
      <xdr:colOff>325208</xdr:colOff>
      <xdr:row>25</xdr:row>
      <xdr:rowOff>13606</xdr:rowOff>
    </xdr:from>
    <xdr:to>
      <xdr:col>30</xdr:col>
      <xdr:colOff>27214</xdr:colOff>
      <xdr:row>26</xdr:row>
      <xdr:rowOff>122464</xdr:rowOff>
    </xdr:to>
    <xdr:sp macro="" textlink="ANALYSIS!$AJ$6">
      <xdr:nvSpPr>
        <xdr:cNvPr id="81" name="TextBox 80">
          <a:extLst>
            <a:ext uri="{FF2B5EF4-FFF2-40B4-BE49-F238E27FC236}">
              <a16:creationId xmlns:a16="http://schemas.microsoft.com/office/drawing/2014/main" id="{61C94B66-99B9-4AD2-9CB9-5DAF52C51E24}"/>
            </a:ext>
          </a:extLst>
        </xdr:cNvPr>
        <xdr:cNvSpPr txBox="1"/>
      </xdr:nvSpPr>
      <xdr:spPr>
        <a:xfrm>
          <a:off x="17470208" y="4776106"/>
          <a:ext cx="926649" cy="299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EE345FE-8A0D-4BFC-B50F-A9470868934F}" type="TxLink">
            <a:rPr lang="en-US" sz="1100" b="0" i="0" u="none" strike="noStrike">
              <a:solidFill>
                <a:srgbClr val="000000"/>
              </a:solidFill>
              <a:latin typeface="Arial Rounded MT Bold" panose="020F0704030504030204" pitchFamily="34" charset="0"/>
              <a:cs typeface="Calibri"/>
            </a:rPr>
            <a:t>Product31</a:t>
          </a:fld>
          <a:endParaRPr lang="en-US" sz="1100">
            <a:latin typeface="Arial Rounded MT Bold" panose="020F0704030504030204" pitchFamily="34" charset="0"/>
          </a:endParaRPr>
        </a:p>
      </xdr:txBody>
    </xdr:sp>
    <xdr:clientData/>
  </xdr:twoCellAnchor>
  <xdr:twoCellAnchor>
    <xdr:from>
      <xdr:col>28</xdr:col>
      <xdr:colOff>270780</xdr:colOff>
      <xdr:row>26</xdr:row>
      <xdr:rowOff>182335</xdr:rowOff>
    </xdr:from>
    <xdr:to>
      <xdr:col>30</xdr:col>
      <xdr:colOff>408212</xdr:colOff>
      <xdr:row>28</xdr:row>
      <xdr:rowOff>108857</xdr:rowOff>
    </xdr:to>
    <xdr:sp macro="" textlink="ANALYSIS!AL6">
      <xdr:nvSpPr>
        <xdr:cNvPr id="82" name="TextBox 81">
          <a:extLst>
            <a:ext uri="{FF2B5EF4-FFF2-40B4-BE49-F238E27FC236}">
              <a16:creationId xmlns:a16="http://schemas.microsoft.com/office/drawing/2014/main" id="{4C5D970E-9ADC-45EA-8064-87C12B8AA16F}"/>
            </a:ext>
          </a:extLst>
        </xdr:cNvPr>
        <xdr:cNvSpPr txBox="1"/>
      </xdr:nvSpPr>
      <xdr:spPr>
        <a:xfrm>
          <a:off x="17415780" y="5135335"/>
          <a:ext cx="1362075" cy="307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7C409C7-F57D-4309-9805-CD8F3759BE35}" type="TxLink">
            <a:rPr lang="en-US" sz="1100" b="0" i="0" u="none" strike="noStrike">
              <a:solidFill>
                <a:srgbClr val="000000"/>
              </a:solidFill>
              <a:latin typeface="Arial Rounded MT Bold" panose="020F0704030504030204" pitchFamily="34" charset="0"/>
              <a:cs typeface="Calibri"/>
            </a:rPr>
            <a:t> $29,298.72 </a:t>
          </a:fld>
          <a:endParaRPr lang="en-US" sz="1100">
            <a:latin typeface="Arial Rounded MT Bold" panose="020F0704030504030204" pitchFamily="34" charset="0"/>
          </a:endParaRPr>
        </a:p>
      </xdr:txBody>
    </xdr:sp>
    <xdr:clientData/>
  </xdr:twoCellAnchor>
  <xdr:twoCellAnchor>
    <xdr:from>
      <xdr:col>30</xdr:col>
      <xdr:colOff>529316</xdr:colOff>
      <xdr:row>27</xdr:row>
      <xdr:rowOff>27213</xdr:rowOff>
    </xdr:from>
    <xdr:to>
      <xdr:col>33</xdr:col>
      <xdr:colOff>13606</xdr:colOff>
      <xdr:row>29</xdr:row>
      <xdr:rowOff>13606</xdr:rowOff>
    </xdr:to>
    <xdr:sp macro="" textlink="ANALYSIS!Z12">
      <xdr:nvSpPr>
        <xdr:cNvPr id="83" name="TextBox 82">
          <a:extLst>
            <a:ext uri="{FF2B5EF4-FFF2-40B4-BE49-F238E27FC236}">
              <a16:creationId xmlns:a16="http://schemas.microsoft.com/office/drawing/2014/main" id="{EAED2F52-11E2-493B-8250-9D08C82F67FC}"/>
            </a:ext>
          </a:extLst>
        </xdr:cNvPr>
        <xdr:cNvSpPr txBox="1"/>
      </xdr:nvSpPr>
      <xdr:spPr>
        <a:xfrm>
          <a:off x="18898959" y="5170713"/>
          <a:ext cx="1321254" cy="367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0B85E28-32EE-4F99-8B11-1AE60B71C467}" type="TxLink">
            <a:rPr lang="en-US" sz="1100" b="0" i="0" u="none" strike="noStrike">
              <a:solidFill>
                <a:srgbClr val="000000"/>
              </a:solidFill>
              <a:latin typeface="Arial Rounded MT Bold" panose="020F0704030504030204" pitchFamily="34" charset="0"/>
              <a:cs typeface="Calibri"/>
            </a:rPr>
            <a:t> $126,172.08 </a:t>
          </a:fld>
          <a:endParaRPr lang="en-US" sz="1100">
            <a:latin typeface="Arial Rounded MT Bold" panose="020F0704030504030204" pitchFamily="34" charset="0"/>
          </a:endParaRPr>
        </a:p>
      </xdr:txBody>
    </xdr:sp>
    <xdr:clientData/>
  </xdr:twoCellAnchor>
  <xdr:twoCellAnchor>
    <xdr:from>
      <xdr:col>28</xdr:col>
      <xdr:colOff>542924</xdr:colOff>
      <xdr:row>25</xdr:row>
      <xdr:rowOff>163286</xdr:rowOff>
    </xdr:from>
    <xdr:to>
      <xdr:col>31</xdr:col>
      <xdr:colOff>149678</xdr:colOff>
      <xdr:row>27</xdr:row>
      <xdr:rowOff>127907</xdr:rowOff>
    </xdr:to>
    <xdr:sp macro="" textlink="ANALYSIS!AK6">
      <xdr:nvSpPr>
        <xdr:cNvPr id="84" name="TextBox 83">
          <a:extLst>
            <a:ext uri="{FF2B5EF4-FFF2-40B4-BE49-F238E27FC236}">
              <a16:creationId xmlns:a16="http://schemas.microsoft.com/office/drawing/2014/main" id="{29F8D42F-D1EC-4014-ACAF-FFDFB88DCB6D}"/>
            </a:ext>
          </a:extLst>
        </xdr:cNvPr>
        <xdr:cNvSpPr txBox="1"/>
      </xdr:nvSpPr>
      <xdr:spPr>
        <a:xfrm rot="10800000" flipV="1">
          <a:off x="17687924" y="4925786"/>
          <a:ext cx="1443718" cy="345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60462DE-64B0-4AFB-96CF-DEA69272AD80}" type="TxLink">
            <a:rPr lang="en-US" sz="1100" b="0" i="0" u="none" strike="noStrike">
              <a:solidFill>
                <a:srgbClr val="000000"/>
              </a:solidFill>
              <a:latin typeface="Arial Rounded MT Bold" panose="020F0704030504030204" pitchFamily="34" charset="0"/>
              <a:cs typeface="Calibri"/>
            </a:rPr>
            <a:t>Ft</a:t>
          </a:fld>
          <a:endParaRPr lang="en-US" sz="1100">
            <a:latin typeface="Arial Rounded MT Bold" panose="020F0704030504030204" pitchFamily="34" charset="0"/>
          </a:endParaRPr>
        </a:p>
      </xdr:txBody>
    </xdr:sp>
    <xdr:clientData/>
  </xdr:twoCellAnchor>
  <xdr:twoCellAnchor editAs="oneCell">
    <xdr:from>
      <xdr:col>13</xdr:col>
      <xdr:colOff>163287</xdr:colOff>
      <xdr:row>22</xdr:row>
      <xdr:rowOff>190499</xdr:rowOff>
    </xdr:from>
    <xdr:to>
      <xdr:col>15</xdr:col>
      <xdr:colOff>176893</xdr:colOff>
      <xdr:row>27</xdr:row>
      <xdr:rowOff>81643</xdr:rowOff>
    </xdr:to>
    <mc:AlternateContent xmlns:mc="http://schemas.openxmlformats.org/markup-compatibility/2006">
      <mc:Choice xmlns:a14="http://schemas.microsoft.com/office/drawing/2010/main" Requires="a14">
        <xdr:graphicFrame macro="">
          <xdr:nvGraphicFramePr>
            <xdr:cNvPr id="85" name="YEAR 1">
              <a:extLst>
                <a:ext uri="{FF2B5EF4-FFF2-40B4-BE49-F238E27FC236}">
                  <a16:creationId xmlns:a16="http://schemas.microsoft.com/office/drawing/2014/main" id="{641225F9-0D1F-4EDD-8A58-317000A820F6}"/>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8211912" y="4381499"/>
              <a:ext cx="1251856" cy="8436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489855</xdr:colOff>
      <xdr:row>17</xdr:row>
      <xdr:rowOff>40823</xdr:rowOff>
    </xdr:from>
    <xdr:to>
      <xdr:col>25</xdr:col>
      <xdr:colOff>285750</xdr:colOff>
      <xdr:row>20</xdr:row>
      <xdr:rowOff>136072</xdr:rowOff>
    </xdr:to>
    <mc:AlternateContent xmlns:mc="http://schemas.openxmlformats.org/markup-compatibility/2006">
      <mc:Choice xmlns:a14="http://schemas.microsoft.com/office/drawing/2010/main" Requires="a14">
        <xdr:graphicFrame macro="">
          <xdr:nvGraphicFramePr>
            <xdr:cNvPr id="86" name="PAYMENT MODE 1">
              <a:extLst>
                <a:ext uri="{FF2B5EF4-FFF2-40B4-BE49-F238E27FC236}">
                  <a16:creationId xmlns:a16="http://schemas.microsoft.com/office/drawing/2014/main" id="{CFC40B95-562F-49CD-B342-65B0D6B24ED8}"/>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13491480" y="3279323"/>
              <a:ext cx="2272395" cy="666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266887</xdr:colOff>
      <xdr:row>28</xdr:row>
      <xdr:rowOff>105146</xdr:rowOff>
    </xdr:from>
    <xdr:to>
      <xdr:col>15</xdr:col>
      <xdr:colOff>163286</xdr:colOff>
      <xdr:row>46</xdr:row>
      <xdr:rowOff>0</xdr:rowOff>
    </xdr:to>
    <mc:AlternateContent xmlns:mc="http://schemas.openxmlformats.org/markup-compatibility/2006">
      <mc:Choice xmlns:a14="http://schemas.microsoft.com/office/drawing/2010/main" Requires="a14">
        <xdr:graphicFrame macro="">
          <xdr:nvGraphicFramePr>
            <xdr:cNvPr id="87" name="MONTH 1">
              <a:extLst>
                <a:ext uri="{FF2B5EF4-FFF2-40B4-BE49-F238E27FC236}">
                  <a16:creationId xmlns:a16="http://schemas.microsoft.com/office/drawing/2014/main" id="{DE901886-521B-4EB6-BF06-B7C215A4E854}"/>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8315512" y="5439146"/>
              <a:ext cx="1134649" cy="33238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465182</xdr:colOff>
      <xdr:row>17</xdr:row>
      <xdr:rowOff>43234</xdr:rowOff>
    </xdr:from>
    <xdr:to>
      <xdr:col>31</xdr:col>
      <xdr:colOff>136072</xdr:colOff>
      <xdr:row>21</xdr:row>
      <xdr:rowOff>0</xdr:rowOff>
    </xdr:to>
    <mc:AlternateContent xmlns:mc="http://schemas.openxmlformats.org/markup-compatibility/2006">
      <mc:Choice xmlns:a14="http://schemas.microsoft.com/office/drawing/2010/main" Requires="a14">
        <xdr:graphicFrame macro="">
          <xdr:nvGraphicFramePr>
            <xdr:cNvPr id="88" name="SALES TYPE 1">
              <a:extLst>
                <a:ext uri="{FF2B5EF4-FFF2-40B4-BE49-F238E27FC236}">
                  <a16:creationId xmlns:a16="http://schemas.microsoft.com/office/drawing/2014/main" id="{FB47FDAB-BCBF-49F5-84F9-141BE4840B49}"/>
                </a:ext>
              </a:extLst>
            </xdr:cNvPr>
            <xdr:cNvGraphicFramePr/>
          </xdr:nvGraphicFramePr>
          <xdr:xfrm>
            <a:off x="0" y="0"/>
            <a:ext cx="0" cy="0"/>
          </xdr:xfrm>
          <a:graphic>
            <a:graphicData uri="http://schemas.microsoft.com/office/drawing/2010/slicer">
              <sle:slicer xmlns:sle="http://schemas.microsoft.com/office/drawing/2010/slicer" name="SALES TYPE 1"/>
            </a:graphicData>
          </a:graphic>
        </xdr:graphicFrame>
      </mc:Choice>
      <mc:Fallback>
        <xdr:sp macro="" textlink="">
          <xdr:nvSpPr>
            <xdr:cNvPr id="0" name=""/>
            <xdr:cNvSpPr>
              <a:spLocks noTextEdit="1"/>
            </xdr:cNvSpPr>
          </xdr:nvSpPr>
          <xdr:spPr>
            <a:xfrm>
              <a:off x="15943307" y="3281734"/>
              <a:ext cx="3385640" cy="7187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571500</xdr:colOff>
      <xdr:row>43</xdr:row>
      <xdr:rowOff>149679</xdr:rowOff>
    </xdr:from>
    <xdr:to>
      <xdr:col>24</xdr:col>
      <xdr:colOff>449036</xdr:colOff>
      <xdr:row>50</xdr:row>
      <xdr:rowOff>163285</xdr:rowOff>
    </xdr:to>
    <xdr:graphicFrame macro="">
      <xdr:nvGraphicFramePr>
        <xdr:cNvPr id="89" name="Chart 88">
          <a:extLst>
            <a:ext uri="{FF2B5EF4-FFF2-40B4-BE49-F238E27FC236}">
              <a16:creationId xmlns:a16="http://schemas.microsoft.com/office/drawing/2014/main" id="{38CFFA1A-043C-4C1F-BB5B-0DA111DC78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15</xdr:col>
      <xdr:colOff>501736</xdr:colOff>
      <xdr:row>31</xdr:row>
      <xdr:rowOff>0</xdr:rowOff>
    </xdr:from>
    <xdr:to>
      <xdr:col>21</xdr:col>
      <xdr:colOff>40821</xdr:colOff>
      <xdr:row>39</xdr:row>
      <xdr:rowOff>68035</xdr:rowOff>
    </xdr:to>
    <xdr:graphicFrame macro="">
      <xdr:nvGraphicFramePr>
        <xdr:cNvPr id="90" name="Chart 89">
          <a:extLst>
            <a:ext uri="{FF2B5EF4-FFF2-40B4-BE49-F238E27FC236}">
              <a16:creationId xmlns:a16="http://schemas.microsoft.com/office/drawing/2014/main" id="{8AE5DBB0-A160-4BEB-9913-364E6370F4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28</xdr:col>
      <xdr:colOff>222045</xdr:colOff>
      <xdr:row>35</xdr:row>
      <xdr:rowOff>103909</xdr:rowOff>
    </xdr:from>
    <xdr:to>
      <xdr:col>32</xdr:col>
      <xdr:colOff>415636</xdr:colOff>
      <xdr:row>50</xdr:row>
      <xdr:rowOff>155864</xdr:rowOff>
    </xdr:to>
    <mc:AlternateContent xmlns:mc="http://schemas.openxmlformats.org/markup-compatibility/2006">
      <mc:Choice xmlns:cx1="http://schemas.microsoft.com/office/drawing/2015/9/8/chartex" Requires="cx1">
        <xdr:graphicFrame macro="">
          <xdr:nvGraphicFramePr>
            <xdr:cNvPr id="108" name="Chart 107">
              <a:extLst>
                <a:ext uri="{FF2B5EF4-FFF2-40B4-BE49-F238E27FC236}">
                  <a16:creationId xmlns:a16="http://schemas.microsoft.com/office/drawing/2014/main" id="{42F6AE0E-EC35-4CE7-8110-296138E741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9"/>
            </a:graphicData>
          </a:graphic>
        </xdr:graphicFrame>
      </mc:Choice>
      <mc:Fallback>
        <xdr:sp macro="" textlink="">
          <xdr:nvSpPr>
            <xdr:cNvPr id="0" name=""/>
            <xdr:cNvSpPr>
              <a:spLocks noTextEdit="1"/>
            </xdr:cNvSpPr>
          </xdr:nvSpPr>
          <xdr:spPr>
            <a:xfrm>
              <a:off x="17193863" y="6771409"/>
              <a:ext cx="2618137" cy="290945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25</xdr:col>
      <xdr:colOff>155864</xdr:colOff>
      <xdr:row>30</xdr:row>
      <xdr:rowOff>71995</xdr:rowOff>
    </xdr:from>
    <xdr:to>
      <xdr:col>27</xdr:col>
      <xdr:colOff>381000</xdr:colOff>
      <xdr:row>38</xdr:row>
      <xdr:rowOff>138545</xdr:rowOff>
    </xdr:to>
    <xdr:graphicFrame macro="">
      <xdr:nvGraphicFramePr>
        <xdr:cNvPr id="109" name="Chart 108">
          <a:extLst>
            <a:ext uri="{FF2B5EF4-FFF2-40B4-BE49-F238E27FC236}">
              <a16:creationId xmlns:a16="http://schemas.microsoft.com/office/drawing/2014/main" id="{5BD86AC2-E5A3-4D99-AF07-FC425DF3D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25</xdr:col>
      <xdr:colOff>138546</xdr:colOff>
      <xdr:row>43</xdr:row>
      <xdr:rowOff>103908</xdr:rowOff>
    </xdr:from>
    <xdr:to>
      <xdr:col>27</xdr:col>
      <xdr:colOff>415636</xdr:colOff>
      <xdr:row>50</xdr:row>
      <xdr:rowOff>121227</xdr:rowOff>
    </xdr:to>
    <xdr:graphicFrame macro="">
      <xdr:nvGraphicFramePr>
        <xdr:cNvPr id="110" name="Chart 109">
          <a:extLst>
            <a:ext uri="{FF2B5EF4-FFF2-40B4-BE49-F238E27FC236}">
              <a16:creationId xmlns:a16="http://schemas.microsoft.com/office/drawing/2014/main" id="{907941CE-27BC-43D1-BDC0-620D318FFC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22</xdr:col>
      <xdr:colOff>108857</xdr:colOff>
      <xdr:row>29</xdr:row>
      <xdr:rowOff>183327</xdr:rowOff>
    </xdr:from>
    <xdr:to>
      <xdr:col>24</xdr:col>
      <xdr:colOff>415636</xdr:colOff>
      <xdr:row>39</xdr:row>
      <xdr:rowOff>103909</xdr:rowOff>
    </xdr:to>
    <xdr:graphicFrame macro="">
      <xdr:nvGraphicFramePr>
        <xdr:cNvPr id="111" name="Chart 110">
          <a:extLst>
            <a:ext uri="{FF2B5EF4-FFF2-40B4-BE49-F238E27FC236}">
              <a16:creationId xmlns:a16="http://schemas.microsoft.com/office/drawing/2014/main" id="{5C42B84B-B5B6-47F2-AA27-6BB8D15985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mc:AlternateContent xmlns:mc="http://schemas.openxmlformats.org/markup-compatibility/2006">
    <mc:Choice xmlns:a14="http://schemas.microsoft.com/office/drawing/2010/main" Requires="a14">
      <xdr:twoCellAnchor editAs="oneCell">
        <xdr:from>
          <xdr:col>21</xdr:col>
          <xdr:colOff>415636</xdr:colOff>
          <xdr:row>29</xdr:row>
          <xdr:rowOff>190499</xdr:rowOff>
        </xdr:from>
        <xdr:to>
          <xdr:col>22</xdr:col>
          <xdr:colOff>86591</xdr:colOff>
          <xdr:row>39</xdr:row>
          <xdr:rowOff>103909</xdr:rowOff>
        </xdr:to>
        <xdr:sp macro="" textlink="">
          <xdr:nvSpPr>
            <xdr:cNvPr id="1039" name="Scroll Bar 15" hidden="1">
              <a:extLst>
                <a:ext uri="{63B3BB69-23CF-44E3-9099-C40C66FF867C}">
                  <a14:compatExt spid="_x0000_s1039"/>
                </a:ext>
                <a:ext uri="{FF2B5EF4-FFF2-40B4-BE49-F238E27FC236}">
                  <a16:creationId xmlns:a16="http://schemas.microsoft.com/office/drawing/2014/main" id="{A7531A01-2702-4E32-B6BE-2D0F75E626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545522</xdr:colOff>
          <xdr:row>27</xdr:row>
          <xdr:rowOff>162074</xdr:rowOff>
        </xdr:from>
        <xdr:to>
          <xdr:col>18</xdr:col>
          <xdr:colOff>215610</xdr:colOff>
          <xdr:row>29</xdr:row>
          <xdr:rowOff>85874</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FA04A19D-680E-460E-8762-FC3637B97EF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38458</xdr:colOff>
          <xdr:row>28</xdr:row>
          <xdr:rowOff>24603</xdr:rowOff>
        </xdr:from>
        <xdr:to>
          <xdr:col>19</xdr:col>
          <xdr:colOff>292169</xdr:colOff>
          <xdr:row>29</xdr:row>
          <xdr:rowOff>43653</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55D4D9CF-CC50-4C95-8FAF-6E4AD4953AA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109195</xdr:colOff>
          <xdr:row>27</xdr:row>
          <xdr:rowOff>188260</xdr:rowOff>
        </xdr:from>
        <xdr:to>
          <xdr:col>20</xdr:col>
          <xdr:colOff>328270</xdr:colOff>
          <xdr:row>29</xdr:row>
          <xdr:rowOff>64435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690C56E2-3BD1-46AE-AE64-4C5841099FD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18</xdr:col>
      <xdr:colOff>28903</xdr:colOff>
      <xdr:row>27</xdr:row>
      <xdr:rowOff>189843</xdr:rowOff>
    </xdr:from>
    <xdr:to>
      <xdr:col>19</xdr:col>
      <xdr:colOff>332389</xdr:colOff>
      <xdr:row>29</xdr:row>
      <xdr:rowOff>78827</xdr:rowOff>
    </xdr:to>
    <xdr:sp macro="" textlink="">
      <xdr:nvSpPr>
        <xdr:cNvPr id="97" name="TextBox 96">
          <a:extLst>
            <a:ext uri="{FF2B5EF4-FFF2-40B4-BE49-F238E27FC236}">
              <a16:creationId xmlns:a16="http://schemas.microsoft.com/office/drawing/2014/main" id="{CACCB239-4133-4D2F-BD7E-6C8A190EC49C}"/>
            </a:ext>
          </a:extLst>
        </xdr:cNvPr>
        <xdr:cNvSpPr txBox="1"/>
      </xdr:nvSpPr>
      <xdr:spPr>
        <a:xfrm>
          <a:off x="11025351" y="5333343"/>
          <a:ext cx="914400" cy="269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SALES</a:t>
          </a:r>
        </a:p>
      </xdr:txBody>
    </xdr:sp>
    <xdr:clientData/>
  </xdr:twoCellAnchor>
  <xdr:twoCellAnchor>
    <xdr:from>
      <xdr:col>19</xdr:col>
      <xdr:colOff>147144</xdr:colOff>
      <xdr:row>27</xdr:row>
      <xdr:rowOff>183932</xdr:rowOff>
    </xdr:from>
    <xdr:to>
      <xdr:col>20</xdr:col>
      <xdr:colOff>450630</xdr:colOff>
      <xdr:row>29</xdr:row>
      <xdr:rowOff>85398</xdr:rowOff>
    </xdr:to>
    <xdr:sp macro="" textlink="">
      <xdr:nvSpPr>
        <xdr:cNvPr id="101" name="TextBox 100">
          <a:extLst>
            <a:ext uri="{FF2B5EF4-FFF2-40B4-BE49-F238E27FC236}">
              <a16:creationId xmlns:a16="http://schemas.microsoft.com/office/drawing/2014/main" id="{55AE21B1-B85E-4E41-9319-0F9CF1461948}"/>
            </a:ext>
          </a:extLst>
        </xdr:cNvPr>
        <xdr:cNvSpPr txBox="1"/>
      </xdr:nvSpPr>
      <xdr:spPr>
        <a:xfrm>
          <a:off x="11754506" y="5327432"/>
          <a:ext cx="914400" cy="282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PROFIT</a:t>
          </a:r>
        </a:p>
        <a:p>
          <a:endParaRPr lang="en-US" sz="1100"/>
        </a:p>
      </xdr:txBody>
    </xdr:sp>
    <xdr:clientData/>
  </xdr:twoCellAnchor>
  <xdr:twoCellAnchor>
    <xdr:from>
      <xdr:col>20</xdr:col>
      <xdr:colOff>219403</xdr:colOff>
      <xdr:row>28</xdr:row>
      <xdr:rowOff>13138</xdr:rowOff>
    </xdr:from>
    <xdr:to>
      <xdr:col>21</xdr:col>
      <xdr:colOff>433551</xdr:colOff>
      <xdr:row>29</xdr:row>
      <xdr:rowOff>65691</xdr:rowOff>
    </xdr:to>
    <xdr:sp macro="" textlink="">
      <xdr:nvSpPr>
        <xdr:cNvPr id="102" name="TextBox 101">
          <a:extLst>
            <a:ext uri="{FF2B5EF4-FFF2-40B4-BE49-F238E27FC236}">
              <a16:creationId xmlns:a16="http://schemas.microsoft.com/office/drawing/2014/main" id="{68D1877F-A3F3-4DC9-8D23-ECEECA2B8A1C}"/>
            </a:ext>
          </a:extLst>
        </xdr:cNvPr>
        <xdr:cNvSpPr txBox="1"/>
      </xdr:nvSpPr>
      <xdr:spPr>
        <a:xfrm>
          <a:off x="12437679" y="5347138"/>
          <a:ext cx="825062" cy="243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PROFIT%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69.685660995368" createdVersion="7" refreshedVersion="7" minRefreshableVersion="3" recordCount="427" xr:uid="{EE482D8A-69EB-4916-BFD8-6BB96D27D493}">
  <cacheSource type="worksheet">
    <worksheetSource ref="A1:Q428" sheet="Sales Report"/>
  </cacheSource>
  <cacheFields count="17">
    <cacheField name="DATE" numFmtId="165">
      <sharedItems containsSemiMixedTypes="0" containsNonDate="0" containsDate="1" containsString="0" minDate="2023-01-01T00:00:00" maxDate="2024-05-04T00:00:00"/>
    </cacheField>
    <cacheField name="PRODUCT ID" numFmtId="0">
      <sharedItems/>
    </cacheField>
    <cacheField name="QTY" numFmtId="0">
      <sharedItems containsSemiMixedTypes="0" containsString="0" containsNumber="1" containsInteger="1" minValue="1" maxValue="20"/>
    </cacheField>
    <cacheField name="SALES TYPE" numFmtId="0">
      <sharedItems count="3">
        <s v="Wholesaler"/>
        <s v="Online"/>
        <s v="Retail Sales"/>
      </sharedItems>
    </cacheField>
    <cacheField name="PAYMENT MODE" numFmtId="0">
      <sharedItems count="2">
        <s v="Online"/>
        <s v="Cash"/>
      </sharedItems>
    </cacheField>
    <cacheField name="DISCOUNT %" numFmtId="10">
      <sharedItems containsSemiMixedTypes="0" containsString="0" containsNumber="1" containsInteger="1" minValue="0" maxValue="0"/>
    </cacheField>
    <cacheField name="PRODUCT" numFmtId="43">
      <sharedItems count="59">
        <s v="Product24"/>
        <s v="Product41"/>
        <s v="Product23"/>
        <s v="Product50"/>
        <s v="Product07"/>
        <s v="Product46"/>
        <s v="Product28"/>
        <s v="Product31"/>
        <s v="Product34"/>
        <s v="Product12"/>
        <s v="Product49"/>
        <s v="Product47"/>
        <s v="Product08"/>
        <s v="Product40"/>
        <s v="Product05"/>
        <s v="Product21"/>
        <s v="Product14"/>
        <s v="Product03"/>
        <s v="Product18"/>
        <s v="Product35"/>
        <s v="Product16"/>
        <s v="Product02"/>
        <s v="Product27"/>
        <s v="Product29"/>
        <s v="Product06"/>
        <s v="Product33"/>
        <s v="Product20"/>
        <s v="Product30"/>
        <s v="Product44"/>
        <s v="Product10"/>
        <s v="Product22"/>
        <s v="Product25"/>
        <s v="Product48"/>
        <s v="Product45"/>
        <s v="Product39"/>
        <s v="Product11"/>
        <s v="Product38"/>
        <s v="Product09"/>
        <s v="Product01"/>
        <s v="Product17"/>
        <s v="Product26"/>
        <s v="Product04"/>
        <s v="Product19"/>
        <s v="Product37"/>
        <s v="Product15"/>
        <s v="Product42"/>
        <s v="Product43"/>
        <s v="Product36"/>
        <s v="Product13"/>
        <s v="Product32"/>
        <s v="Product2" u="1"/>
        <s v="Product5" u="1"/>
        <s v="Product8" u="1"/>
        <s v="Product3" u="1"/>
        <s v="Product6" u="1"/>
        <s v="Product9" u="1"/>
        <s v="Product1" u="1"/>
        <s v="Product4" u="1"/>
        <s v="Product7" u="1"/>
      </sharedItems>
    </cacheField>
    <cacheField name="CATEGORY" numFmtId="0">
      <sharedItems count="5">
        <s v="Category03"/>
        <s v="Category04"/>
        <s v="Category05"/>
        <s v="Category01"/>
        <s v="Category02"/>
      </sharedItems>
    </cacheField>
    <cacheField name="UOM" numFmtId="0">
      <sharedItems count="4">
        <s v="Lt"/>
        <s v="Kg"/>
        <s v="Ft"/>
        <s v="No."/>
      </sharedItems>
    </cacheField>
    <cacheField name="BUYING PRICE" numFmtId="44">
      <sharedItems containsSemiMixedTypes="0" containsString="0" containsNumber="1" containsInteger="1" minValue="10" maxValue="136"/>
    </cacheField>
    <cacheField name="SELLING PRICE" numFmtId="44">
      <sharedItems containsSemiMixedTypes="0" containsString="0" containsNumber="1" minValue="11.2" maxValue="224.4"/>
    </cacheField>
    <cacheField name="PROFIT" numFmtId="44">
      <sharedItems containsSemiMixedTypes="0" containsString="0" containsNumber="1" minValue="1.1999999999999993" maxValue="88.4"/>
    </cacheField>
    <cacheField name="TOTAL BUYING VALUE" numFmtId="44">
      <sharedItems containsSemiMixedTypes="0" containsString="0" containsNumber="1" containsInteger="1" minValue="10" maxValue="2720"/>
    </cacheField>
    <cacheField name="TOTAL SELLING VALUE" numFmtId="44">
      <sharedItems containsSemiMixedTypes="0" containsString="0" containsNumber="1" minValue="11.2" maxValue="4039.2000000000003"/>
    </cacheField>
    <cacheField name="DAY" numFmtId="0">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cacheField>
    <cacheField name="MONTH" numFmtId="0">
      <sharedItems containsMixedTypes="1" containsNumber="1" containsInteger="1" minValue="1" maxValue="12" count="24">
        <s v="Jan"/>
        <s v="Feb"/>
        <s v="Mar"/>
        <s v="Apr"/>
        <s v="May"/>
        <s v="Jun"/>
        <s v="Jul"/>
        <s v="Aug"/>
        <s v="Sep"/>
        <s v="Oct"/>
        <s v="Nov"/>
        <s v="Dec"/>
        <n v="5" u="1"/>
        <n v="2" u="1"/>
        <n v="6" u="1"/>
        <n v="7" u="1"/>
        <n v="1" u="1"/>
        <n v="3" u="1"/>
        <n v="8" u="1"/>
        <n v="9" u="1"/>
        <n v="10" u="1"/>
        <n v="11" u="1"/>
        <n v="4" u="1"/>
        <n v="12" u="1"/>
      </sharedItems>
    </cacheField>
    <cacheField name="YEAR" numFmtId="0">
      <sharedItems containsSemiMixedTypes="0" containsString="0" containsNumber="1" containsInteger="1" minValue="2023" maxValue="2024" count="2">
        <n v="2023"/>
        <n v="2024"/>
      </sharedItems>
    </cacheField>
  </cacheFields>
  <extLst>
    <ext xmlns:x14="http://schemas.microsoft.com/office/spreadsheetml/2009/9/main" uri="{725AE2AE-9491-48be-B2B4-4EB974FC3084}">
      <x14:pivotCacheDefinition pivotCacheId="796468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7">
  <r>
    <d v="2023-01-01T00:00:00"/>
    <s v="P0024"/>
    <n v="10"/>
    <x v="0"/>
    <x v="0"/>
    <n v="0"/>
    <x v="0"/>
    <x v="0"/>
    <x v="0"/>
    <n v="136"/>
    <n v="153.68"/>
    <n v="17.680000000000007"/>
    <n v="1360"/>
    <n v="1536.8000000000002"/>
    <x v="0"/>
    <x v="0"/>
    <x v="0"/>
  </r>
  <r>
    <d v="2023-01-02T00:00:00"/>
    <s v="P0041"/>
    <n v="2"/>
    <x v="1"/>
    <x v="1"/>
    <n v="0"/>
    <x v="1"/>
    <x v="1"/>
    <x v="1"/>
    <n v="44"/>
    <n v="58.08"/>
    <n v="14.079999999999998"/>
    <n v="88"/>
    <n v="116.16"/>
    <x v="1"/>
    <x v="0"/>
    <x v="0"/>
  </r>
  <r>
    <d v="2023-01-03T00:00:00"/>
    <s v="P0023"/>
    <n v="2"/>
    <x v="2"/>
    <x v="1"/>
    <n v="0"/>
    <x v="2"/>
    <x v="0"/>
    <x v="2"/>
    <n v="123"/>
    <n v="140.22"/>
    <n v="17.22"/>
    <n v="246"/>
    <n v="280.44"/>
    <x v="2"/>
    <x v="0"/>
    <x v="0"/>
  </r>
  <r>
    <d v="2023-01-04T00:00:00"/>
    <s v="P0050"/>
    <n v="11"/>
    <x v="2"/>
    <x v="0"/>
    <n v="0"/>
    <x v="3"/>
    <x v="2"/>
    <x v="1"/>
    <n v="12"/>
    <n v="17.52"/>
    <n v="5.52"/>
    <n v="132"/>
    <n v="192.72"/>
    <x v="3"/>
    <x v="0"/>
    <x v="0"/>
  </r>
  <r>
    <d v="2023-01-05T00:00:00"/>
    <s v="P0041"/>
    <n v="18"/>
    <x v="1"/>
    <x v="1"/>
    <n v="0"/>
    <x v="1"/>
    <x v="1"/>
    <x v="1"/>
    <n v="44"/>
    <n v="58.08"/>
    <n v="14.079999999999998"/>
    <n v="792"/>
    <n v="1045.44"/>
    <x v="4"/>
    <x v="0"/>
    <x v="0"/>
  </r>
  <r>
    <d v="2023-01-06T00:00:00"/>
    <s v="P007"/>
    <n v="10"/>
    <x v="0"/>
    <x v="0"/>
    <n v="0"/>
    <x v="4"/>
    <x v="3"/>
    <x v="2"/>
    <n v="10"/>
    <n v="11.2"/>
    <n v="1.1999999999999993"/>
    <n v="100"/>
    <n v="112"/>
    <x v="5"/>
    <x v="0"/>
    <x v="0"/>
  </r>
  <r>
    <d v="2023-01-07T00:00:00"/>
    <s v="P0046"/>
    <n v="14"/>
    <x v="0"/>
    <x v="1"/>
    <n v="0"/>
    <x v="5"/>
    <x v="2"/>
    <x v="3"/>
    <n v="16"/>
    <n v="26.4"/>
    <n v="10.399999999999999"/>
    <n v="224"/>
    <n v="369.59999999999997"/>
    <x v="6"/>
    <x v="0"/>
    <x v="0"/>
  </r>
  <r>
    <d v="2023-01-08T00:00:00"/>
    <s v="P0028"/>
    <n v="10"/>
    <x v="1"/>
    <x v="0"/>
    <n v="0"/>
    <x v="6"/>
    <x v="0"/>
    <x v="2"/>
    <n v="44"/>
    <n v="48.4"/>
    <n v="4.3999999999999986"/>
    <n v="440"/>
    <n v="484"/>
    <x v="7"/>
    <x v="0"/>
    <x v="0"/>
  </r>
  <r>
    <d v="2023-01-09T00:00:00"/>
    <s v="P0031"/>
    <n v="16"/>
    <x v="0"/>
    <x v="1"/>
    <n v="0"/>
    <x v="7"/>
    <x v="0"/>
    <x v="2"/>
    <n v="124"/>
    <n v="163.68"/>
    <n v="39.680000000000007"/>
    <n v="1984"/>
    <n v="2618.88"/>
    <x v="8"/>
    <x v="0"/>
    <x v="0"/>
  </r>
  <r>
    <d v="2023-01-10T00:00:00"/>
    <s v="P0034"/>
    <n v="14"/>
    <x v="0"/>
    <x v="1"/>
    <n v="0"/>
    <x v="8"/>
    <x v="1"/>
    <x v="1"/>
    <n v="10"/>
    <n v="11.3"/>
    <n v="1.3000000000000007"/>
    <n v="140"/>
    <n v="158.20000000000002"/>
    <x v="9"/>
    <x v="0"/>
    <x v="0"/>
  </r>
  <r>
    <d v="2023-01-11T00:00:00"/>
    <s v="P0023"/>
    <n v="17"/>
    <x v="1"/>
    <x v="0"/>
    <n v="0"/>
    <x v="2"/>
    <x v="0"/>
    <x v="2"/>
    <n v="123"/>
    <n v="140.22"/>
    <n v="17.22"/>
    <n v="2091"/>
    <n v="2383.7399999999998"/>
    <x v="10"/>
    <x v="0"/>
    <x v="0"/>
  </r>
  <r>
    <d v="2023-01-12T00:00:00"/>
    <s v="P0012"/>
    <n v="10"/>
    <x v="2"/>
    <x v="1"/>
    <n v="0"/>
    <x v="9"/>
    <x v="4"/>
    <x v="2"/>
    <n v="12"/>
    <n v="13.44"/>
    <n v="1.4399999999999995"/>
    <n v="120"/>
    <n v="134.4"/>
    <x v="11"/>
    <x v="0"/>
    <x v="0"/>
  </r>
  <r>
    <d v="2023-01-13T00:00:00"/>
    <s v="P0049"/>
    <n v="8"/>
    <x v="2"/>
    <x v="1"/>
    <n v="0"/>
    <x v="10"/>
    <x v="2"/>
    <x v="1"/>
    <n v="136"/>
    <n v="183.6"/>
    <n v="47.599999999999994"/>
    <n v="1088"/>
    <n v="1468.8"/>
    <x v="12"/>
    <x v="0"/>
    <x v="0"/>
  </r>
  <r>
    <d v="2023-01-14T00:00:00"/>
    <s v="P0012"/>
    <n v="12"/>
    <x v="1"/>
    <x v="0"/>
    <n v="0"/>
    <x v="9"/>
    <x v="4"/>
    <x v="2"/>
    <n v="12"/>
    <n v="13.44"/>
    <n v="1.4399999999999995"/>
    <n v="144"/>
    <n v="161.28"/>
    <x v="13"/>
    <x v="0"/>
    <x v="0"/>
  </r>
  <r>
    <d v="2023-01-15T00:00:00"/>
    <s v="P0047"/>
    <n v="4"/>
    <x v="0"/>
    <x v="1"/>
    <n v="0"/>
    <x v="11"/>
    <x v="2"/>
    <x v="2"/>
    <n v="10"/>
    <n v="11.2"/>
    <n v="1.1999999999999993"/>
    <n v="40"/>
    <n v="44.8"/>
    <x v="14"/>
    <x v="0"/>
    <x v="0"/>
  </r>
  <r>
    <d v="2023-01-16T00:00:00"/>
    <s v="P008"/>
    <n v="8"/>
    <x v="0"/>
    <x v="0"/>
    <n v="0"/>
    <x v="12"/>
    <x v="3"/>
    <x v="0"/>
    <n v="16"/>
    <n v="17.600000000000001"/>
    <n v="1.6000000000000014"/>
    <n v="128"/>
    <n v="140.80000000000001"/>
    <x v="15"/>
    <x v="0"/>
    <x v="0"/>
  </r>
  <r>
    <d v="2023-01-17T00:00:00"/>
    <s v="P0040"/>
    <n v="4"/>
    <x v="1"/>
    <x v="1"/>
    <n v="0"/>
    <x v="13"/>
    <x v="1"/>
    <x v="0"/>
    <n v="105"/>
    <n v="153.30000000000001"/>
    <n v="48.300000000000011"/>
    <n v="420"/>
    <n v="613.20000000000005"/>
    <x v="16"/>
    <x v="0"/>
    <x v="0"/>
  </r>
  <r>
    <d v="2023-01-18T00:00:00"/>
    <s v="P005"/>
    <n v="19"/>
    <x v="0"/>
    <x v="0"/>
    <n v="0"/>
    <x v="14"/>
    <x v="3"/>
    <x v="1"/>
    <n v="133"/>
    <n v="187.53"/>
    <n v="54.53"/>
    <n v="2527"/>
    <n v="3563.07"/>
    <x v="17"/>
    <x v="0"/>
    <x v="0"/>
  </r>
  <r>
    <d v="2023-01-19T00:00:00"/>
    <s v="P0021"/>
    <n v="3"/>
    <x v="0"/>
    <x v="1"/>
    <n v="0"/>
    <x v="15"/>
    <x v="0"/>
    <x v="1"/>
    <n v="16"/>
    <n v="21.12"/>
    <n v="5.120000000000001"/>
    <n v="48"/>
    <n v="63.36"/>
    <x v="18"/>
    <x v="0"/>
    <x v="0"/>
  </r>
  <r>
    <d v="2023-01-20T00:00:00"/>
    <s v="P0031"/>
    <n v="14"/>
    <x v="1"/>
    <x v="1"/>
    <n v="0"/>
    <x v="7"/>
    <x v="0"/>
    <x v="2"/>
    <n v="124"/>
    <n v="163.68"/>
    <n v="39.680000000000007"/>
    <n v="1736"/>
    <n v="2291.52"/>
    <x v="19"/>
    <x v="0"/>
    <x v="0"/>
  </r>
  <r>
    <d v="2023-01-21T00:00:00"/>
    <s v="P0014"/>
    <n v="2"/>
    <x v="2"/>
    <x v="0"/>
    <n v="0"/>
    <x v="16"/>
    <x v="4"/>
    <x v="3"/>
    <n v="98"/>
    <n v="110.74"/>
    <n v="12.739999999999995"/>
    <n v="196"/>
    <n v="221.48"/>
    <x v="20"/>
    <x v="0"/>
    <x v="0"/>
  </r>
  <r>
    <d v="2023-01-22T00:00:00"/>
    <s v="P008"/>
    <n v="7"/>
    <x v="2"/>
    <x v="1"/>
    <n v="0"/>
    <x v="12"/>
    <x v="0"/>
    <x v="0"/>
    <n v="16"/>
    <n v="17.600000000000001"/>
    <n v="1.6000000000000014"/>
    <n v="112"/>
    <n v="123.20000000000002"/>
    <x v="21"/>
    <x v="0"/>
    <x v="0"/>
  </r>
  <r>
    <d v="2023-01-23T00:00:00"/>
    <s v="P003"/>
    <n v="4"/>
    <x v="1"/>
    <x v="1"/>
    <n v="0"/>
    <x v="17"/>
    <x v="3"/>
    <x v="0"/>
    <n v="44"/>
    <n v="50.16"/>
    <n v="6.1599999999999966"/>
    <n v="176"/>
    <n v="200.64"/>
    <x v="22"/>
    <x v="0"/>
    <x v="0"/>
  </r>
  <r>
    <d v="2023-01-24T00:00:00"/>
    <s v="P0018"/>
    <n v="20"/>
    <x v="0"/>
    <x v="0"/>
    <n v="0"/>
    <x v="18"/>
    <x v="4"/>
    <x v="1"/>
    <n v="133"/>
    <n v="146.30000000000001"/>
    <n v="13.300000000000011"/>
    <n v="2660"/>
    <n v="2926"/>
    <x v="23"/>
    <x v="0"/>
    <x v="0"/>
  </r>
  <r>
    <d v="2023-01-25T00:00:00"/>
    <s v="P0035"/>
    <n v="15"/>
    <x v="0"/>
    <x v="1"/>
    <n v="0"/>
    <x v="19"/>
    <x v="1"/>
    <x v="0"/>
    <n v="123"/>
    <n v="173.43"/>
    <n v="50.430000000000007"/>
    <n v="1845"/>
    <n v="2601.4500000000003"/>
    <x v="24"/>
    <x v="0"/>
    <x v="0"/>
  </r>
  <r>
    <d v="2023-01-26T00:00:00"/>
    <s v="P0016"/>
    <n v="2"/>
    <x v="1"/>
    <x v="0"/>
    <n v="0"/>
    <x v="20"/>
    <x v="4"/>
    <x v="0"/>
    <n v="44"/>
    <n v="72.599999999999994"/>
    <n v="28.599999999999994"/>
    <n v="88"/>
    <n v="145.19999999999999"/>
    <x v="25"/>
    <x v="0"/>
    <x v="0"/>
  </r>
  <r>
    <d v="2023-01-27T00:00:00"/>
    <s v="P0031"/>
    <n v="9"/>
    <x v="0"/>
    <x v="1"/>
    <n v="0"/>
    <x v="7"/>
    <x v="0"/>
    <x v="2"/>
    <n v="124"/>
    <n v="163.68"/>
    <n v="39.680000000000007"/>
    <n v="1116"/>
    <n v="1473.1200000000001"/>
    <x v="26"/>
    <x v="0"/>
    <x v="0"/>
  </r>
  <r>
    <d v="2023-01-28T00:00:00"/>
    <s v="P002"/>
    <n v="6"/>
    <x v="0"/>
    <x v="0"/>
    <n v="0"/>
    <x v="21"/>
    <x v="3"/>
    <x v="1"/>
    <n v="105"/>
    <n v="117.6"/>
    <n v="12.599999999999994"/>
    <n v="630"/>
    <n v="705.59999999999991"/>
    <x v="27"/>
    <x v="0"/>
    <x v="0"/>
  </r>
  <r>
    <d v="2023-01-29T00:00:00"/>
    <s v="P0049"/>
    <n v="8"/>
    <x v="1"/>
    <x v="1"/>
    <n v="0"/>
    <x v="10"/>
    <x v="2"/>
    <x v="1"/>
    <n v="136"/>
    <n v="183.6"/>
    <n v="47.599999999999994"/>
    <n v="1088"/>
    <n v="1468.8"/>
    <x v="28"/>
    <x v="0"/>
    <x v="0"/>
  </r>
  <r>
    <d v="2023-01-30T00:00:00"/>
    <s v="P0041"/>
    <n v="12"/>
    <x v="2"/>
    <x v="1"/>
    <n v="0"/>
    <x v="1"/>
    <x v="1"/>
    <x v="1"/>
    <n v="44"/>
    <n v="58.08"/>
    <n v="14.079999999999998"/>
    <n v="528"/>
    <n v="696.96"/>
    <x v="29"/>
    <x v="0"/>
    <x v="0"/>
  </r>
  <r>
    <d v="2023-01-31T00:00:00"/>
    <s v="P0027"/>
    <n v="13"/>
    <x v="2"/>
    <x v="0"/>
    <n v="0"/>
    <x v="22"/>
    <x v="0"/>
    <x v="0"/>
    <n v="105"/>
    <n v="117.6"/>
    <n v="12.599999999999994"/>
    <n v="1365"/>
    <n v="1528.8"/>
    <x v="30"/>
    <x v="0"/>
    <x v="0"/>
  </r>
  <r>
    <d v="2023-02-01T00:00:00"/>
    <s v="P0029"/>
    <n v="14"/>
    <x v="1"/>
    <x v="1"/>
    <n v="0"/>
    <x v="23"/>
    <x v="0"/>
    <x v="1"/>
    <n v="71"/>
    <n v="95.85"/>
    <n v="24.849999999999994"/>
    <n v="994"/>
    <n v="1341.8999999999999"/>
    <x v="0"/>
    <x v="1"/>
    <x v="0"/>
  </r>
  <r>
    <d v="2023-02-02T00:00:00"/>
    <s v="P006"/>
    <n v="2"/>
    <x v="0"/>
    <x v="1"/>
    <n v="0"/>
    <x v="24"/>
    <x v="3"/>
    <x v="3"/>
    <n v="124"/>
    <n v="204.60000000000002"/>
    <n v="80.600000000000023"/>
    <n v="248"/>
    <n v="409.20000000000005"/>
    <x v="1"/>
    <x v="1"/>
    <x v="0"/>
  </r>
  <r>
    <d v="2023-02-03T00:00:00"/>
    <s v="P0033"/>
    <n v="19"/>
    <x v="0"/>
    <x v="0"/>
    <n v="0"/>
    <x v="25"/>
    <x v="1"/>
    <x v="1"/>
    <n v="16"/>
    <n v="18.240000000000002"/>
    <n v="2.240000000000002"/>
    <n v="304"/>
    <n v="346.56000000000006"/>
    <x v="2"/>
    <x v="1"/>
    <x v="0"/>
  </r>
  <r>
    <d v="2023-02-04T00:00:00"/>
    <s v="P0020"/>
    <n v="19"/>
    <x v="1"/>
    <x v="1"/>
    <n v="0"/>
    <x v="26"/>
    <x v="4"/>
    <x v="2"/>
    <n v="10"/>
    <n v="14.600000000000001"/>
    <n v="4.6000000000000014"/>
    <n v="190"/>
    <n v="277.40000000000003"/>
    <x v="3"/>
    <x v="1"/>
    <x v="0"/>
  </r>
  <r>
    <d v="2023-02-05T00:00:00"/>
    <s v="P006"/>
    <n v="7"/>
    <x v="0"/>
    <x v="0"/>
    <n v="0"/>
    <x v="24"/>
    <x v="3"/>
    <x v="3"/>
    <n v="124"/>
    <n v="204.60000000000002"/>
    <n v="80.600000000000023"/>
    <n v="868"/>
    <n v="1432.2000000000003"/>
    <x v="4"/>
    <x v="1"/>
    <x v="0"/>
  </r>
  <r>
    <d v="2023-02-06T00:00:00"/>
    <s v="P0046"/>
    <n v="14"/>
    <x v="0"/>
    <x v="1"/>
    <n v="0"/>
    <x v="5"/>
    <x v="2"/>
    <x v="3"/>
    <n v="16"/>
    <n v="26.4"/>
    <n v="10.399999999999999"/>
    <n v="224"/>
    <n v="369.59999999999997"/>
    <x v="5"/>
    <x v="1"/>
    <x v="0"/>
  </r>
  <r>
    <d v="2023-02-07T00:00:00"/>
    <s v="P0016"/>
    <n v="7"/>
    <x v="1"/>
    <x v="0"/>
    <n v="0"/>
    <x v="20"/>
    <x v="4"/>
    <x v="0"/>
    <n v="44"/>
    <n v="72.599999999999994"/>
    <n v="28.599999999999994"/>
    <n v="308"/>
    <n v="508.19999999999993"/>
    <x v="6"/>
    <x v="1"/>
    <x v="0"/>
  </r>
  <r>
    <d v="2023-02-08T00:00:00"/>
    <s v="P0030"/>
    <n v="10"/>
    <x v="2"/>
    <x v="1"/>
    <n v="0"/>
    <x v="27"/>
    <x v="0"/>
    <x v="3"/>
    <n v="133"/>
    <n v="194.18"/>
    <n v="61.180000000000007"/>
    <n v="1330"/>
    <n v="1941.8000000000002"/>
    <x v="7"/>
    <x v="1"/>
    <x v="0"/>
  </r>
  <r>
    <d v="2023-02-09T00:00:00"/>
    <s v="P0020"/>
    <n v="18"/>
    <x v="2"/>
    <x v="1"/>
    <n v="0"/>
    <x v="26"/>
    <x v="4"/>
    <x v="2"/>
    <n v="10"/>
    <n v="14.600000000000001"/>
    <n v="4.6000000000000014"/>
    <n v="180"/>
    <n v="262.8"/>
    <x v="8"/>
    <x v="1"/>
    <x v="0"/>
  </r>
  <r>
    <d v="2023-02-10T00:00:00"/>
    <s v="P0018"/>
    <n v="13"/>
    <x v="1"/>
    <x v="0"/>
    <n v="0"/>
    <x v="18"/>
    <x v="4"/>
    <x v="1"/>
    <n v="133"/>
    <n v="146.30000000000001"/>
    <n v="13.300000000000011"/>
    <n v="1729"/>
    <n v="1901.9"/>
    <x v="9"/>
    <x v="1"/>
    <x v="0"/>
  </r>
  <r>
    <d v="2023-02-11T00:00:00"/>
    <s v="P0044"/>
    <n v="12"/>
    <x v="0"/>
    <x v="1"/>
    <n v="0"/>
    <x v="28"/>
    <x v="2"/>
    <x v="2"/>
    <n v="124"/>
    <n v="140.12"/>
    <n v="16.120000000000005"/>
    <n v="1488"/>
    <n v="1681.44"/>
    <x v="10"/>
    <x v="1"/>
    <x v="0"/>
  </r>
  <r>
    <d v="2023-02-12T00:00:00"/>
    <s v="P0010"/>
    <n v="5"/>
    <x v="0"/>
    <x v="1"/>
    <n v="0"/>
    <x v="29"/>
    <x v="0"/>
    <x v="1"/>
    <n v="123"/>
    <n v="179.58"/>
    <n v="56.580000000000013"/>
    <n v="615"/>
    <n v="897.90000000000009"/>
    <x v="11"/>
    <x v="1"/>
    <x v="0"/>
  </r>
  <r>
    <d v="2023-02-13T00:00:00"/>
    <s v="P0044"/>
    <n v="9"/>
    <x v="1"/>
    <x v="0"/>
    <n v="0"/>
    <x v="28"/>
    <x v="2"/>
    <x v="2"/>
    <n v="124"/>
    <n v="140.12"/>
    <n v="16.120000000000005"/>
    <n v="1116"/>
    <n v="1261.08"/>
    <x v="12"/>
    <x v="1"/>
    <x v="0"/>
  </r>
  <r>
    <d v="2023-02-14T00:00:00"/>
    <s v="P0027"/>
    <n v="13"/>
    <x v="0"/>
    <x v="1"/>
    <n v="0"/>
    <x v="22"/>
    <x v="0"/>
    <x v="0"/>
    <n v="105"/>
    <n v="117.6"/>
    <n v="12.599999999999994"/>
    <n v="1365"/>
    <n v="1528.8"/>
    <x v="13"/>
    <x v="1"/>
    <x v="0"/>
  </r>
  <r>
    <d v="2023-02-15T00:00:00"/>
    <s v="P0022"/>
    <n v="3"/>
    <x v="0"/>
    <x v="0"/>
    <n v="0"/>
    <x v="30"/>
    <x v="0"/>
    <x v="3"/>
    <n v="10"/>
    <n v="11.2"/>
    <n v="1.1999999999999993"/>
    <n v="30"/>
    <n v="33.599999999999994"/>
    <x v="14"/>
    <x v="1"/>
    <x v="0"/>
  </r>
  <r>
    <d v="2023-02-16T00:00:00"/>
    <s v="P0034"/>
    <n v="12"/>
    <x v="1"/>
    <x v="1"/>
    <n v="0"/>
    <x v="8"/>
    <x v="1"/>
    <x v="1"/>
    <n v="10"/>
    <n v="11.3"/>
    <n v="1.3000000000000007"/>
    <n v="120"/>
    <n v="135.60000000000002"/>
    <x v="15"/>
    <x v="1"/>
    <x v="0"/>
  </r>
  <r>
    <d v="2023-02-17T00:00:00"/>
    <s v="P0025"/>
    <n v="7"/>
    <x v="2"/>
    <x v="0"/>
    <n v="0"/>
    <x v="31"/>
    <x v="0"/>
    <x v="1"/>
    <n v="12"/>
    <n v="16.920000000000002"/>
    <n v="4.9200000000000017"/>
    <n v="84"/>
    <n v="118.44000000000001"/>
    <x v="16"/>
    <x v="1"/>
    <x v="0"/>
  </r>
  <r>
    <d v="2023-02-18T00:00:00"/>
    <s v="P0048"/>
    <n v="15"/>
    <x v="2"/>
    <x v="1"/>
    <n v="0"/>
    <x v="32"/>
    <x v="2"/>
    <x v="0"/>
    <n v="123"/>
    <n v="135.30000000000001"/>
    <n v="12.300000000000011"/>
    <n v="1845"/>
    <n v="2029.5000000000002"/>
    <x v="17"/>
    <x v="1"/>
    <x v="0"/>
  </r>
  <r>
    <d v="2023-02-19T00:00:00"/>
    <s v="P0022"/>
    <n v="8"/>
    <x v="1"/>
    <x v="1"/>
    <n v="0"/>
    <x v="30"/>
    <x v="0"/>
    <x v="3"/>
    <n v="10"/>
    <n v="11.2"/>
    <n v="1.1999999999999993"/>
    <n v="80"/>
    <n v="89.6"/>
    <x v="18"/>
    <x v="1"/>
    <x v="0"/>
  </r>
  <r>
    <d v="2023-02-20T00:00:00"/>
    <s v="P0035"/>
    <n v="5"/>
    <x v="0"/>
    <x v="0"/>
    <n v="0"/>
    <x v="19"/>
    <x v="1"/>
    <x v="0"/>
    <n v="123"/>
    <n v="173.43"/>
    <n v="50.430000000000007"/>
    <n v="615"/>
    <n v="867.15000000000009"/>
    <x v="19"/>
    <x v="1"/>
    <x v="0"/>
  </r>
  <r>
    <d v="2023-02-21T00:00:00"/>
    <s v="P008"/>
    <n v="20"/>
    <x v="0"/>
    <x v="1"/>
    <n v="0"/>
    <x v="12"/>
    <x v="3"/>
    <x v="0"/>
    <n v="16"/>
    <n v="17.600000000000001"/>
    <n v="1.6000000000000014"/>
    <n v="320"/>
    <n v="352"/>
    <x v="20"/>
    <x v="1"/>
    <x v="0"/>
  </r>
  <r>
    <d v="2023-02-22T00:00:00"/>
    <s v="P0028"/>
    <n v="10"/>
    <x v="1"/>
    <x v="1"/>
    <n v="0"/>
    <x v="6"/>
    <x v="0"/>
    <x v="2"/>
    <n v="44"/>
    <n v="48.4"/>
    <n v="4.3999999999999986"/>
    <n v="440"/>
    <n v="484"/>
    <x v="21"/>
    <x v="1"/>
    <x v="0"/>
  </r>
  <r>
    <d v="2023-02-23T00:00:00"/>
    <s v="P0046"/>
    <n v="12"/>
    <x v="0"/>
    <x v="0"/>
    <n v="0"/>
    <x v="5"/>
    <x v="2"/>
    <x v="3"/>
    <n v="16"/>
    <n v="26.4"/>
    <n v="10.399999999999999"/>
    <n v="192"/>
    <n v="316.79999999999995"/>
    <x v="22"/>
    <x v="1"/>
    <x v="0"/>
  </r>
  <r>
    <d v="2023-02-24T00:00:00"/>
    <s v="P0050"/>
    <n v="5"/>
    <x v="0"/>
    <x v="1"/>
    <n v="0"/>
    <x v="3"/>
    <x v="2"/>
    <x v="1"/>
    <n v="12"/>
    <n v="17.52"/>
    <n v="5.52"/>
    <n v="60"/>
    <n v="87.6"/>
    <x v="23"/>
    <x v="1"/>
    <x v="0"/>
  </r>
  <r>
    <d v="2023-02-25T00:00:00"/>
    <s v="P0046"/>
    <n v="3"/>
    <x v="1"/>
    <x v="0"/>
    <n v="0"/>
    <x v="5"/>
    <x v="2"/>
    <x v="3"/>
    <n v="16"/>
    <n v="26.4"/>
    <n v="10.399999999999999"/>
    <n v="48"/>
    <n v="79.199999999999989"/>
    <x v="24"/>
    <x v="1"/>
    <x v="0"/>
  </r>
  <r>
    <d v="2023-02-26T00:00:00"/>
    <s v="P0045"/>
    <n v="8"/>
    <x v="2"/>
    <x v="1"/>
    <n v="0"/>
    <x v="33"/>
    <x v="2"/>
    <x v="1"/>
    <n v="10"/>
    <n v="14.100000000000001"/>
    <n v="4.1000000000000014"/>
    <n v="80"/>
    <n v="112.80000000000001"/>
    <x v="25"/>
    <x v="1"/>
    <x v="0"/>
  </r>
  <r>
    <d v="2023-02-27T00:00:00"/>
    <s v="P0024"/>
    <n v="7"/>
    <x v="2"/>
    <x v="0"/>
    <n v="0"/>
    <x v="0"/>
    <x v="0"/>
    <x v="0"/>
    <n v="136"/>
    <n v="153.68"/>
    <n v="17.680000000000007"/>
    <n v="952"/>
    <n v="1075.76"/>
    <x v="26"/>
    <x v="1"/>
    <x v="0"/>
  </r>
  <r>
    <d v="2023-02-28T00:00:00"/>
    <s v="P0021"/>
    <n v="6"/>
    <x v="1"/>
    <x v="1"/>
    <n v="0"/>
    <x v="15"/>
    <x v="0"/>
    <x v="1"/>
    <n v="16"/>
    <n v="21.12"/>
    <n v="5.120000000000001"/>
    <n v="96"/>
    <n v="126.72"/>
    <x v="27"/>
    <x v="1"/>
    <x v="0"/>
  </r>
  <r>
    <d v="2023-03-01T00:00:00"/>
    <s v="P0048"/>
    <n v="1"/>
    <x v="0"/>
    <x v="1"/>
    <n v="0"/>
    <x v="32"/>
    <x v="2"/>
    <x v="0"/>
    <n v="123"/>
    <n v="135.30000000000001"/>
    <n v="12.300000000000011"/>
    <n v="123"/>
    <n v="135.30000000000001"/>
    <x v="0"/>
    <x v="2"/>
    <x v="0"/>
  </r>
  <r>
    <d v="2023-03-02T00:00:00"/>
    <s v="P0029"/>
    <n v="14"/>
    <x v="0"/>
    <x v="0"/>
    <n v="0"/>
    <x v="23"/>
    <x v="0"/>
    <x v="1"/>
    <n v="71"/>
    <n v="95.85"/>
    <n v="24.849999999999994"/>
    <n v="994"/>
    <n v="1341.8999999999999"/>
    <x v="1"/>
    <x v="2"/>
    <x v="0"/>
  </r>
  <r>
    <d v="2023-03-03T00:00:00"/>
    <s v="P0029"/>
    <n v="20"/>
    <x v="1"/>
    <x v="1"/>
    <n v="0"/>
    <x v="23"/>
    <x v="0"/>
    <x v="1"/>
    <n v="71"/>
    <n v="95.85"/>
    <n v="24.849999999999994"/>
    <n v="1420"/>
    <n v="1917"/>
    <x v="2"/>
    <x v="2"/>
    <x v="0"/>
  </r>
  <r>
    <d v="2023-03-04T00:00:00"/>
    <s v="P0027"/>
    <n v="13"/>
    <x v="0"/>
    <x v="1"/>
    <n v="0"/>
    <x v="22"/>
    <x v="0"/>
    <x v="0"/>
    <n v="105"/>
    <n v="117.6"/>
    <n v="12.599999999999994"/>
    <n v="1365"/>
    <n v="1528.8"/>
    <x v="3"/>
    <x v="2"/>
    <x v="0"/>
  </r>
  <r>
    <d v="2023-03-05T00:00:00"/>
    <s v="P0039"/>
    <n v="10"/>
    <x v="0"/>
    <x v="0"/>
    <n v="0"/>
    <x v="34"/>
    <x v="0"/>
    <x v="2"/>
    <n v="98"/>
    <n v="132.30000000000001"/>
    <n v="34.300000000000011"/>
    <n v="980"/>
    <n v="1323"/>
    <x v="4"/>
    <x v="2"/>
    <x v="0"/>
  </r>
  <r>
    <d v="2023-03-06T00:00:00"/>
    <s v="P0011"/>
    <n v="20"/>
    <x v="1"/>
    <x v="1"/>
    <n v="0"/>
    <x v="35"/>
    <x v="4"/>
    <x v="0"/>
    <n v="136"/>
    <n v="179.52"/>
    <n v="43.52000000000001"/>
    <n v="2720"/>
    <n v="3590.4"/>
    <x v="5"/>
    <x v="2"/>
    <x v="0"/>
  </r>
  <r>
    <d v="2023-03-07T00:00:00"/>
    <s v="P0049"/>
    <n v="18"/>
    <x v="2"/>
    <x v="0"/>
    <n v="0"/>
    <x v="10"/>
    <x v="2"/>
    <x v="1"/>
    <n v="136"/>
    <n v="183.6"/>
    <n v="47.599999999999994"/>
    <n v="2448"/>
    <n v="3304.7999999999997"/>
    <x v="6"/>
    <x v="2"/>
    <x v="0"/>
  </r>
  <r>
    <d v="2023-03-08T00:00:00"/>
    <s v="P0033"/>
    <n v="20"/>
    <x v="2"/>
    <x v="1"/>
    <n v="0"/>
    <x v="25"/>
    <x v="1"/>
    <x v="1"/>
    <n v="16"/>
    <n v="18.240000000000002"/>
    <n v="2.240000000000002"/>
    <n v="320"/>
    <n v="364.80000000000007"/>
    <x v="7"/>
    <x v="2"/>
    <x v="0"/>
  </r>
  <r>
    <d v="2023-03-09T00:00:00"/>
    <s v="P0038"/>
    <n v="3"/>
    <x v="1"/>
    <x v="0"/>
    <n v="0"/>
    <x v="36"/>
    <x v="1"/>
    <x v="3"/>
    <n v="63"/>
    <n v="69.3"/>
    <n v="6.2999999999999972"/>
    <n v="189"/>
    <n v="207.89999999999998"/>
    <x v="8"/>
    <x v="2"/>
    <x v="0"/>
  </r>
  <r>
    <d v="2023-03-10T00:00:00"/>
    <s v="P009"/>
    <n v="17"/>
    <x v="0"/>
    <x v="1"/>
    <n v="0"/>
    <x v="37"/>
    <x v="3"/>
    <x v="1"/>
    <n v="10"/>
    <n v="13.5"/>
    <n v="3.5"/>
    <n v="170"/>
    <n v="229.5"/>
    <x v="9"/>
    <x v="2"/>
    <x v="0"/>
  </r>
  <r>
    <d v="2023-03-11T00:00:00"/>
    <s v="P001"/>
    <n v="13"/>
    <x v="0"/>
    <x v="1"/>
    <n v="0"/>
    <x v="38"/>
    <x v="3"/>
    <x v="1"/>
    <n v="98"/>
    <n v="129.36000000000001"/>
    <n v="31.360000000000014"/>
    <n v="1274"/>
    <n v="1681.6800000000003"/>
    <x v="10"/>
    <x v="2"/>
    <x v="0"/>
  </r>
  <r>
    <d v="2023-03-12T00:00:00"/>
    <s v="P0033"/>
    <n v="8"/>
    <x v="1"/>
    <x v="0"/>
    <n v="0"/>
    <x v="25"/>
    <x v="1"/>
    <x v="1"/>
    <n v="16"/>
    <n v="18.240000000000002"/>
    <n v="2.240000000000002"/>
    <n v="128"/>
    <n v="145.92000000000002"/>
    <x v="11"/>
    <x v="2"/>
    <x v="0"/>
  </r>
  <r>
    <d v="2023-03-13T00:00:00"/>
    <s v="P0017"/>
    <n v="6"/>
    <x v="0"/>
    <x v="1"/>
    <n v="0"/>
    <x v="39"/>
    <x v="4"/>
    <x v="1"/>
    <n v="71"/>
    <n v="79.52"/>
    <n v="8.519999999999996"/>
    <n v="426"/>
    <n v="477.12"/>
    <x v="12"/>
    <x v="2"/>
    <x v="0"/>
  </r>
  <r>
    <d v="2023-03-14T00:00:00"/>
    <s v="P0035"/>
    <n v="1"/>
    <x v="0"/>
    <x v="1"/>
    <n v="0"/>
    <x v="19"/>
    <x v="1"/>
    <x v="0"/>
    <n v="123"/>
    <n v="173.43"/>
    <n v="50.430000000000007"/>
    <n v="123"/>
    <n v="173.43"/>
    <x v="13"/>
    <x v="2"/>
    <x v="0"/>
  </r>
  <r>
    <d v="2023-03-15T00:00:00"/>
    <s v="P0029"/>
    <n v="13"/>
    <x v="1"/>
    <x v="0"/>
    <n v="0"/>
    <x v="23"/>
    <x v="0"/>
    <x v="1"/>
    <n v="71"/>
    <n v="95.85"/>
    <n v="24.849999999999994"/>
    <n v="923"/>
    <n v="1246.05"/>
    <x v="14"/>
    <x v="2"/>
    <x v="0"/>
  </r>
  <r>
    <d v="2023-03-16T00:00:00"/>
    <s v="P0025"/>
    <n v="16"/>
    <x v="2"/>
    <x v="1"/>
    <n v="0"/>
    <x v="31"/>
    <x v="0"/>
    <x v="1"/>
    <n v="12"/>
    <n v="16.920000000000002"/>
    <n v="4.9200000000000017"/>
    <n v="192"/>
    <n v="270.72000000000003"/>
    <x v="15"/>
    <x v="2"/>
    <x v="0"/>
  </r>
  <r>
    <d v="2023-03-17T00:00:00"/>
    <s v="P0026"/>
    <n v="4"/>
    <x v="2"/>
    <x v="0"/>
    <n v="0"/>
    <x v="40"/>
    <x v="0"/>
    <x v="1"/>
    <n v="98"/>
    <n v="161.69999999999999"/>
    <n v="63.699999999999989"/>
    <n v="392"/>
    <n v="646.79999999999995"/>
    <x v="16"/>
    <x v="2"/>
    <x v="0"/>
  </r>
  <r>
    <d v="2023-03-18T00:00:00"/>
    <s v="P0035"/>
    <n v="19"/>
    <x v="1"/>
    <x v="1"/>
    <n v="0"/>
    <x v="19"/>
    <x v="1"/>
    <x v="0"/>
    <n v="123"/>
    <n v="173.43"/>
    <n v="50.430000000000007"/>
    <n v="2337"/>
    <n v="3295.17"/>
    <x v="17"/>
    <x v="2"/>
    <x v="0"/>
  </r>
  <r>
    <d v="2023-03-19T00:00:00"/>
    <s v="P002"/>
    <n v="4"/>
    <x v="0"/>
    <x v="0"/>
    <n v="0"/>
    <x v="21"/>
    <x v="3"/>
    <x v="1"/>
    <n v="105"/>
    <n v="117.6"/>
    <n v="12.599999999999994"/>
    <n v="420"/>
    <n v="470.4"/>
    <x v="18"/>
    <x v="2"/>
    <x v="0"/>
  </r>
  <r>
    <d v="2023-03-20T00:00:00"/>
    <s v="P006"/>
    <n v="8"/>
    <x v="0"/>
    <x v="1"/>
    <n v="0"/>
    <x v="24"/>
    <x v="3"/>
    <x v="3"/>
    <n v="124"/>
    <n v="204.60000000000002"/>
    <n v="80.600000000000023"/>
    <n v="992"/>
    <n v="1636.8000000000002"/>
    <x v="19"/>
    <x v="2"/>
    <x v="0"/>
  </r>
  <r>
    <d v="2023-03-21T00:00:00"/>
    <s v="P004"/>
    <n v="9"/>
    <x v="1"/>
    <x v="1"/>
    <n v="0"/>
    <x v="41"/>
    <x v="3"/>
    <x v="2"/>
    <n v="71"/>
    <n v="80.23"/>
    <n v="9.230000000000004"/>
    <n v="639"/>
    <n v="722.07"/>
    <x v="20"/>
    <x v="2"/>
    <x v="0"/>
  </r>
  <r>
    <d v="2023-03-22T00:00:00"/>
    <s v="P0019"/>
    <n v="14"/>
    <x v="0"/>
    <x v="0"/>
    <n v="0"/>
    <x v="42"/>
    <x v="4"/>
    <x v="0"/>
    <n v="124"/>
    <n v="167.4"/>
    <n v="43.400000000000006"/>
    <n v="1736"/>
    <n v="2343.6"/>
    <x v="21"/>
    <x v="2"/>
    <x v="0"/>
  </r>
  <r>
    <d v="2023-03-23T00:00:00"/>
    <s v="P0025"/>
    <n v="19"/>
    <x v="0"/>
    <x v="1"/>
    <n v="0"/>
    <x v="31"/>
    <x v="0"/>
    <x v="1"/>
    <n v="12"/>
    <n v="16.920000000000002"/>
    <n v="4.9200000000000017"/>
    <n v="228"/>
    <n v="321.48"/>
    <x v="22"/>
    <x v="2"/>
    <x v="0"/>
  </r>
  <r>
    <d v="2023-03-24T00:00:00"/>
    <s v="P0016"/>
    <n v="18"/>
    <x v="1"/>
    <x v="1"/>
    <n v="0"/>
    <x v="20"/>
    <x v="4"/>
    <x v="0"/>
    <n v="44"/>
    <n v="72.599999999999994"/>
    <n v="28.599999999999994"/>
    <n v="792"/>
    <n v="1306.8"/>
    <x v="23"/>
    <x v="2"/>
    <x v="0"/>
  </r>
  <r>
    <d v="2023-03-25T00:00:00"/>
    <s v="P0039"/>
    <n v="4"/>
    <x v="2"/>
    <x v="0"/>
    <n v="0"/>
    <x v="34"/>
    <x v="1"/>
    <x v="2"/>
    <n v="98"/>
    <n v="132.30000000000001"/>
    <n v="34.300000000000011"/>
    <n v="392"/>
    <n v="529.20000000000005"/>
    <x v="24"/>
    <x v="2"/>
    <x v="0"/>
  </r>
  <r>
    <d v="2023-03-26T00:00:00"/>
    <s v="P0020"/>
    <n v="12"/>
    <x v="2"/>
    <x v="1"/>
    <n v="0"/>
    <x v="26"/>
    <x v="0"/>
    <x v="2"/>
    <n v="10"/>
    <n v="14.600000000000001"/>
    <n v="4.6000000000000014"/>
    <n v="120"/>
    <n v="175.20000000000002"/>
    <x v="25"/>
    <x v="2"/>
    <x v="0"/>
  </r>
  <r>
    <d v="2023-03-27T00:00:00"/>
    <s v="P0029"/>
    <n v="18"/>
    <x v="1"/>
    <x v="0"/>
    <n v="0"/>
    <x v="23"/>
    <x v="0"/>
    <x v="1"/>
    <n v="71"/>
    <n v="95.85"/>
    <n v="24.849999999999994"/>
    <n v="1278"/>
    <n v="1725.3"/>
    <x v="26"/>
    <x v="2"/>
    <x v="0"/>
  </r>
  <r>
    <d v="2023-03-28T00:00:00"/>
    <s v="P0021"/>
    <n v="6"/>
    <x v="0"/>
    <x v="1"/>
    <n v="0"/>
    <x v="15"/>
    <x v="0"/>
    <x v="1"/>
    <n v="16"/>
    <n v="21.12"/>
    <n v="5.120000000000001"/>
    <n v="96"/>
    <n v="126.72"/>
    <x v="27"/>
    <x v="2"/>
    <x v="0"/>
  </r>
  <r>
    <d v="2023-03-29T00:00:00"/>
    <s v="P0037"/>
    <n v="14"/>
    <x v="0"/>
    <x v="0"/>
    <n v="0"/>
    <x v="43"/>
    <x v="1"/>
    <x v="1"/>
    <n v="12"/>
    <n v="13.44"/>
    <n v="1.4399999999999995"/>
    <n v="168"/>
    <n v="188.16"/>
    <x v="28"/>
    <x v="2"/>
    <x v="0"/>
  </r>
  <r>
    <d v="2023-03-30T00:00:00"/>
    <s v="P0015"/>
    <n v="13"/>
    <x v="1"/>
    <x v="1"/>
    <n v="0"/>
    <x v="44"/>
    <x v="4"/>
    <x v="2"/>
    <n v="105"/>
    <n v="148.05000000000001"/>
    <n v="43.050000000000011"/>
    <n v="1365"/>
    <n v="1924.65"/>
    <x v="29"/>
    <x v="2"/>
    <x v="0"/>
  </r>
  <r>
    <d v="2023-03-31T00:00:00"/>
    <s v="P0027"/>
    <n v="17"/>
    <x v="0"/>
    <x v="1"/>
    <n v="0"/>
    <x v="22"/>
    <x v="0"/>
    <x v="0"/>
    <n v="105"/>
    <n v="117.6"/>
    <n v="12.599999999999994"/>
    <n v="1785"/>
    <n v="1999.1999999999998"/>
    <x v="30"/>
    <x v="2"/>
    <x v="0"/>
  </r>
  <r>
    <d v="2023-04-01T00:00:00"/>
    <s v="P0022"/>
    <n v="13"/>
    <x v="0"/>
    <x v="0"/>
    <n v="0"/>
    <x v="30"/>
    <x v="0"/>
    <x v="3"/>
    <n v="10"/>
    <n v="11.2"/>
    <n v="1.1999999999999993"/>
    <n v="130"/>
    <n v="145.6"/>
    <x v="0"/>
    <x v="3"/>
    <x v="0"/>
  </r>
  <r>
    <d v="2023-04-02T00:00:00"/>
    <s v="P0037"/>
    <n v="19"/>
    <x v="1"/>
    <x v="1"/>
    <n v="0"/>
    <x v="43"/>
    <x v="1"/>
    <x v="1"/>
    <n v="12"/>
    <n v="13.44"/>
    <n v="1.4399999999999995"/>
    <n v="228"/>
    <n v="255.35999999999999"/>
    <x v="1"/>
    <x v="3"/>
    <x v="0"/>
  </r>
  <r>
    <d v="2023-04-03T00:00:00"/>
    <s v="P0014"/>
    <n v="11"/>
    <x v="2"/>
    <x v="1"/>
    <n v="0"/>
    <x v="16"/>
    <x v="4"/>
    <x v="3"/>
    <n v="98"/>
    <n v="110.74"/>
    <n v="12.739999999999995"/>
    <n v="1078"/>
    <n v="1218.1399999999999"/>
    <x v="2"/>
    <x v="3"/>
    <x v="0"/>
  </r>
  <r>
    <d v="2023-04-04T00:00:00"/>
    <s v="P0029"/>
    <n v="15"/>
    <x v="2"/>
    <x v="0"/>
    <n v="0"/>
    <x v="23"/>
    <x v="0"/>
    <x v="1"/>
    <n v="71"/>
    <n v="95.85"/>
    <n v="24.849999999999994"/>
    <n v="1065"/>
    <n v="1437.75"/>
    <x v="3"/>
    <x v="3"/>
    <x v="0"/>
  </r>
  <r>
    <d v="2023-04-05T00:00:00"/>
    <s v="P0019"/>
    <n v="11"/>
    <x v="1"/>
    <x v="1"/>
    <n v="0"/>
    <x v="42"/>
    <x v="4"/>
    <x v="0"/>
    <n v="124"/>
    <n v="167.4"/>
    <n v="43.400000000000006"/>
    <n v="1364"/>
    <n v="1841.4"/>
    <x v="4"/>
    <x v="3"/>
    <x v="0"/>
  </r>
  <r>
    <d v="2023-04-06T00:00:00"/>
    <s v="P008"/>
    <n v="7"/>
    <x v="0"/>
    <x v="0"/>
    <n v="0"/>
    <x v="12"/>
    <x v="3"/>
    <x v="0"/>
    <n v="16"/>
    <n v="17.600000000000001"/>
    <n v="1.6000000000000014"/>
    <n v="112"/>
    <n v="123.20000000000002"/>
    <x v="5"/>
    <x v="3"/>
    <x v="0"/>
  </r>
  <r>
    <d v="2023-04-07T00:00:00"/>
    <s v="P0039"/>
    <n v="10"/>
    <x v="0"/>
    <x v="1"/>
    <n v="0"/>
    <x v="34"/>
    <x v="1"/>
    <x v="2"/>
    <n v="98"/>
    <n v="132.30000000000001"/>
    <n v="34.300000000000011"/>
    <n v="980"/>
    <n v="1323"/>
    <x v="6"/>
    <x v="3"/>
    <x v="0"/>
  </r>
  <r>
    <d v="2023-04-08T00:00:00"/>
    <s v="P0033"/>
    <n v="7"/>
    <x v="1"/>
    <x v="0"/>
    <n v="0"/>
    <x v="25"/>
    <x v="1"/>
    <x v="1"/>
    <n v="16"/>
    <n v="18.240000000000002"/>
    <n v="2.240000000000002"/>
    <n v="112"/>
    <n v="127.68"/>
    <x v="7"/>
    <x v="3"/>
    <x v="0"/>
  </r>
  <r>
    <d v="2023-04-09T00:00:00"/>
    <s v="P0034"/>
    <n v="4"/>
    <x v="0"/>
    <x v="1"/>
    <n v="0"/>
    <x v="8"/>
    <x v="1"/>
    <x v="1"/>
    <n v="10"/>
    <n v="11.3"/>
    <n v="1.3000000000000007"/>
    <n v="40"/>
    <n v="45.2"/>
    <x v="8"/>
    <x v="3"/>
    <x v="0"/>
  </r>
  <r>
    <d v="2023-04-10T00:00:00"/>
    <s v="P0010"/>
    <n v="6"/>
    <x v="0"/>
    <x v="1"/>
    <n v="0"/>
    <x v="29"/>
    <x v="4"/>
    <x v="1"/>
    <n v="123"/>
    <n v="179.58"/>
    <n v="56.580000000000013"/>
    <n v="738"/>
    <n v="1077.48"/>
    <x v="9"/>
    <x v="3"/>
    <x v="0"/>
  </r>
  <r>
    <d v="2023-04-11T00:00:00"/>
    <s v="P001"/>
    <n v="4"/>
    <x v="1"/>
    <x v="0"/>
    <n v="0"/>
    <x v="38"/>
    <x v="3"/>
    <x v="1"/>
    <n v="98"/>
    <n v="129.36000000000001"/>
    <n v="31.360000000000014"/>
    <n v="392"/>
    <n v="517.44000000000005"/>
    <x v="10"/>
    <x v="3"/>
    <x v="0"/>
  </r>
  <r>
    <d v="2023-04-12T00:00:00"/>
    <s v="P0049"/>
    <n v="9"/>
    <x v="2"/>
    <x v="1"/>
    <n v="0"/>
    <x v="10"/>
    <x v="2"/>
    <x v="1"/>
    <n v="136"/>
    <n v="183.6"/>
    <n v="47.599999999999994"/>
    <n v="1224"/>
    <n v="1652.3999999999999"/>
    <x v="11"/>
    <x v="3"/>
    <x v="0"/>
  </r>
  <r>
    <d v="2023-04-13T00:00:00"/>
    <s v="P008"/>
    <n v="9"/>
    <x v="2"/>
    <x v="1"/>
    <n v="0"/>
    <x v="12"/>
    <x v="3"/>
    <x v="0"/>
    <n v="16"/>
    <n v="17.600000000000001"/>
    <n v="1.6000000000000014"/>
    <n v="144"/>
    <n v="158.4"/>
    <x v="12"/>
    <x v="3"/>
    <x v="0"/>
  </r>
  <r>
    <d v="2023-04-14T00:00:00"/>
    <s v="P0025"/>
    <n v="2"/>
    <x v="1"/>
    <x v="0"/>
    <n v="0"/>
    <x v="31"/>
    <x v="0"/>
    <x v="1"/>
    <n v="12"/>
    <n v="16.920000000000002"/>
    <n v="4.9200000000000017"/>
    <n v="24"/>
    <n v="33.840000000000003"/>
    <x v="13"/>
    <x v="3"/>
    <x v="0"/>
  </r>
  <r>
    <d v="2023-04-15T00:00:00"/>
    <s v="P0025"/>
    <n v="15"/>
    <x v="0"/>
    <x v="1"/>
    <n v="0"/>
    <x v="31"/>
    <x v="0"/>
    <x v="1"/>
    <n v="12"/>
    <n v="16.920000000000002"/>
    <n v="4.9200000000000017"/>
    <n v="180"/>
    <n v="253.8"/>
    <x v="14"/>
    <x v="3"/>
    <x v="0"/>
  </r>
  <r>
    <d v="2023-04-16T00:00:00"/>
    <s v="P0016"/>
    <n v="3"/>
    <x v="0"/>
    <x v="0"/>
    <n v="0"/>
    <x v="20"/>
    <x v="0"/>
    <x v="0"/>
    <n v="44"/>
    <n v="72.599999999999994"/>
    <n v="28.599999999999994"/>
    <n v="132"/>
    <n v="217.79999999999998"/>
    <x v="15"/>
    <x v="3"/>
    <x v="0"/>
  </r>
  <r>
    <d v="2023-04-17T00:00:00"/>
    <s v="P0016"/>
    <n v="14"/>
    <x v="1"/>
    <x v="1"/>
    <n v="0"/>
    <x v="20"/>
    <x v="4"/>
    <x v="0"/>
    <n v="44"/>
    <n v="72.599999999999994"/>
    <n v="28.599999999999994"/>
    <n v="616"/>
    <n v="1016.3999999999999"/>
    <x v="16"/>
    <x v="3"/>
    <x v="0"/>
  </r>
  <r>
    <d v="2023-04-18T00:00:00"/>
    <s v="P0049"/>
    <n v="3"/>
    <x v="0"/>
    <x v="0"/>
    <n v="0"/>
    <x v="10"/>
    <x v="2"/>
    <x v="1"/>
    <n v="136"/>
    <n v="183.6"/>
    <n v="47.599999999999994"/>
    <n v="408"/>
    <n v="550.79999999999995"/>
    <x v="17"/>
    <x v="3"/>
    <x v="0"/>
  </r>
  <r>
    <d v="2023-04-19T00:00:00"/>
    <s v="P0050"/>
    <n v="19"/>
    <x v="0"/>
    <x v="1"/>
    <n v="0"/>
    <x v="3"/>
    <x v="2"/>
    <x v="1"/>
    <n v="12"/>
    <n v="17.52"/>
    <n v="5.52"/>
    <n v="228"/>
    <n v="332.88"/>
    <x v="18"/>
    <x v="3"/>
    <x v="0"/>
  </r>
  <r>
    <d v="2023-04-20T00:00:00"/>
    <s v="P005"/>
    <n v="2"/>
    <x v="1"/>
    <x v="1"/>
    <n v="0"/>
    <x v="14"/>
    <x v="3"/>
    <x v="1"/>
    <n v="133"/>
    <n v="187.53"/>
    <n v="54.53"/>
    <n v="266"/>
    <n v="375.06"/>
    <x v="19"/>
    <x v="3"/>
    <x v="0"/>
  </r>
  <r>
    <d v="2023-04-21T00:00:00"/>
    <s v="P0011"/>
    <n v="8"/>
    <x v="2"/>
    <x v="0"/>
    <n v="0"/>
    <x v="35"/>
    <x v="4"/>
    <x v="0"/>
    <n v="136"/>
    <n v="179.52"/>
    <n v="43.52000000000001"/>
    <n v="1088"/>
    <n v="1436.16"/>
    <x v="20"/>
    <x v="3"/>
    <x v="0"/>
  </r>
  <r>
    <d v="2023-04-22T00:00:00"/>
    <s v="P0048"/>
    <n v="10"/>
    <x v="2"/>
    <x v="1"/>
    <n v="0"/>
    <x v="32"/>
    <x v="2"/>
    <x v="0"/>
    <n v="123"/>
    <n v="135.30000000000001"/>
    <n v="12.300000000000011"/>
    <n v="1230"/>
    <n v="1353"/>
    <x v="21"/>
    <x v="3"/>
    <x v="0"/>
  </r>
  <r>
    <d v="2023-04-23T00:00:00"/>
    <s v="P0028"/>
    <n v="12"/>
    <x v="1"/>
    <x v="1"/>
    <n v="0"/>
    <x v="6"/>
    <x v="0"/>
    <x v="2"/>
    <n v="44"/>
    <n v="48.4"/>
    <n v="4.3999999999999986"/>
    <n v="528"/>
    <n v="580.79999999999995"/>
    <x v="22"/>
    <x v="3"/>
    <x v="0"/>
  </r>
  <r>
    <d v="2023-04-24T00:00:00"/>
    <s v="P0031"/>
    <n v="13"/>
    <x v="0"/>
    <x v="0"/>
    <n v="0"/>
    <x v="7"/>
    <x v="0"/>
    <x v="2"/>
    <n v="124"/>
    <n v="163.68"/>
    <n v="39.680000000000007"/>
    <n v="1612"/>
    <n v="2127.84"/>
    <x v="23"/>
    <x v="3"/>
    <x v="0"/>
  </r>
  <r>
    <d v="2023-04-25T00:00:00"/>
    <s v="P0042"/>
    <n v="12"/>
    <x v="0"/>
    <x v="1"/>
    <n v="0"/>
    <x v="45"/>
    <x v="2"/>
    <x v="1"/>
    <n v="71"/>
    <n v="79.52"/>
    <n v="8.519999999999996"/>
    <n v="852"/>
    <n v="954.24"/>
    <x v="24"/>
    <x v="3"/>
    <x v="0"/>
  </r>
  <r>
    <d v="2023-04-26T00:00:00"/>
    <s v="P0020"/>
    <n v="18"/>
    <x v="1"/>
    <x v="0"/>
    <n v="0"/>
    <x v="26"/>
    <x v="4"/>
    <x v="2"/>
    <n v="10"/>
    <n v="14.600000000000001"/>
    <n v="4.6000000000000014"/>
    <n v="180"/>
    <n v="262.8"/>
    <x v="25"/>
    <x v="3"/>
    <x v="0"/>
  </r>
  <r>
    <d v="2023-04-27T00:00:00"/>
    <s v="P0029"/>
    <n v="13"/>
    <x v="0"/>
    <x v="1"/>
    <n v="0"/>
    <x v="23"/>
    <x v="0"/>
    <x v="1"/>
    <n v="71"/>
    <n v="95.85"/>
    <n v="24.849999999999994"/>
    <n v="923"/>
    <n v="1246.05"/>
    <x v="26"/>
    <x v="3"/>
    <x v="0"/>
  </r>
  <r>
    <d v="2023-04-28T00:00:00"/>
    <s v="P0015"/>
    <n v="4"/>
    <x v="0"/>
    <x v="0"/>
    <n v="0"/>
    <x v="44"/>
    <x v="4"/>
    <x v="2"/>
    <n v="105"/>
    <n v="148.05000000000001"/>
    <n v="43.050000000000011"/>
    <n v="420"/>
    <n v="592.20000000000005"/>
    <x v="27"/>
    <x v="3"/>
    <x v="0"/>
  </r>
  <r>
    <d v="2023-04-29T00:00:00"/>
    <s v="P0050"/>
    <n v="9"/>
    <x v="1"/>
    <x v="1"/>
    <n v="0"/>
    <x v="3"/>
    <x v="2"/>
    <x v="1"/>
    <n v="12"/>
    <n v="17.52"/>
    <n v="5.52"/>
    <n v="108"/>
    <n v="157.68"/>
    <x v="28"/>
    <x v="3"/>
    <x v="0"/>
  </r>
  <r>
    <d v="2023-04-30T00:00:00"/>
    <s v="P002"/>
    <n v="1"/>
    <x v="2"/>
    <x v="1"/>
    <n v="0"/>
    <x v="21"/>
    <x v="3"/>
    <x v="1"/>
    <n v="105"/>
    <n v="117.6"/>
    <n v="12.599999999999994"/>
    <n v="105"/>
    <n v="117.6"/>
    <x v="29"/>
    <x v="3"/>
    <x v="0"/>
  </r>
  <r>
    <d v="2023-05-01T00:00:00"/>
    <s v="P0030"/>
    <n v="3"/>
    <x v="2"/>
    <x v="0"/>
    <n v="0"/>
    <x v="27"/>
    <x v="0"/>
    <x v="3"/>
    <n v="133"/>
    <n v="194.18"/>
    <n v="61.180000000000007"/>
    <n v="399"/>
    <n v="582.54"/>
    <x v="0"/>
    <x v="4"/>
    <x v="0"/>
  </r>
  <r>
    <d v="2023-05-02T00:00:00"/>
    <s v="P0044"/>
    <n v="19"/>
    <x v="1"/>
    <x v="1"/>
    <n v="0"/>
    <x v="28"/>
    <x v="2"/>
    <x v="2"/>
    <n v="124"/>
    <n v="140.12"/>
    <n v="16.120000000000005"/>
    <n v="2356"/>
    <n v="2662.28"/>
    <x v="1"/>
    <x v="4"/>
    <x v="0"/>
  </r>
  <r>
    <d v="2023-05-03T00:00:00"/>
    <s v="P0024"/>
    <n v="6"/>
    <x v="0"/>
    <x v="1"/>
    <n v="0"/>
    <x v="0"/>
    <x v="0"/>
    <x v="0"/>
    <n v="136"/>
    <n v="153.68"/>
    <n v="17.680000000000007"/>
    <n v="816"/>
    <n v="922.08"/>
    <x v="2"/>
    <x v="4"/>
    <x v="0"/>
  </r>
  <r>
    <d v="2023-05-04T00:00:00"/>
    <s v="P0011"/>
    <n v="2"/>
    <x v="0"/>
    <x v="0"/>
    <n v="0"/>
    <x v="35"/>
    <x v="4"/>
    <x v="0"/>
    <n v="136"/>
    <n v="179.52"/>
    <n v="43.52000000000001"/>
    <n v="272"/>
    <n v="359.04"/>
    <x v="3"/>
    <x v="4"/>
    <x v="0"/>
  </r>
  <r>
    <d v="2023-05-05T00:00:00"/>
    <s v="P0016"/>
    <n v="14"/>
    <x v="1"/>
    <x v="1"/>
    <n v="0"/>
    <x v="20"/>
    <x v="4"/>
    <x v="0"/>
    <n v="44"/>
    <n v="72.599999999999994"/>
    <n v="28.599999999999994"/>
    <n v="616"/>
    <n v="1016.3999999999999"/>
    <x v="4"/>
    <x v="4"/>
    <x v="0"/>
  </r>
  <r>
    <d v="2023-05-06T00:00:00"/>
    <s v="P0038"/>
    <n v="13"/>
    <x v="0"/>
    <x v="0"/>
    <n v="0"/>
    <x v="36"/>
    <x v="1"/>
    <x v="3"/>
    <n v="63"/>
    <n v="69.3"/>
    <n v="6.2999999999999972"/>
    <n v="819"/>
    <n v="900.9"/>
    <x v="5"/>
    <x v="4"/>
    <x v="0"/>
  </r>
  <r>
    <d v="2023-05-07T00:00:00"/>
    <s v="P009"/>
    <n v="8"/>
    <x v="0"/>
    <x v="1"/>
    <n v="0"/>
    <x v="37"/>
    <x v="0"/>
    <x v="1"/>
    <n v="10"/>
    <n v="13.5"/>
    <n v="3.5"/>
    <n v="80"/>
    <n v="108"/>
    <x v="6"/>
    <x v="4"/>
    <x v="0"/>
  </r>
  <r>
    <d v="2023-05-08T00:00:00"/>
    <s v="P0028"/>
    <n v="20"/>
    <x v="1"/>
    <x v="0"/>
    <n v="0"/>
    <x v="6"/>
    <x v="0"/>
    <x v="2"/>
    <n v="44"/>
    <n v="48.4"/>
    <n v="4.3999999999999986"/>
    <n v="880"/>
    <n v="968"/>
    <x v="7"/>
    <x v="4"/>
    <x v="0"/>
  </r>
  <r>
    <d v="2023-05-09T00:00:00"/>
    <s v="P0025"/>
    <n v="18"/>
    <x v="2"/>
    <x v="1"/>
    <n v="0"/>
    <x v="31"/>
    <x v="0"/>
    <x v="1"/>
    <n v="12"/>
    <n v="16.920000000000002"/>
    <n v="4.9200000000000017"/>
    <n v="216"/>
    <n v="304.56000000000006"/>
    <x v="8"/>
    <x v="4"/>
    <x v="0"/>
  </r>
  <r>
    <d v="2023-05-10T00:00:00"/>
    <s v="P001"/>
    <n v="13"/>
    <x v="2"/>
    <x v="1"/>
    <n v="0"/>
    <x v="38"/>
    <x v="3"/>
    <x v="1"/>
    <n v="98"/>
    <n v="129.36000000000001"/>
    <n v="31.360000000000014"/>
    <n v="1274"/>
    <n v="1681.6800000000003"/>
    <x v="9"/>
    <x v="4"/>
    <x v="0"/>
  </r>
  <r>
    <d v="2023-05-11T00:00:00"/>
    <s v="P0043"/>
    <n v="20"/>
    <x v="1"/>
    <x v="0"/>
    <n v="0"/>
    <x v="46"/>
    <x v="2"/>
    <x v="0"/>
    <n v="133"/>
    <n v="151.62"/>
    <n v="18.620000000000005"/>
    <n v="2660"/>
    <n v="3032.4"/>
    <x v="10"/>
    <x v="4"/>
    <x v="0"/>
  </r>
  <r>
    <d v="2023-05-12T00:00:00"/>
    <s v="P0042"/>
    <n v="8"/>
    <x v="0"/>
    <x v="1"/>
    <n v="0"/>
    <x v="45"/>
    <x v="2"/>
    <x v="1"/>
    <n v="71"/>
    <n v="79.52"/>
    <n v="8.519999999999996"/>
    <n v="568"/>
    <n v="636.16"/>
    <x v="11"/>
    <x v="4"/>
    <x v="0"/>
  </r>
  <r>
    <d v="2023-05-13T00:00:00"/>
    <s v="P0048"/>
    <n v="1"/>
    <x v="0"/>
    <x v="1"/>
    <n v="0"/>
    <x v="32"/>
    <x v="2"/>
    <x v="0"/>
    <n v="123"/>
    <n v="135.30000000000001"/>
    <n v="12.300000000000011"/>
    <n v="123"/>
    <n v="135.30000000000001"/>
    <x v="12"/>
    <x v="4"/>
    <x v="0"/>
  </r>
  <r>
    <d v="2023-05-14T00:00:00"/>
    <s v="P0025"/>
    <n v="13"/>
    <x v="1"/>
    <x v="0"/>
    <n v="0"/>
    <x v="31"/>
    <x v="0"/>
    <x v="1"/>
    <n v="12"/>
    <n v="16.920000000000002"/>
    <n v="4.9200000000000017"/>
    <n v="156"/>
    <n v="219.96000000000004"/>
    <x v="13"/>
    <x v="4"/>
    <x v="0"/>
  </r>
  <r>
    <d v="2023-05-15T00:00:00"/>
    <s v="P0039"/>
    <n v="17"/>
    <x v="0"/>
    <x v="1"/>
    <n v="0"/>
    <x v="34"/>
    <x v="1"/>
    <x v="2"/>
    <n v="98"/>
    <n v="132.30000000000001"/>
    <n v="34.300000000000011"/>
    <n v="1666"/>
    <n v="2249.1000000000004"/>
    <x v="14"/>
    <x v="4"/>
    <x v="0"/>
  </r>
  <r>
    <d v="2023-05-16T00:00:00"/>
    <s v="P0018"/>
    <n v="6"/>
    <x v="0"/>
    <x v="0"/>
    <n v="0"/>
    <x v="18"/>
    <x v="4"/>
    <x v="1"/>
    <n v="133"/>
    <n v="146.30000000000001"/>
    <n v="13.300000000000011"/>
    <n v="798"/>
    <n v="877.80000000000007"/>
    <x v="15"/>
    <x v="4"/>
    <x v="0"/>
  </r>
  <r>
    <d v="2023-05-17T00:00:00"/>
    <s v="P004"/>
    <n v="2"/>
    <x v="1"/>
    <x v="1"/>
    <n v="0"/>
    <x v="41"/>
    <x v="3"/>
    <x v="2"/>
    <n v="71"/>
    <n v="80.23"/>
    <n v="9.230000000000004"/>
    <n v="142"/>
    <n v="160.46"/>
    <x v="16"/>
    <x v="4"/>
    <x v="0"/>
  </r>
  <r>
    <d v="2023-05-18T00:00:00"/>
    <s v="P0048"/>
    <n v="9"/>
    <x v="2"/>
    <x v="0"/>
    <n v="0"/>
    <x v="32"/>
    <x v="2"/>
    <x v="0"/>
    <n v="123"/>
    <n v="135.30000000000001"/>
    <n v="12.300000000000011"/>
    <n v="1107"/>
    <n v="1217.7"/>
    <x v="17"/>
    <x v="4"/>
    <x v="0"/>
  </r>
  <r>
    <d v="2023-05-19T00:00:00"/>
    <s v="P0048"/>
    <n v="11"/>
    <x v="2"/>
    <x v="1"/>
    <n v="0"/>
    <x v="32"/>
    <x v="2"/>
    <x v="0"/>
    <n v="123"/>
    <n v="135.30000000000001"/>
    <n v="12.300000000000011"/>
    <n v="1353"/>
    <n v="1488.3000000000002"/>
    <x v="18"/>
    <x v="4"/>
    <x v="0"/>
  </r>
  <r>
    <d v="2023-05-20T00:00:00"/>
    <s v="P0012"/>
    <n v="7"/>
    <x v="1"/>
    <x v="1"/>
    <n v="0"/>
    <x v="9"/>
    <x v="4"/>
    <x v="2"/>
    <n v="12"/>
    <n v="13.44"/>
    <n v="1.4399999999999995"/>
    <n v="84"/>
    <n v="94.08"/>
    <x v="19"/>
    <x v="4"/>
    <x v="0"/>
  </r>
  <r>
    <d v="2023-05-21T00:00:00"/>
    <s v="P0027"/>
    <n v="6"/>
    <x v="0"/>
    <x v="0"/>
    <n v="0"/>
    <x v="22"/>
    <x v="0"/>
    <x v="0"/>
    <n v="105"/>
    <n v="117.6"/>
    <n v="12.599999999999994"/>
    <n v="630"/>
    <n v="705.59999999999991"/>
    <x v="20"/>
    <x v="4"/>
    <x v="0"/>
  </r>
  <r>
    <d v="2023-05-22T00:00:00"/>
    <s v="P0022"/>
    <n v="20"/>
    <x v="0"/>
    <x v="1"/>
    <n v="0"/>
    <x v="30"/>
    <x v="0"/>
    <x v="3"/>
    <n v="10"/>
    <n v="11.2"/>
    <n v="1.1999999999999993"/>
    <n v="200"/>
    <n v="224"/>
    <x v="21"/>
    <x v="4"/>
    <x v="0"/>
  </r>
  <r>
    <d v="2023-05-23T00:00:00"/>
    <s v="P0044"/>
    <n v="13"/>
    <x v="1"/>
    <x v="1"/>
    <n v="0"/>
    <x v="28"/>
    <x v="2"/>
    <x v="2"/>
    <n v="124"/>
    <n v="140.12"/>
    <n v="16.120000000000005"/>
    <n v="1612"/>
    <n v="1821.56"/>
    <x v="22"/>
    <x v="4"/>
    <x v="0"/>
  </r>
  <r>
    <d v="2023-05-24T00:00:00"/>
    <s v="P0047"/>
    <n v="1"/>
    <x v="0"/>
    <x v="0"/>
    <n v="0"/>
    <x v="11"/>
    <x v="2"/>
    <x v="2"/>
    <n v="10"/>
    <n v="11.2"/>
    <n v="1.1999999999999993"/>
    <n v="10"/>
    <n v="11.2"/>
    <x v="23"/>
    <x v="4"/>
    <x v="0"/>
  </r>
  <r>
    <d v="2023-05-25T00:00:00"/>
    <s v="P004"/>
    <n v="8"/>
    <x v="0"/>
    <x v="1"/>
    <n v="0"/>
    <x v="41"/>
    <x v="3"/>
    <x v="2"/>
    <n v="71"/>
    <n v="80.23"/>
    <n v="9.230000000000004"/>
    <n v="568"/>
    <n v="641.84"/>
    <x v="24"/>
    <x v="4"/>
    <x v="0"/>
  </r>
  <r>
    <d v="2023-05-26T00:00:00"/>
    <s v="P0036"/>
    <n v="7"/>
    <x v="1"/>
    <x v="0"/>
    <n v="0"/>
    <x v="47"/>
    <x v="1"/>
    <x v="2"/>
    <n v="136"/>
    <n v="224.4"/>
    <n v="88.4"/>
    <n v="952"/>
    <n v="1570.8"/>
    <x v="25"/>
    <x v="4"/>
    <x v="0"/>
  </r>
  <r>
    <d v="2023-05-27T00:00:00"/>
    <s v="P0041"/>
    <n v="15"/>
    <x v="2"/>
    <x v="1"/>
    <n v="0"/>
    <x v="1"/>
    <x v="1"/>
    <x v="1"/>
    <n v="44"/>
    <n v="58.08"/>
    <n v="14.079999999999998"/>
    <n v="660"/>
    <n v="871.19999999999993"/>
    <x v="26"/>
    <x v="4"/>
    <x v="0"/>
  </r>
  <r>
    <d v="2023-05-28T00:00:00"/>
    <s v="P0018"/>
    <n v="20"/>
    <x v="2"/>
    <x v="0"/>
    <n v="0"/>
    <x v="18"/>
    <x v="0"/>
    <x v="1"/>
    <n v="133"/>
    <n v="146.30000000000001"/>
    <n v="13.300000000000011"/>
    <n v="2660"/>
    <n v="2926"/>
    <x v="27"/>
    <x v="4"/>
    <x v="0"/>
  </r>
  <r>
    <d v="2023-05-29T00:00:00"/>
    <s v="P0027"/>
    <n v="6"/>
    <x v="1"/>
    <x v="1"/>
    <n v="0"/>
    <x v="22"/>
    <x v="0"/>
    <x v="0"/>
    <n v="105"/>
    <n v="117.6"/>
    <n v="12.599999999999994"/>
    <n v="630"/>
    <n v="705.59999999999991"/>
    <x v="28"/>
    <x v="4"/>
    <x v="0"/>
  </r>
  <r>
    <d v="2023-05-30T00:00:00"/>
    <s v="P0024"/>
    <n v="10"/>
    <x v="0"/>
    <x v="1"/>
    <n v="0"/>
    <x v="0"/>
    <x v="0"/>
    <x v="0"/>
    <n v="136"/>
    <n v="153.68"/>
    <n v="17.680000000000007"/>
    <n v="1360"/>
    <n v="1536.8000000000002"/>
    <x v="29"/>
    <x v="4"/>
    <x v="0"/>
  </r>
  <r>
    <d v="2023-05-31T00:00:00"/>
    <s v="P0013"/>
    <n v="19"/>
    <x v="0"/>
    <x v="0"/>
    <n v="0"/>
    <x v="48"/>
    <x v="4"/>
    <x v="1"/>
    <n v="63"/>
    <n v="71.819999999999993"/>
    <n v="8.8199999999999932"/>
    <n v="1197"/>
    <n v="1364.58"/>
    <x v="30"/>
    <x v="4"/>
    <x v="0"/>
  </r>
  <r>
    <d v="2023-06-01T00:00:00"/>
    <s v="P0047"/>
    <n v="1"/>
    <x v="1"/>
    <x v="1"/>
    <n v="0"/>
    <x v="11"/>
    <x v="2"/>
    <x v="2"/>
    <n v="10"/>
    <n v="11.2"/>
    <n v="1.1999999999999993"/>
    <n v="10"/>
    <n v="11.2"/>
    <x v="0"/>
    <x v="5"/>
    <x v="0"/>
  </r>
  <r>
    <d v="2023-06-02T00:00:00"/>
    <s v="P004"/>
    <n v="4"/>
    <x v="0"/>
    <x v="1"/>
    <n v="0"/>
    <x v="41"/>
    <x v="3"/>
    <x v="2"/>
    <n v="71"/>
    <n v="80.23"/>
    <n v="9.230000000000004"/>
    <n v="284"/>
    <n v="320.92"/>
    <x v="1"/>
    <x v="5"/>
    <x v="0"/>
  </r>
  <r>
    <d v="2023-06-03T00:00:00"/>
    <s v="P0048"/>
    <n v="17"/>
    <x v="0"/>
    <x v="0"/>
    <n v="0"/>
    <x v="32"/>
    <x v="2"/>
    <x v="0"/>
    <n v="123"/>
    <n v="135.30000000000001"/>
    <n v="12.300000000000011"/>
    <n v="2091"/>
    <n v="2300.1000000000004"/>
    <x v="2"/>
    <x v="5"/>
    <x v="0"/>
  </r>
  <r>
    <d v="2023-06-04T00:00:00"/>
    <s v="P0017"/>
    <n v="7"/>
    <x v="1"/>
    <x v="1"/>
    <n v="0"/>
    <x v="39"/>
    <x v="4"/>
    <x v="1"/>
    <n v="71"/>
    <n v="79.52"/>
    <n v="8.519999999999996"/>
    <n v="497"/>
    <n v="556.64"/>
    <x v="3"/>
    <x v="5"/>
    <x v="0"/>
  </r>
  <r>
    <d v="2023-06-05T00:00:00"/>
    <s v="P0041"/>
    <n v="18"/>
    <x v="2"/>
    <x v="0"/>
    <n v="0"/>
    <x v="1"/>
    <x v="1"/>
    <x v="1"/>
    <n v="44"/>
    <n v="58.08"/>
    <n v="14.079999999999998"/>
    <n v="792"/>
    <n v="1045.44"/>
    <x v="4"/>
    <x v="5"/>
    <x v="0"/>
  </r>
  <r>
    <d v="2023-06-06T00:00:00"/>
    <s v="P0010"/>
    <n v="6"/>
    <x v="2"/>
    <x v="1"/>
    <n v="0"/>
    <x v="29"/>
    <x v="4"/>
    <x v="1"/>
    <n v="123"/>
    <n v="179.58"/>
    <n v="56.580000000000013"/>
    <n v="738"/>
    <n v="1077.48"/>
    <x v="5"/>
    <x v="5"/>
    <x v="0"/>
  </r>
  <r>
    <d v="2023-06-07T00:00:00"/>
    <s v="P0011"/>
    <n v="11"/>
    <x v="1"/>
    <x v="0"/>
    <n v="0"/>
    <x v="35"/>
    <x v="4"/>
    <x v="0"/>
    <n v="136"/>
    <n v="179.52"/>
    <n v="43.52000000000001"/>
    <n v="1496"/>
    <n v="1974.72"/>
    <x v="6"/>
    <x v="5"/>
    <x v="0"/>
  </r>
  <r>
    <d v="2023-06-08T00:00:00"/>
    <s v="P0033"/>
    <n v="9"/>
    <x v="0"/>
    <x v="1"/>
    <n v="0"/>
    <x v="25"/>
    <x v="1"/>
    <x v="1"/>
    <n v="16"/>
    <n v="18.240000000000002"/>
    <n v="2.240000000000002"/>
    <n v="144"/>
    <n v="164.16000000000003"/>
    <x v="7"/>
    <x v="5"/>
    <x v="0"/>
  </r>
  <r>
    <d v="2023-06-09T00:00:00"/>
    <s v="P001"/>
    <n v="9"/>
    <x v="0"/>
    <x v="1"/>
    <n v="0"/>
    <x v="38"/>
    <x v="3"/>
    <x v="1"/>
    <n v="98"/>
    <n v="129.36000000000001"/>
    <n v="31.360000000000014"/>
    <n v="882"/>
    <n v="1164.2400000000002"/>
    <x v="8"/>
    <x v="5"/>
    <x v="0"/>
  </r>
  <r>
    <d v="2023-06-10T00:00:00"/>
    <s v="P0026"/>
    <n v="11"/>
    <x v="1"/>
    <x v="0"/>
    <n v="0"/>
    <x v="40"/>
    <x v="0"/>
    <x v="1"/>
    <n v="98"/>
    <n v="161.69999999999999"/>
    <n v="63.699999999999989"/>
    <n v="1078"/>
    <n v="1778.6999999999998"/>
    <x v="9"/>
    <x v="5"/>
    <x v="0"/>
  </r>
  <r>
    <d v="2023-06-11T00:00:00"/>
    <s v="P004"/>
    <n v="15"/>
    <x v="0"/>
    <x v="1"/>
    <n v="0"/>
    <x v="41"/>
    <x v="3"/>
    <x v="2"/>
    <n v="71"/>
    <n v="80.23"/>
    <n v="9.230000000000004"/>
    <n v="1065"/>
    <n v="1203.45"/>
    <x v="10"/>
    <x v="5"/>
    <x v="0"/>
  </r>
  <r>
    <d v="2023-06-12T00:00:00"/>
    <s v="P0032"/>
    <n v="5"/>
    <x v="0"/>
    <x v="1"/>
    <n v="0"/>
    <x v="49"/>
    <x v="1"/>
    <x v="0"/>
    <n v="10"/>
    <n v="11.2"/>
    <n v="1.1999999999999993"/>
    <n v="50"/>
    <n v="56"/>
    <x v="11"/>
    <x v="5"/>
    <x v="0"/>
  </r>
  <r>
    <d v="2023-06-13T00:00:00"/>
    <s v="P006"/>
    <n v="14"/>
    <x v="1"/>
    <x v="0"/>
    <n v="0"/>
    <x v="24"/>
    <x v="3"/>
    <x v="3"/>
    <n v="124"/>
    <n v="204.60000000000002"/>
    <n v="80.600000000000023"/>
    <n v="1736"/>
    <n v="2864.4000000000005"/>
    <x v="12"/>
    <x v="5"/>
    <x v="0"/>
  </r>
  <r>
    <d v="2023-06-14T00:00:00"/>
    <s v="P0019"/>
    <n v="1"/>
    <x v="2"/>
    <x v="1"/>
    <n v="0"/>
    <x v="42"/>
    <x v="4"/>
    <x v="0"/>
    <n v="124"/>
    <n v="167.4"/>
    <n v="43.400000000000006"/>
    <n v="124"/>
    <n v="167.4"/>
    <x v="13"/>
    <x v="5"/>
    <x v="0"/>
  </r>
  <r>
    <d v="2023-06-15T00:00:00"/>
    <s v="P004"/>
    <n v="6"/>
    <x v="2"/>
    <x v="0"/>
    <n v="0"/>
    <x v="41"/>
    <x v="3"/>
    <x v="2"/>
    <n v="71"/>
    <n v="80.23"/>
    <n v="9.230000000000004"/>
    <n v="426"/>
    <n v="481.38"/>
    <x v="14"/>
    <x v="5"/>
    <x v="0"/>
  </r>
  <r>
    <d v="2023-06-16T00:00:00"/>
    <s v="P0032"/>
    <n v="9"/>
    <x v="1"/>
    <x v="1"/>
    <n v="0"/>
    <x v="49"/>
    <x v="1"/>
    <x v="0"/>
    <n v="10"/>
    <n v="11.2"/>
    <n v="1.1999999999999993"/>
    <n v="90"/>
    <n v="100.8"/>
    <x v="15"/>
    <x v="5"/>
    <x v="0"/>
  </r>
  <r>
    <d v="2023-06-17T00:00:00"/>
    <s v="P0010"/>
    <n v="20"/>
    <x v="0"/>
    <x v="0"/>
    <n v="0"/>
    <x v="29"/>
    <x v="4"/>
    <x v="1"/>
    <n v="123"/>
    <n v="179.58"/>
    <n v="56.580000000000013"/>
    <n v="2460"/>
    <n v="3591.6000000000004"/>
    <x v="16"/>
    <x v="5"/>
    <x v="0"/>
  </r>
  <r>
    <d v="2023-06-18T00:00:00"/>
    <s v="P0040"/>
    <n v="13"/>
    <x v="0"/>
    <x v="1"/>
    <n v="0"/>
    <x v="13"/>
    <x v="0"/>
    <x v="0"/>
    <n v="105"/>
    <n v="153.30000000000001"/>
    <n v="48.300000000000011"/>
    <n v="1365"/>
    <n v="1992.9"/>
    <x v="17"/>
    <x v="5"/>
    <x v="0"/>
  </r>
  <r>
    <d v="2023-06-19T00:00:00"/>
    <s v="P0022"/>
    <n v="7"/>
    <x v="1"/>
    <x v="1"/>
    <n v="0"/>
    <x v="30"/>
    <x v="0"/>
    <x v="3"/>
    <n v="10"/>
    <n v="11.2"/>
    <n v="1.1999999999999993"/>
    <n v="70"/>
    <n v="78.399999999999991"/>
    <x v="18"/>
    <x v="5"/>
    <x v="0"/>
  </r>
  <r>
    <d v="2023-06-20T00:00:00"/>
    <s v="P0016"/>
    <n v="14"/>
    <x v="0"/>
    <x v="0"/>
    <n v="0"/>
    <x v="20"/>
    <x v="4"/>
    <x v="0"/>
    <n v="44"/>
    <n v="72.599999999999994"/>
    <n v="28.599999999999994"/>
    <n v="616"/>
    <n v="1016.3999999999999"/>
    <x v="19"/>
    <x v="5"/>
    <x v="0"/>
  </r>
  <r>
    <d v="2023-06-21T00:00:00"/>
    <s v="P0026"/>
    <n v="6"/>
    <x v="0"/>
    <x v="1"/>
    <n v="0"/>
    <x v="40"/>
    <x v="0"/>
    <x v="1"/>
    <n v="98"/>
    <n v="161.69999999999999"/>
    <n v="63.699999999999989"/>
    <n v="588"/>
    <n v="970.19999999999993"/>
    <x v="20"/>
    <x v="5"/>
    <x v="0"/>
  </r>
  <r>
    <d v="2023-06-22T00:00:00"/>
    <s v="P0024"/>
    <n v="6"/>
    <x v="1"/>
    <x v="1"/>
    <n v="0"/>
    <x v="0"/>
    <x v="0"/>
    <x v="0"/>
    <n v="136"/>
    <n v="153.68"/>
    <n v="17.680000000000007"/>
    <n v="816"/>
    <n v="922.08"/>
    <x v="21"/>
    <x v="5"/>
    <x v="0"/>
  </r>
  <r>
    <d v="2023-06-23T00:00:00"/>
    <s v="P007"/>
    <n v="5"/>
    <x v="2"/>
    <x v="0"/>
    <n v="0"/>
    <x v="4"/>
    <x v="3"/>
    <x v="2"/>
    <n v="10"/>
    <n v="11.2"/>
    <n v="1.1999999999999993"/>
    <n v="50"/>
    <n v="56"/>
    <x v="22"/>
    <x v="5"/>
    <x v="0"/>
  </r>
  <r>
    <d v="2023-06-24T00:00:00"/>
    <s v="P0022"/>
    <n v="18"/>
    <x v="2"/>
    <x v="1"/>
    <n v="0"/>
    <x v="30"/>
    <x v="0"/>
    <x v="3"/>
    <n v="10"/>
    <n v="11.2"/>
    <n v="1.1999999999999993"/>
    <n v="180"/>
    <n v="201.6"/>
    <x v="23"/>
    <x v="5"/>
    <x v="0"/>
  </r>
  <r>
    <d v="2023-06-25T00:00:00"/>
    <s v="P0047"/>
    <n v="13"/>
    <x v="1"/>
    <x v="0"/>
    <n v="0"/>
    <x v="11"/>
    <x v="2"/>
    <x v="2"/>
    <n v="10"/>
    <n v="11.2"/>
    <n v="1.1999999999999993"/>
    <n v="130"/>
    <n v="145.6"/>
    <x v="24"/>
    <x v="5"/>
    <x v="0"/>
  </r>
  <r>
    <d v="2023-06-26T00:00:00"/>
    <s v="P0014"/>
    <n v="1"/>
    <x v="0"/>
    <x v="1"/>
    <n v="0"/>
    <x v="16"/>
    <x v="4"/>
    <x v="3"/>
    <n v="98"/>
    <n v="110.74"/>
    <n v="12.739999999999995"/>
    <n v="98"/>
    <n v="110.74"/>
    <x v="25"/>
    <x v="5"/>
    <x v="0"/>
  </r>
  <r>
    <d v="2023-06-27T00:00:00"/>
    <s v="P007"/>
    <n v="6"/>
    <x v="0"/>
    <x v="0"/>
    <n v="0"/>
    <x v="4"/>
    <x v="3"/>
    <x v="2"/>
    <n v="10"/>
    <n v="11.2"/>
    <n v="1.1999999999999993"/>
    <n v="60"/>
    <n v="67.199999999999989"/>
    <x v="26"/>
    <x v="5"/>
    <x v="0"/>
  </r>
  <r>
    <d v="2023-06-28T00:00:00"/>
    <s v="P006"/>
    <n v="9"/>
    <x v="1"/>
    <x v="1"/>
    <n v="0"/>
    <x v="24"/>
    <x v="3"/>
    <x v="3"/>
    <n v="124"/>
    <n v="204.60000000000002"/>
    <n v="80.600000000000023"/>
    <n v="1116"/>
    <n v="1841.4"/>
    <x v="27"/>
    <x v="5"/>
    <x v="0"/>
  </r>
  <r>
    <d v="2023-06-29T00:00:00"/>
    <s v="P006"/>
    <n v="17"/>
    <x v="0"/>
    <x v="1"/>
    <n v="0"/>
    <x v="24"/>
    <x v="3"/>
    <x v="3"/>
    <n v="124"/>
    <n v="204.60000000000002"/>
    <n v="80.600000000000023"/>
    <n v="2108"/>
    <n v="3478.2000000000003"/>
    <x v="28"/>
    <x v="5"/>
    <x v="0"/>
  </r>
  <r>
    <d v="2023-06-30T00:00:00"/>
    <s v="P0019"/>
    <n v="11"/>
    <x v="0"/>
    <x v="0"/>
    <n v="0"/>
    <x v="42"/>
    <x v="4"/>
    <x v="0"/>
    <n v="124"/>
    <n v="167.4"/>
    <n v="43.400000000000006"/>
    <n v="1364"/>
    <n v="1841.4"/>
    <x v="29"/>
    <x v="5"/>
    <x v="0"/>
  </r>
  <r>
    <d v="2023-07-01T00:00:00"/>
    <s v="P0031"/>
    <n v="11"/>
    <x v="1"/>
    <x v="1"/>
    <n v="0"/>
    <x v="7"/>
    <x v="0"/>
    <x v="2"/>
    <n v="124"/>
    <n v="163.68"/>
    <n v="39.680000000000007"/>
    <n v="1364"/>
    <n v="1800.48"/>
    <x v="0"/>
    <x v="6"/>
    <x v="0"/>
  </r>
  <r>
    <d v="2023-07-02T00:00:00"/>
    <s v="P001"/>
    <n v="14"/>
    <x v="2"/>
    <x v="1"/>
    <n v="0"/>
    <x v="38"/>
    <x v="3"/>
    <x v="1"/>
    <n v="98"/>
    <n v="129.36000000000001"/>
    <n v="31.360000000000014"/>
    <n v="1372"/>
    <n v="1811.0400000000002"/>
    <x v="1"/>
    <x v="6"/>
    <x v="0"/>
  </r>
  <r>
    <d v="2023-07-03T00:00:00"/>
    <s v="P0043"/>
    <n v="1"/>
    <x v="2"/>
    <x v="0"/>
    <n v="0"/>
    <x v="46"/>
    <x v="2"/>
    <x v="0"/>
    <n v="133"/>
    <n v="151.62"/>
    <n v="18.620000000000005"/>
    <n v="133"/>
    <n v="151.62"/>
    <x v="2"/>
    <x v="6"/>
    <x v="0"/>
  </r>
  <r>
    <d v="2023-07-04T00:00:00"/>
    <s v="P0044"/>
    <n v="17"/>
    <x v="1"/>
    <x v="1"/>
    <n v="0"/>
    <x v="28"/>
    <x v="2"/>
    <x v="2"/>
    <n v="124"/>
    <n v="140.12"/>
    <n v="16.120000000000005"/>
    <n v="2108"/>
    <n v="2382.04"/>
    <x v="3"/>
    <x v="6"/>
    <x v="0"/>
  </r>
  <r>
    <d v="2023-07-05T00:00:00"/>
    <s v="P0045"/>
    <n v="20"/>
    <x v="0"/>
    <x v="0"/>
    <n v="0"/>
    <x v="33"/>
    <x v="2"/>
    <x v="1"/>
    <n v="10"/>
    <n v="14.100000000000001"/>
    <n v="4.1000000000000014"/>
    <n v="200"/>
    <n v="282"/>
    <x v="4"/>
    <x v="6"/>
    <x v="0"/>
  </r>
  <r>
    <d v="2023-07-06T00:00:00"/>
    <s v="P0012"/>
    <n v="18"/>
    <x v="0"/>
    <x v="1"/>
    <n v="0"/>
    <x v="9"/>
    <x v="4"/>
    <x v="2"/>
    <n v="12"/>
    <n v="13.44"/>
    <n v="1.4399999999999995"/>
    <n v="216"/>
    <n v="241.92"/>
    <x v="5"/>
    <x v="6"/>
    <x v="0"/>
  </r>
  <r>
    <d v="2023-07-07T00:00:00"/>
    <s v="P002"/>
    <n v="16"/>
    <x v="1"/>
    <x v="0"/>
    <n v="0"/>
    <x v="21"/>
    <x v="3"/>
    <x v="1"/>
    <n v="105"/>
    <n v="117.6"/>
    <n v="12.599999999999994"/>
    <n v="1680"/>
    <n v="1881.6"/>
    <x v="6"/>
    <x v="6"/>
    <x v="0"/>
  </r>
  <r>
    <d v="2023-07-08T00:00:00"/>
    <s v="P006"/>
    <n v="5"/>
    <x v="0"/>
    <x v="1"/>
    <n v="0"/>
    <x v="24"/>
    <x v="3"/>
    <x v="3"/>
    <n v="124"/>
    <n v="204.60000000000002"/>
    <n v="80.600000000000023"/>
    <n v="620"/>
    <n v="1023.0000000000001"/>
    <x v="7"/>
    <x v="6"/>
    <x v="0"/>
  </r>
  <r>
    <d v="2023-07-09T00:00:00"/>
    <s v="P0014"/>
    <n v="19"/>
    <x v="0"/>
    <x v="1"/>
    <n v="0"/>
    <x v="16"/>
    <x v="0"/>
    <x v="3"/>
    <n v="98"/>
    <n v="110.74"/>
    <n v="12.739999999999995"/>
    <n v="1862"/>
    <n v="2104.06"/>
    <x v="8"/>
    <x v="6"/>
    <x v="0"/>
  </r>
  <r>
    <d v="2023-07-10T00:00:00"/>
    <s v="P0030"/>
    <n v="15"/>
    <x v="1"/>
    <x v="0"/>
    <n v="0"/>
    <x v="27"/>
    <x v="0"/>
    <x v="3"/>
    <n v="133"/>
    <n v="194.18"/>
    <n v="61.180000000000007"/>
    <n v="1995"/>
    <n v="2912.7000000000003"/>
    <x v="9"/>
    <x v="6"/>
    <x v="0"/>
  </r>
  <r>
    <d v="2023-07-11T00:00:00"/>
    <s v="P0029"/>
    <n v="12"/>
    <x v="2"/>
    <x v="1"/>
    <n v="0"/>
    <x v="23"/>
    <x v="0"/>
    <x v="1"/>
    <n v="71"/>
    <n v="95.85"/>
    <n v="24.849999999999994"/>
    <n v="852"/>
    <n v="1150.1999999999998"/>
    <x v="10"/>
    <x v="6"/>
    <x v="0"/>
  </r>
  <r>
    <d v="2023-07-12T00:00:00"/>
    <s v="P0017"/>
    <n v="17"/>
    <x v="2"/>
    <x v="1"/>
    <n v="0"/>
    <x v="39"/>
    <x v="4"/>
    <x v="1"/>
    <n v="71"/>
    <n v="79.52"/>
    <n v="8.519999999999996"/>
    <n v="1207"/>
    <n v="1351.84"/>
    <x v="11"/>
    <x v="6"/>
    <x v="0"/>
  </r>
  <r>
    <d v="2023-07-13T00:00:00"/>
    <s v="P0013"/>
    <n v="13"/>
    <x v="1"/>
    <x v="0"/>
    <n v="0"/>
    <x v="48"/>
    <x v="4"/>
    <x v="1"/>
    <n v="63"/>
    <n v="71.819999999999993"/>
    <n v="8.8199999999999932"/>
    <n v="819"/>
    <n v="933.65999999999985"/>
    <x v="12"/>
    <x v="6"/>
    <x v="0"/>
  </r>
  <r>
    <d v="2023-07-14T00:00:00"/>
    <s v="P0033"/>
    <n v="13"/>
    <x v="0"/>
    <x v="1"/>
    <n v="0"/>
    <x v="25"/>
    <x v="1"/>
    <x v="1"/>
    <n v="16"/>
    <n v="18.240000000000002"/>
    <n v="2.240000000000002"/>
    <n v="208"/>
    <n v="237.12000000000003"/>
    <x v="13"/>
    <x v="6"/>
    <x v="0"/>
  </r>
  <r>
    <d v="2023-07-15T00:00:00"/>
    <s v="P0031"/>
    <n v="18"/>
    <x v="0"/>
    <x v="0"/>
    <n v="0"/>
    <x v="7"/>
    <x v="0"/>
    <x v="2"/>
    <n v="124"/>
    <n v="163.68"/>
    <n v="39.680000000000007"/>
    <n v="2232"/>
    <n v="2946.2400000000002"/>
    <x v="14"/>
    <x v="6"/>
    <x v="0"/>
  </r>
  <r>
    <d v="2023-07-16T00:00:00"/>
    <s v="P007"/>
    <n v="5"/>
    <x v="1"/>
    <x v="1"/>
    <n v="0"/>
    <x v="4"/>
    <x v="3"/>
    <x v="2"/>
    <n v="10"/>
    <n v="11.2"/>
    <n v="1.1999999999999993"/>
    <n v="50"/>
    <n v="56"/>
    <x v="15"/>
    <x v="6"/>
    <x v="0"/>
  </r>
  <r>
    <d v="2023-07-17T00:00:00"/>
    <s v="P0019"/>
    <n v="10"/>
    <x v="0"/>
    <x v="0"/>
    <n v="0"/>
    <x v="42"/>
    <x v="4"/>
    <x v="0"/>
    <n v="124"/>
    <n v="167.4"/>
    <n v="43.400000000000006"/>
    <n v="1240"/>
    <n v="1674"/>
    <x v="16"/>
    <x v="6"/>
    <x v="0"/>
  </r>
  <r>
    <d v="2023-07-18T00:00:00"/>
    <s v="P0025"/>
    <n v="17"/>
    <x v="0"/>
    <x v="1"/>
    <n v="0"/>
    <x v="31"/>
    <x v="0"/>
    <x v="1"/>
    <n v="12"/>
    <n v="16.920000000000002"/>
    <n v="4.9200000000000017"/>
    <n v="204"/>
    <n v="287.64000000000004"/>
    <x v="17"/>
    <x v="6"/>
    <x v="0"/>
  </r>
  <r>
    <d v="2023-07-19T00:00:00"/>
    <s v="P0016"/>
    <n v="5"/>
    <x v="1"/>
    <x v="1"/>
    <n v="0"/>
    <x v="20"/>
    <x v="4"/>
    <x v="0"/>
    <n v="44"/>
    <n v="72.599999999999994"/>
    <n v="28.599999999999994"/>
    <n v="220"/>
    <n v="363"/>
    <x v="18"/>
    <x v="6"/>
    <x v="0"/>
  </r>
  <r>
    <d v="2023-07-20T00:00:00"/>
    <s v="P0050"/>
    <n v="13"/>
    <x v="2"/>
    <x v="0"/>
    <n v="0"/>
    <x v="3"/>
    <x v="2"/>
    <x v="1"/>
    <n v="12"/>
    <n v="17.52"/>
    <n v="5.52"/>
    <n v="156"/>
    <n v="227.76"/>
    <x v="19"/>
    <x v="6"/>
    <x v="0"/>
  </r>
  <r>
    <d v="2023-07-21T00:00:00"/>
    <s v="P002"/>
    <n v="17"/>
    <x v="2"/>
    <x v="1"/>
    <n v="0"/>
    <x v="21"/>
    <x v="3"/>
    <x v="1"/>
    <n v="105"/>
    <n v="117.6"/>
    <n v="12.599999999999994"/>
    <n v="1785"/>
    <n v="1999.1999999999998"/>
    <x v="20"/>
    <x v="6"/>
    <x v="0"/>
  </r>
  <r>
    <d v="2023-07-22T00:00:00"/>
    <s v="P0016"/>
    <n v="20"/>
    <x v="1"/>
    <x v="1"/>
    <n v="0"/>
    <x v="20"/>
    <x v="4"/>
    <x v="0"/>
    <n v="44"/>
    <n v="72.599999999999994"/>
    <n v="28.599999999999994"/>
    <n v="880"/>
    <n v="1452"/>
    <x v="21"/>
    <x v="6"/>
    <x v="0"/>
  </r>
  <r>
    <d v="2023-07-23T00:00:00"/>
    <s v="P0022"/>
    <n v="12"/>
    <x v="0"/>
    <x v="0"/>
    <n v="0"/>
    <x v="30"/>
    <x v="0"/>
    <x v="3"/>
    <n v="10"/>
    <n v="11.2"/>
    <n v="1.1999999999999993"/>
    <n v="120"/>
    <n v="134.39999999999998"/>
    <x v="22"/>
    <x v="6"/>
    <x v="0"/>
  </r>
  <r>
    <d v="2023-07-24T00:00:00"/>
    <s v="P0019"/>
    <n v="12"/>
    <x v="0"/>
    <x v="1"/>
    <n v="0"/>
    <x v="42"/>
    <x v="4"/>
    <x v="0"/>
    <n v="124"/>
    <n v="167.4"/>
    <n v="43.400000000000006"/>
    <n v="1488"/>
    <n v="2008.8000000000002"/>
    <x v="23"/>
    <x v="6"/>
    <x v="0"/>
  </r>
  <r>
    <d v="2023-07-25T00:00:00"/>
    <s v="P0016"/>
    <n v="12"/>
    <x v="1"/>
    <x v="0"/>
    <n v="0"/>
    <x v="20"/>
    <x v="4"/>
    <x v="0"/>
    <n v="44"/>
    <n v="72.599999999999994"/>
    <n v="28.599999999999994"/>
    <n v="528"/>
    <n v="871.19999999999993"/>
    <x v="24"/>
    <x v="6"/>
    <x v="0"/>
  </r>
  <r>
    <d v="2023-07-26T00:00:00"/>
    <s v="P0026"/>
    <n v="14"/>
    <x v="0"/>
    <x v="1"/>
    <n v="0"/>
    <x v="40"/>
    <x v="0"/>
    <x v="1"/>
    <n v="98"/>
    <n v="161.69999999999999"/>
    <n v="63.699999999999989"/>
    <n v="1372"/>
    <n v="2263.7999999999997"/>
    <x v="25"/>
    <x v="6"/>
    <x v="0"/>
  </r>
  <r>
    <d v="2023-07-27T00:00:00"/>
    <s v="P008"/>
    <n v="10"/>
    <x v="0"/>
    <x v="0"/>
    <n v="0"/>
    <x v="12"/>
    <x v="3"/>
    <x v="0"/>
    <n v="16"/>
    <n v="17.600000000000001"/>
    <n v="1.6000000000000014"/>
    <n v="160"/>
    <n v="176"/>
    <x v="26"/>
    <x v="6"/>
    <x v="0"/>
  </r>
  <r>
    <d v="2023-07-28T00:00:00"/>
    <s v="P0045"/>
    <n v="9"/>
    <x v="1"/>
    <x v="1"/>
    <n v="0"/>
    <x v="33"/>
    <x v="2"/>
    <x v="1"/>
    <n v="10"/>
    <n v="14.100000000000001"/>
    <n v="4.1000000000000014"/>
    <n v="90"/>
    <n v="126.9"/>
    <x v="27"/>
    <x v="6"/>
    <x v="0"/>
  </r>
  <r>
    <d v="2023-07-29T00:00:00"/>
    <s v="P0012"/>
    <n v="9"/>
    <x v="2"/>
    <x v="1"/>
    <n v="0"/>
    <x v="9"/>
    <x v="4"/>
    <x v="2"/>
    <n v="12"/>
    <n v="13.44"/>
    <n v="1.4399999999999995"/>
    <n v="108"/>
    <n v="120.96"/>
    <x v="28"/>
    <x v="6"/>
    <x v="0"/>
  </r>
  <r>
    <d v="2023-07-30T00:00:00"/>
    <s v="P0048"/>
    <n v="1"/>
    <x v="2"/>
    <x v="0"/>
    <n v="0"/>
    <x v="32"/>
    <x v="0"/>
    <x v="0"/>
    <n v="123"/>
    <n v="135.30000000000001"/>
    <n v="12.300000000000011"/>
    <n v="123"/>
    <n v="135.30000000000001"/>
    <x v="29"/>
    <x v="6"/>
    <x v="0"/>
  </r>
  <r>
    <d v="2023-07-31T00:00:00"/>
    <s v="P0030"/>
    <n v="4"/>
    <x v="1"/>
    <x v="1"/>
    <n v="0"/>
    <x v="27"/>
    <x v="0"/>
    <x v="3"/>
    <n v="133"/>
    <n v="194.18"/>
    <n v="61.180000000000007"/>
    <n v="532"/>
    <n v="776.72"/>
    <x v="30"/>
    <x v="6"/>
    <x v="0"/>
  </r>
  <r>
    <d v="2023-08-01T00:00:00"/>
    <s v="P003"/>
    <n v="13"/>
    <x v="0"/>
    <x v="1"/>
    <n v="0"/>
    <x v="17"/>
    <x v="3"/>
    <x v="0"/>
    <n v="44"/>
    <n v="50.16"/>
    <n v="6.1599999999999966"/>
    <n v="572"/>
    <n v="652.07999999999993"/>
    <x v="0"/>
    <x v="7"/>
    <x v="0"/>
  </r>
  <r>
    <d v="2023-08-02T00:00:00"/>
    <s v="P0042"/>
    <n v="7"/>
    <x v="0"/>
    <x v="0"/>
    <n v="0"/>
    <x v="45"/>
    <x v="2"/>
    <x v="1"/>
    <n v="71"/>
    <n v="79.52"/>
    <n v="8.519999999999996"/>
    <n v="497"/>
    <n v="556.64"/>
    <x v="1"/>
    <x v="7"/>
    <x v="0"/>
  </r>
  <r>
    <d v="2023-08-03T00:00:00"/>
    <s v="P0024"/>
    <n v="6"/>
    <x v="1"/>
    <x v="1"/>
    <n v="0"/>
    <x v="0"/>
    <x v="0"/>
    <x v="0"/>
    <n v="136"/>
    <n v="153.68"/>
    <n v="17.680000000000007"/>
    <n v="816"/>
    <n v="922.08"/>
    <x v="2"/>
    <x v="7"/>
    <x v="0"/>
  </r>
  <r>
    <d v="2023-08-04T00:00:00"/>
    <s v="P0040"/>
    <n v="14"/>
    <x v="0"/>
    <x v="0"/>
    <n v="0"/>
    <x v="13"/>
    <x v="1"/>
    <x v="0"/>
    <n v="105"/>
    <n v="153.30000000000001"/>
    <n v="48.300000000000011"/>
    <n v="1470"/>
    <n v="2146.2000000000003"/>
    <x v="3"/>
    <x v="7"/>
    <x v="0"/>
  </r>
  <r>
    <d v="2023-08-05T00:00:00"/>
    <s v="P0012"/>
    <n v="9"/>
    <x v="0"/>
    <x v="1"/>
    <n v="0"/>
    <x v="9"/>
    <x v="4"/>
    <x v="2"/>
    <n v="12"/>
    <n v="13.44"/>
    <n v="1.4399999999999995"/>
    <n v="108"/>
    <n v="120.96"/>
    <x v="4"/>
    <x v="7"/>
    <x v="0"/>
  </r>
  <r>
    <d v="2023-08-06T00:00:00"/>
    <s v="P007"/>
    <n v="10"/>
    <x v="1"/>
    <x v="0"/>
    <n v="0"/>
    <x v="4"/>
    <x v="3"/>
    <x v="2"/>
    <n v="10"/>
    <n v="11.2"/>
    <n v="1.1999999999999993"/>
    <n v="100"/>
    <n v="112"/>
    <x v="5"/>
    <x v="7"/>
    <x v="0"/>
  </r>
  <r>
    <d v="2023-08-07T00:00:00"/>
    <s v="P0011"/>
    <n v="8"/>
    <x v="2"/>
    <x v="1"/>
    <n v="0"/>
    <x v="35"/>
    <x v="4"/>
    <x v="0"/>
    <n v="136"/>
    <n v="179.52"/>
    <n v="43.52000000000001"/>
    <n v="1088"/>
    <n v="1436.16"/>
    <x v="6"/>
    <x v="7"/>
    <x v="0"/>
  </r>
  <r>
    <d v="2023-08-08T00:00:00"/>
    <s v="P0022"/>
    <n v="20"/>
    <x v="2"/>
    <x v="1"/>
    <n v="0"/>
    <x v="30"/>
    <x v="0"/>
    <x v="3"/>
    <n v="10"/>
    <n v="11.2"/>
    <n v="1.1999999999999993"/>
    <n v="200"/>
    <n v="224"/>
    <x v="7"/>
    <x v="7"/>
    <x v="0"/>
  </r>
  <r>
    <d v="2023-08-09T00:00:00"/>
    <s v="P0016"/>
    <n v="6"/>
    <x v="1"/>
    <x v="0"/>
    <n v="0"/>
    <x v="20"/>
    <x v="4"/>
    <x v="0"/>
    <n v="44"/>
    <n v="72.599999999999994"/>
    <n v="28.599999999999994"/>
    <n v="264"/>
    <n v="435.59999999999997"/>
    <x v="8"/>
    <x v="7"/>
    <x v="0"/>
  </r>
  <r>
    <d v="2023-08-10T00:00:00"/>
    <s v="P007"/>
    <n v="16"/>
    <x v="0"/>
    <x v="1"/>
    <n v="0"/>
    <x v="4"/>
    <x v="3"/>
    <x v="2"/>
    <n v="10"/>
    <n v="11.2"/>
    <n v="1.1999999999999993"/>
    <n v="160"/>
    <n v="179.2"/>
    <x v="9"/>
    <x v="7"/>
    <x v="0"/>
  </r>
  <r>
    <d v="2023-08-11T00:00:00"/>
    <s v="P008"/>
    <n v="2"/>
    <x v="0"/>
    <x v="1"/>
    <n v="0"/>
    <x v="12"/>
    <x v="3"/>
    <x v="0"/>
    <n v="16"/>
    <n v="17.600000000000001"/>
    <n v="1.6000000000000014"/>
    <n v="32"/>
    <n v="35.200000000000003"/>
    <x v="10"/>
    <x v="7"/>
    <x v="0"/>
  </r>
  <r>
    <d v="2023-08-12T00:00:00"/>
    <s v="P0014"/>
    <n v="20"/>
    <x v="1"/>
    <x v="0"/>
    <n v="0"/>
    <x v="16"/>
    <x v="4"/>
    <x v="3"/>
    <n v="98"/>
    <n v="110.74"/>
    <n v="12.739999999999995"/>
    <n v="1960"/>
    <n v="2214.7999999999997"/>
    <x v="11"/>
    <x v="7"/>
    <x v="0"/>
  </r>
  <r>
    <d v="2023-08-13T00:00:00"/>
    <s v="P0023"/>
    <n v="14"/>
    <x v="0"/>
    <x v="1"/>
    <n v="0"/>
    <x v="2"/>
    <x v="0"/>
    <x v="2"/>
    <n v="123"/>
    <n v="140.22"/>
    <n v="17.22"/>
    <n v="1722"/>
    <n v="1963.08"/>
    <x v="12"/>
    <x v="7"/>
    <x v="0"/>
  </r>
  <r>
    <d v="2023-08-14T00:00:00"/>
    <s v="P0050"/>
    <n v="4"/>
    <x v="0"/>
    <x v="0"/>
    <n v="0"/>
    <x v="3"/>
    <x v="2"/>
    <x v="1"/>
    <n v="12"/>
    <n v="17.52"/>
    <n v="5.52"/>
    <n v="48"/>
    <n v="70.08"/>
    <x v="13"/>
    <x v="7"/>
    <x v="0"/>
  </r>
  <r>
    <d v="2023-08-15T00:00:00"/>
    <s v="P0011"/>
    <n v="4"/>
    <x v="1"/>
    <x v="1"/>
    <n v="0"/>
    <x v="35"/>
    <x v="4"/>
    <x v="0"/>
    <n v="136"/>
    <n v="179.52"/>
    <n v="43.52000000000001"/>
    <n v="544"/>
    <n v="718.08"/>
    <x v="14"/>
    <x v="7"/>
    <x v="0"/>
  </r>
  <r>
    <d v="2023-08-16T00:00:00"/>
    <s v="P0047"/>
    <n v="17"/>
    <x v="2"/>
    <x v="0"/>
    <n v="0"/>
    <x v="11"/>
    <x v="2"/>
    <x v="2"/>
    <n v="10"/>
    <n v="11.2"/>
    <n v="1.1999999999999993"/>
    <n v="170"/>
    <n v="190.39999999999998"/>
    <x v="15"/>
    <x v="7"/>
    <x v="0"/>
  </r>
  <r>
    <d v="2023-08-17T00:00:00"/>
    <s v="P0011"/>
    <n v="18"/>
    <x v="2"/>
    <x v="1"/>
    <n v="0"/>
    <x v="35"/>
    <x v="4"/>
    <x v="0"/>
    <n v="136"/>
    <n v="179.52"/>
    <n v="43.52000000000001"/>
    <n v="2448"/>
    <n v="3231.36"/>
    <x v="16"/>
    <x v="7"/>
    <x v="0"/>
  </r>
  <r>
    <d v="2023-08-18T00:00:00"/>
    <s v="P0036"/>
    <n v="11"/>
    <x v="1"/>
    <x v="1"/>
    <n v="0"/>
    <x v="47"/>
    <x v="1"/>
    <x v="2"/>
    <n v="136"/>
    <n v="224.4"/>
    <n v="88.4"/>
    <n v="1496"/>
    <n v="2468.4"/>
    <x v="17"/>
    <x v="7"/>
    <x v="0"/>
  </r>
  <r>
    <d v="2023-08-19T00:00:00"/>
    <s v="P0017"/>
    <n v="6"/>
    <x v="0"/>
    <x v="0"/>
    <n v="0"/>
    <x v="39"/>
    <x v="4"/>
    <x v="1"/>
    <n v="71"/>
    <n v="79.52"/>
    <n v="8.519999999999996"/>
    <n v="426"/>
    <n v="477.12"/>
    <x v="18"/>
    <x v="7"/>
    <x v="0"/>
  </r>
  <r>
    <d v="2023-08-20T00:00:00"/>
    <s v="P0027"/>
    <n v="19"/>
    <x v="0"/>
    <x v="1"/>
    <n v="0"/>
    <x v="22"/>
    <x v="0"/>
    <x v="0"/>
    <n v="105"/>
    <n v="117.6"/>
    <n v="12.599999999999994"/>
    <n v="1995"/>
    <n v="2234.4"/>
    <x v="19"/>
    <x v="7"/>
    <x v="0"/>
  </r>
  <r>
    <d v="2023-08-21T00:00:00"/>
    <s v="P0043"/>
    <n v="16"/>
    <x v="1"/>
    <x v="1"/>
    <n v="0"/>
    <x v="46"/>
    <x v="2"/>
    <x v="0"/>
    <n v="133"/>
    <n v="151.62"/>
    <n v="18.620000000000005"/>
    <n v="2128"/>
    <n v="2425.92"/>
    <x v="20"/>
    <x v="7"/>
    <x v="0"/>
  </r>
  <r>
    <d v="2023-08-22T00:00:00"/>
    <s v="P0030"/>
    <n v="2"/>
    <x v="0"/>
    <x v="0"/>
    <n v="0"/>
    <x v="27"/>
    <x v="0"/>
    <x v="3"/>
    <n v="133"/>
    <n v="194.18"/>
    <n v="61.180000000000007"/>
    <n v="266"/>
    <n v="388.36"/>
    <x v="21"/>
    <x v="7"/>
    <x v="0"/>
  </r>
  <r>
    <d v="2023-08-23T00:00:00"/>
    <s v="P002"/>
    <n v="18"/>
    <x v="0"/>
    <x v="1"/>
    <n v="0"/>
    <x v="21"/>
    <x v="3"/>
    <x v="1"/>
    <n v="105"/>
    <n v="117.6"/>
    <n v="12.599999999999994"/>
    <n v="1890"/>
    <n v="2116.7999999999997"/>
    <x v="22"/>
    <x v="7"/>
    <x v="0"/>
  </r>
  <r>
    <d v="2023-08-24T00:00:00"/>
    <s v="P0046"/>
    <n v="10"/>
    <x v="1"/>
    <x v="0"/>
    <n v="0"/>
    <x v="5"/>
    <x v="2"/>
    <x v="3"/>
    <n v="16"/>
    <n v="26.4"/>
    <n v="10.399999999999999"/>
    <n v="160"/>
    <n v="264"/>
    <x v="23"/>
    <x v="7"/>
    <x v="0"/>
  </r>
  <r>
    <d v="2023-08-25T00:00:00"/>
    <s v="P0050"/>
    <n v="16"/>
    <x v="2"/>
    <x v="1"/>
    <n v="0"/>
    <x v="3"/>
    <x v="2"/>
    <x v="1"/>
    <n v="12"/>
    <n v="17.52"/>
    <n v="5.52"/>
    <n v="192"/>
    <n v="280.32"/>
    <x v="24"/>
    <x v="7"/>
    <x v="0"/>
  </r>
  <r>
    <d v="2023-08-26T00:00:00"/>
    <s v="P004"/>
    <n v="17"/>
    <x v="2"/>
    <x v="0"/>
    <n v="0"/>
    <x v="41"/>
    <x v="3"/>
    <x v="2"/>
    <n v="71"/>
    <n v="80.23"/>
    <n v="9.230000000000004"/>
    <n v="1207"/>
    <n v="1363.91"/>
    <x v="25"/>
    <x v="7"/>
    <x v="0"/>
  </r>
  <r>
    <d v="2023-08-27T00:00:00"/>
    <s v="P0043"/>
    <n v="8"/>
    <x v="1"/>
    <x v="1"/>
    <n v="0"/>
    <x v="46"/>
    <x v="2"/>
    <x v="0"/>
    <n v="133"/>
    <n v="151.62"/>
    <n v="18.620000000000005"/>
    <n v="1064"/>
    <n v="1212.96"/>
    <x v="26"/>
    <x v="7"/>
    <x v="0"/>
  </r>
  <r>
    <d v="2023-08-28T00:00:00"/>
    <s v="P0044"/>
    <n v="11"/>
    <x v="0"/>
    <x v="1"/>
    <n v="0"/>
    <x v="28"/>
    <x v="2"/>
    <x v="2"/>
    <n v="124"/>
    <n v="140.12"/>
    <n v="16.120000000000005"/>
    <n v="1364"/>
    <n v="1541.3200000000002"/>
    <x v="27"/>
    <x v="7"/>
    <x v="0"/>
  </r>
  <r>
    <d v="2023-08-29T00:00:00"/>
    <s v="P009"/>
    <n v="14"/>
    <x v="0"/>
    <x v="0"/>
    <n v="0"/>
    <x v="37"/>
    <x v="3"/>
    <x v="1"/>
    <n v="10"/>
    <n v="13.5"/>
    <n v="3.5"/>
    <n v="140"/>
    <n v="189"/>
    <x v="28"/>
    <x v="7"/>
    <x v="0"/>
  </r>
  <r>
    <d v="2023-08-30T00:00:00"/>
    <s v="P008"/>
    <n v="16"/>
    <x v="1"/>
    <x v="1"/>
    <n v="0"/>
    <x v="12"/>
    <x v="3"/>
    <x v="0"/>
    <n v="16"/>
    <n v="17.600000000000001"/>
    <n v="1.6000000000000014"/>
    <n v="256"/>
    <n v="281.60000000000002"/>
    <x v="29"/>
    <x v="7"/>
    <x v="0"/>
  </r>
  <r>
    <d v="2023-08-31T00:00:00"/>
    <s v="P006"/>
    <n v="19"/>
    <x v="0"/>
    <x v="1"/>
    <n v="0"/>
    <x v="24"/>
    <x v="3"/>
    <x v="3"/>
    <n v="124"/>
    <n v="204.60000000000002"/>
    <n v="80.600000000000023"/>
    <n v="2356"/>
    <n v="3887.4000000000005"/>
    <x v="30"/>
    <x v="7"/>
    <x v="0"/>
  </r>
  <r>
    <d v="2023-09-01T00:00:00"/>
    <s v="P0034"/>
    <n v="2"/>
    <x v="0"/>
    <x v="0"/>
    <n v="0"/>
    <x v="8"/>
    <x v="1"/>
    <x v="1"/>
    <n v="10"/>
    <n v="11.3"/>
    <n v="1.3000000000000007"/>
    <n v="20"/>
    <n v="22.6"/>
    <x v="0"/>
    <x v="8"/>
    <x v="0"/>
  </r>
  <r>
    <d v="2023-09-02T00:00:00"/>
    <s v="P0033"/>
    <n v="3"/>
    <x v="1"/>
    <x v="1"/>
    <n v="0"/>
    <x v="25"/>
    <x v="1"/>
    <x v="1"/>
    <n v="16"/>
    <n v="18.240000000000002"/>
    <n v="2.240000000000002"/>
    <n v="48"/>
    <n v="54.720000000000006"/>
    <x v="1"/>
    <x v="8"/>
    <x v="0"/>
  </r>
  <r>
    <d v="2023-09-03T00:00:00"/>
    <s v="P0040"/>
    <n v="13"/>
    <x v="2"/>
    <x v="0"/>
    <n v="0"/>
    <x v="13"/>
    <x v="1"/>
    <x v="0"/>
    <n v="105"/>
    <n v="153.30000000000001"/>
    <n v="48.300000000000011"/>
    <n v="1365"/>
    <n v="1992.9"/>
    <x v="2"/>
    <x v="8"/>
    <x v="0"/>
  </r>
  <r>
    <d v="2023-09-04T00:00:00"/>
    <s v="P0025"/>
    <n v="9"/>
    <x v="2"/>
    <x v="1"/>
    <n v="0"/>
    <x v="31"/>
    <x v="0"/>
    <x v="1"/>
    <n v="12"/>
    <n v="16.920000000000002"/>
    <n v="4.9200000000000017"/>
    <n v="108"/>
    <n v="152.28000000000003"/>
    <x v="3"/>
    <x v="8"/>
    <x v="0"/>
  </r>
  <r>
    <d v="2023-09-05T00:00:00"/>
    <s v="P0036"/>
    <n v="18"/>
    <x v="1"/>
    <x v="0"/>
    <n v="0"/>
    <x v="47"/>
    <x v="1"/>
    <x v="2"/>
    <n v="136"/>
    <n v="224.4"/>
    <n v="88.4"/>
    <n v="2448"/>
    <n v="4039.2000000000003"/>
    <x v="4"/>
    <x v="8"/>
    <x v="0"/>
  </r>
  <r>
    <d v="2023-09-06T00:00:00"/>
    <s v="P0043"/>
    <n v="5"/>
    <x v="0"/>
    <x v="1"/>
    <n v="0"/>
    <x v="46"/>
    <x v="2"/>
    <x v="0"/>
    <n v="133"/>
    <n v="151.62"/>
    <n v="18.620000000000005"/>
    <n v="665"/>
    <n v="758.1"/>
    <x v="5"/>
    <x v="8"/>
    <x v="0"/>
  </r>
  <r>
    <d v="2023-09-07T00:00:00"/>
    <s v="P0016"/>
    <n v="17"/>
    <x v="0"/>
    <x v="1"/>
    <n v="0"/>
    <x v="20"/>
    <x v="4"/>
    <x v="0"/>
    <n v="44"/>
    <n v="72.599999999999994"/>
    <n v="28.599999999999994"/>
    <n v="748"/>
    <n v="1234.1999999999998"/>
    <x v="6"/>
    <x v="8"/>
    <x v="0"/>
  </r>
  <r>
    <d v="2023-09-08T00:00:00"/>
    <s v="P0048"/>
    <n v="15"/>
    <x v="1"/>
    <x v="0"/>
    <n v="0"/>
    <x v="32"/>
    <x v="2"/>
    <x v="0"/>
    <n v="123"/>
    <n v="135.30000000000001"/>
    <n v="12.300000000000011"/>
    <n v="1845"/>
    <n v="2029.5000000000002"/>
    <x v="7"/>
    <x v="8"/>
    <x v="0"/>
  </r>
  <r>
    <d v="2023-09-09T00:00:00"/>
    <s v="P0033"/>
    <n v="13"/>
    <x v="0"/>
    <x v="1"/>
    <n v="0"/>
    <x v="25"/>
    <x v="1"/>
    <x v="1"/>
    <n v="16"/>
    <n v="18.240000000000002"/>
    <n v="2.240000000000002"/>
    <n v="208"/>
    <n v="237.12000000000003"/>
    <x v="8"/>
    <x v="8"/>
    <x v="0"/>
  </r>
  <r>
    <d v="2023-09-10T00:00:00"/>
    <s v="P0010"/>
    <n v="4"/>
    <x v="0"/>
    <x v="1"/>
    <n v="0"/>
    <x v="29"/>
    <x v="0"/>
    <x v="1"/>
    <n v="123"/>
    <n v="179.58"/>
    <n v="56.580000000000013"/>
    <n v="492"/>
    <n v="718.32"/>
    <x v="9"/>
    <x v="8"/>
    <x v="0"/>
  </r>
  <r>
    <d v="2023-09-11T00:00:00"/>
    <s v="P005"/>
    <n v="17"/>
    <x v="1"/>
    <x v="0"/>
    <n v="0"/>
    <x v="14"/>
    <x v="3"/>
    <x v="1"/>
    <n v="133"/>
    <n v="187.53"/>
    <n v="54.53"/>
    <n v="2261"/>
    <n v="3188.01"/>
    <x v="10"/>
    <x v="8"/>
    <x v="0"/>
  </r>
  <r>
    <d v="2023-09-12T00:00:00"/>
    <s v="P0034"/>
    <n v="7"/>
    <x v="2"/>
    <x v="1"/>
    <n v="0"/>
    <x v="8"/>
    <x v="1"/>
    <x v="1"/>
    <n v="10"/>
    <n v="11.3"/>
    <n v="1.3000000000000007"/>
    <n v="70"/>
    <n v="79.100000000000009"/>
    <x v="11"/>
    <x v="8"/>
    <x v="0"/>
  </r>
  <r>
    <d v="2023-09-13T00:00:00"/>
    <s v="P0032"/>
    <n v="1"/>
    <x v="2"/>
    <x v="0"/>
    <n v="0"/>
    <x v="49"/>
    <x v="1"/>
    <x v="0"/>
    <n v="10"/>
    <n v="11.2"/>
    <n v="1.1999999999999993"/>
    <n v="10"/>
    <n v="11.2"/>
    <x v="12"/>
    <x v="8"/>
    <x v="0"/>
  </r>
  <r>
    <d v="2023-09-14T00:00:00"/>
    <s v="P004"/>
    <n v="7"/>
    <x v="1"/>
    <x v="1"/>
    <n v="0"/>
    <x v="41"/>
    <x v="3"/>
    <x v="2"/>
    <n v="71"/>
    <n v="80.23"/>
    <n v="9.230000000000004"/>
    <n v="497"/>
    <n v="561.61"/>
    <x v="13"/>
    <x v="8"/>
    <x v="0"/>
  </r>
  <r>
    <d v="2023-09-15T00:00:00"/>
    <s v="P0013"/>
    <n v="14"/>
    <x v="0"/>
    <x v="0"/>
    <n v="0"/>
    <x v="48"/>
    <x v="4"/>
    <x v="1"/>
    <n v="63"/>
    <n v="71.819999999999993"/>
    <n v="8.8199999999999932"/>
    <n v="882"/>
    <n v="1005.4799999999999"/>
    <x v="14"/>
    <x v="8"/>
    <x v="0"/>
  </r>
  <r>
    <d v="2023-09-16T00:00:00"/>
    <s v="P002"/>
    <n v="18"/>
    <x v="0"/>
    <x v="1"/>
    <n v="0"/>
    <x v="21"/>
    <x v="3"/>
    <x v="1"/>
    <n v="105"/>
    <n v="117.6"/>
    <n v="12.599999999999994"/>
    <n v="1890"/>
    <n v="2116.7999999999997"/>
    <x v="15"/>
    <x v="8"/>
    <x v="0"/>
  </r>
  <r>
    <d v="2023-09-17T00:00:00"/>
    <s v="P0015"/>
    <n v="20"/>
    <x v="1"/>
    <x v="1"/>
    <n v="0"/>
    <x v="44"/>
    <x v="4"/>
    <x v="2"/>
    <n v="105"/>
    <n v="148.05000000000001"/>
    <n v="43.050000000000011"/>
    <n v="2100"/>
    <n v="2961"/>
    <x v="16"/>
    <x v="8"/>
    <x v="0"/>
  </r>
  <r>
    <d v="2023-09-18T00:00:00"/>
    <s v="P0039"/>
    <n v="16"/>
    <x v="0"/>
    <x v="0"/>
    <n v="0"/>
    <x v="34"/>
    <x v="1"/>
    <x v="2"/>
    <n v="98"/>
    <n v="132.30000000000001"/>
    <n v="34.300000000000011"/>
    <n v="1568"/>
    <n v="2116.8000000000002"/>
    <x v="17"/>
    <x v="8"/>
    <x v="0"/>
  </r>
  <r>
    <d v="2023-09-19T00:00:00"/>
    <s v="P0037"/>
    <n v="2"/>
    <x v="0"/>
    <x v="1"/>
    <n v="0"/>
    <x v="43"/>
    <x v="1"/>
    <x v="1"/>
    <n v="12"/>
    <n v="13.44"/>
    <n v="1.4399999999999995"/>
    <n v="24"/>
    <n v="26.88"/>
    <x v="18"/>
    <x v="8"/>
    <x v="0"/>
  </r>
  <r>
    <d v="2023-09-20T00:00:00"/>
    <s v="P0040"/>
    <n v="15"/>
    <x v="1"/>
    <x v="1"/>
    <n v="0"/>
    <x v="13"/>
    <x v="1"/>
    <x v="0"/>
    <n v="105"/>
    <n v="153.30000000000001"/>
    <n v="48.300000000000011"/>
    <n v="1575"/>
    <n v="2299.5"/>
    <x v="19"/>
    <x v="8"/>
    <x v="0"/>
  </r>
  <r>
    <d v="2023-09-21T00:00:00"/>
    <s v="P007"/>
    <n v="11"/>
    <x v="2"/>
    <x v="0"/>
    <n v="0"/>
    <x v="4"/>
    <x v="3"/>
    <x v="2"/>
    <n v="10"/>
    <n v="11.2"/>
    <n v="1.1999999999999993"/>
    <n v="110"/>
    <n v="123.19999999999999"/>
    <x v="20"/>
    <x v="8"/>
    <x v="0"/>
  </r>
  <r>
    <d v="2023-09-22T00:00:00"/>
    <s v="P0049"/>
    <n v="20"/>
    <x v="2"/>
    <x v="1"/>
    <n v="0"/>
    <x v="10"/>
    <x v="2"/>
    <x v="1"/>
    <n v="136"/>
    <n v="183.6"/>
    <n v="47.599999999999994"/>
    <n v="2720"/>
    <n v="3672"/>
    <x v="21"/>
    <x v="8"/>
    <x v="0"/>
  </r>
  <r>
    <d v="2023-09-23T00:00:00"/>
    <s v="P008"/>
    <n v="8"/>
    <x v="1"/>
    <x v="0"/>
    <n v="0"/>
    <x v="12"/>
    <x v="3"/>
    <x v="0"/>
    <n v="16"/>
    <n v="17.600000000000001"/>
    <n v="1.6000000000000014"/>
    <n v="128"/>
    <n v="140.80000000000001"/>
    <x v="22"/>
    <x v="8"/>
    <x v="0"/>
  </r>
  <r>
    <d v="2023-09-24T00:00:00"/>
    <s v="P0036"/>
    <n v="10"/>
    <x v="0"/>
    <x v="1"/>
    <n v="0"/>
    <x v="47"/>
    <x v="1"/>
    <x v="2"/>
    <n v="136"/>
    <n v="224.4"/>
    <n v="88.4"/>
    <n v="1360"/>
    <n v="2244"/>
    <x v="23"/>
    <x v="8"/>
    <x v="0"/>
  </r>
  <r>
    <d v="2023-09-25T00:00:00"/>
    <s v="P0010"/>
    <n v="11"/>
    <x v="0"/>
    <x v="0"/>
    <n v="0"/>
    <x v="29"/>
    <x v="4"/>
    <x v="1"/>
    <n v="123"/>
    <n v="179.58"/>
    <n v="56.580000000000013"/>
    <n v="1353"/>
    <n v="1975.38"/>
    <x v="24"/>
    <x v="8"/>
    <x v="0"/>
  </r>
  <r>
    <d v="2023-09-26T00:00:00"/>
    <s v="P0044"/>
    <n v="3"/>
    <x v="1"/>
    <x v="1"/>
    <n v="0"/>
    <x v="28"/>
    <x v="2"/>
    <x v="2"/>
    <n v="124"/>
    <n v="140.12"/>
    <n v="16.120000000000005"/>
    <n v="372"/>
    <n v="420.36"/>
    <x v="25"/>
    <x v="8"/>
    <x v="0"/>
  </r>
  <r>
    <d v="2023-09-27T00:00:00"/>
    <s v="P0025"/>
    <n v="12"/>
    <x v="0"/>
    <x v="1"/>
    <n v="0"/>
    <x v="31"/>
    <x v="0"/>
    <x v="1"/>
    <n v="12"/>
    <n v="16.920000000000002"/>
    <n v="4.9200000000000017"/>
    <n v="144"/>
    <n v="203.04000000000002"/>
    <x v="26"/>
    <x v="8"/>
    <x v="0"/>
  </r>
  <r>
    <d v="2023-09-28T00:00:00"/>
    <s v="P0017"/>
    <n v="7"/>
    <x v="0"/>
    <x v="0"/>
    <n v="0"/>
    <x v="39"/>
    <x v="4"/>
    <x v="1"/>
    <n v="71"/>
    <n v="79.52"/>
    <n v="8.519999999999996"/>
    <n v="497"/>
    <n v="556.64"/>
    <x v="27"/>
    <x v="8"/>
    <x v="0"/>
  </r>
  <r>
    <d v="2023-09-29T00:00:00"/>
    <s v="P009"/>
    <n v="19"/>
    <x v="1"/>
    <x v="1"/>
    <n v="0"/>
    <x v="37"/>
    <x v="3"/>
    <x v="1"/>
    <n v="10"/>
    <n v="13.5"/>
    <n v="3.5"/>
    <n v="190"/>
    <n v="256.5"/>
    <x v="28"/>
    <x v="8"/>
    <x v="0"/>
  </r>
  <r>
    <d v="2023-09-30T00:00:00"/>
    <s v="P0026"/>
    <n v="17"/>
    <x v="2"/>
    <x v="1"/>
    <n v="0"/>
    <x v="40"/>
    <x v="0"/>
    <x v="1"/>
    <n v="98"/>
    <n v="161.69999999999999"/>
    <n v="63.699999999999989"/>
    <n v="1666"/>
    <n v="2748.8999999999996"/>
    <x v="29"/>
    <x v="8"/>
    <x v="0"/>
  </r>
  <r>
    <d v="2023-10-01T00:00:00"/>
    <s v="P003"/>
    <n v="20"/>
    <x v="2"/>
    <x v="0"/>
    <n v="0"/>
    <x v="17"/>
    <x v="0"/>
    <x v="0"/>
    <n v="44"/>
    <n v="50.16"/>
    <n v="6.1599999999999966"/>
    <n v="880"/>
    <n v="1003.1999999999999"/>
    <x v="0"/>
    <x v="9"/>
    <x v="0"/>
  </r>
  <r>
    <d v="2023-10-02T00:00:00"/>
    <s v="P0043"/>
    <n v="16"/>
    <x v="1"/>
    <x v="1"/>
    <n v="0"/>
    <x v="46"/>
    <x v="2"/>
    <x v="0"/>
    <n v="133"/>
    <n v="151.62"/>
    <n v="18.620000000000005"/>
    <n v="2128"/>
    <n v="2425.92"/>
    <x v="1"/>
    <x v="9"/>
    <x v="0"/>
  </r>
  <r>
    <d v="2023-10-03T00:00:00"/>
    <s v="P002"/>
    <n v="11"/>
    <x v="0"/>
    <x v="0"/>
    <n v="0"/>
    <x v="21"/>
    <x v="3"/>
    <x v="1"/>
    <n v="105"/>
    <n v="117.6"/>
    <n v="12.599999999999994"/>
    <n v="1155"/>
    <n v="1293.5999999999999"/>
    <x v="2"/>
    <x v="9"/>
    <x v="0"/>
  </r>
  <r>
    <d v="2023-10-04T00:00:00"/>
    <s v="P0050"/>
    <n v="4"/>
    <x v="0"/>
    <x v="1"/>
    <n v="0"/>
    <x v="3"/>
    <x v="2"/>
    <x v="1"/>
    <n v="12"/>
    <n v="17.52"/>
    <n v="5.52"/>
    <n v="48"/>
    <n v="70.08"/>
    <x v="3"/>
    <x v="9"/>
    <x v="0"/>
  </r>
  <r>
    <d v="2023-10-05T00:00:00"/>
    <s v="P0017"/>
    <n v="6"/>
    <x v="1"/>
    <x v="0"/>
    <n v="0"/>
    <x v="39"/>
    <x v="4"/>
    <x v="1"/>
    <n v="71"/>
    <n v="79.52"/>
    <n v="8.519999999999996"/>
    <n v="426"/>
    <n v="477.12"/>
    <x v="4"/>
    <x v="9"/>
    <x v="0"/>
  </r>
  <r>
    <d v="2023-10-06T00:00:00"/>
    <s v="P0010"/>
    <n v="16"/>
    <x v="0"/>
    <x v="1"/>
    <n v="0"/>
    <x v="29"/>
    <x v="4"/>
    <x v="1"/>
    <n v="123"/>
    <n v="179.58"/>
    <n v="56.580000000000013"/>
    <n v="1968"/>
    <n v="2873.28"/>
    <x v="5"/>
    <x v="9"/>
    <x v="0"/>
  </r>
  <r>
    <d v="2023-10-07T00:00:00"/>
    <s v="P007"/>
    <n v="2"/>
    <x v="0"/>
    <x v="1"/>
    <n v="0"/>
    <x v="4"/>
    <x v="3"/>
    <x v="2"/>
    <n v="10"/>
    <n v="11.2"/>
    <n v="1.1999999999999993"/>
    <n v="20"/>
    <n v="22.4"/>
    <x v="6"/>
    <x v="9"/>
    <x v="0"/>
  </r>
  <r>
    <d v="2023-10-08T00:00:00"/>
    <s v="P001"/>
    <n v="13"/>
    <x v="1"/>
    <x v="0"/>
    <n v="0"/>
    <x v="38"/>
    <x v="3"/>
    <x v="1"/>
    <n v="98"/>
    <n v="129.36000000000001"/>
    <n v="31.360000000000014"/>
    <n v="1274"/>
    <n v="1681.6800000000003"/>
    <x v="7"/>
    <x v="9"/>
    <x v="0"/>
  </r>
  <r>
    <d v="2023-10-09T00:00:00"/>
    <s v="P0017"/>
    <n v="14"/>
    <x v="2"/>
    <x v="1"/>
    <n v="0"/>
    <x v="39"/>
    <x v="4"/>
    <x v="1"/>
    <n v="71"/>
    <n v="79.52"/>
    <n v="8.519999999999996"/>
    <n v="994"/>
    <n v="1113.28"/>
    <x v="8"/>
    <x v="9"/>
    <x v="0"/>
  </r>
  <r>
    <d v="2023-10-10T00:00:00"/>
    <s v="P0011"/>
    <n v="7"/>
    <x v="2"/>
    <x v="1"/>
    <n v="0"/>
    <x v="35"/>
    <x v="4"/>
    <x v="0"/>
    <n v="136"/>
    <n v="179.52"/>
    <n v="43.52000000000001"/>
    <n v="952"/>
    <n v="1256.6400000000001"/>
    <x v="9"/>
    <x v="9"/>
    <x v="0"/>
  </r>
  <r>
    <d v="2023-10-11T00:00:00"/>
    <s v="P0025"/>
    <n v="10"/>
    <x v="1"/>
    <x v="0"/>
    <n v="0"/>
    <x v="31"/>
    <x v="0"/>
    <x v="1"/>
    <n v="12"/>
    <n v="16.920000000000002"/>
    <n v="4.9200000000000017"/>
    <n v="120"/>
    <n v="169.20000000000002"/>
    <x v="10"/>
    <x v="9"/>
    <x v="0"/>
  </r>
  <r>
    <d v="2023-10-12T00:00:00"/>
    <s v="P004"/>
    <n v="17"/>
    <x v="0"/>
    <x v="1"/>
    <n v="0"/>
    <x v="41"/>
    <x v="3"/>
    <x v="2"/>
    <n v="71"/>
    <n v="80.23"/>
    <n v="9.230000000000004"/>
    <n v="1207"/>
    <n v="1363.91"/>
    <x v="11"/>
    <x v="9"/>
    <x v="0"/>
  </r>
  <r>
    <d v="2023-10-13T00:00:00"/>
    <s v="P0031"/>
    <n v="17"/>
    <x v="0"/>
    <x v="0"/>
    <n v="0"/>
    <x v="7"/>
    <x v="0"/>
    <x v="2"/>
    <n v="124"/>
    <n v="163.68"/>
    <n v="39.680000000000007"/>
    <n v="2108"/>
    <n v="2782.56"/>
    <x v="12"/>
    <x v="9"/>
    <x v="0"/>
  </r>
  <r>
    <d v="2023-10-14T00:00:00"/>
    <s v="P0037"/>
    <n v="20"/>
    <x v="1"/>
    <x v="1"/>
    <n v="0"/>
    <x v="43"/>
    <x v="1"/>
    <x v="1"/>
    <n v="12"/>
    <n v="13.44"/>
    <n v="1.4399999999999995"/>
    <n v="240"/>
    <n v="268.8"/>
    <x v="13"/>
    <x v="9"/>
    <x v="0"/>
  </r>
  <r>
    <d v="2023-10-15T00:00:00"/>
    <s v="P0014"/>
    <n v="13"/>
    <x v="0"/>
    <x v="0"/>
    <n v="0"/>
    <x v="16"/>
    <x v="4"/>
    <x v="3"/>
    <n v="98"/>
    <n v="110.74"/>
    <n v="12.739999999999995"/>
    <n v="1274"/>
    <n v="1439.62"/>
    <x v="14"/>
    <x v="9"/>
    <x v="0"/>
  </r>
  <r>
    <d v="2023-10-16T00:00:00"/>
    <s v="P0022"/>
    <n v="4"/>
    <x v="0"/>
    <x v="1"/>
    <n v="0"/>
    <x v="30"/>
    <x v="0"/>
    <x v="3"/>
    <n v="10"/>
    <n v="11.2"/>
    <n v="1.1999999999999993"/>
    <n v="40"/>
    <n v="44.8"/>
    <x v="15"/>
    <x v="9"/>
    <x v="0"/>
  </r>
  <r>
    <d v="2023-10-17T00:00:00"/>
    <s v="P0021"/>
    <n v="3"/>
    <x v="1"/>
    <x v="1"/>
    <n v="0"/>
    <x v="15"/>
    <x v="0"/>
    <x v="1"/>
    <n v="16"/>
    <n v="21.12"/>
    <n v="5.120000000000001"/>
    <n v="48"/>
    <n v="63.36"/>
    <x v="16"/>
    <x v="9"/>
    <x v="0"/>
  </r>
  <r>
    <d v="2023-10-18T00:00:00"/>
    <s v="P0049"/>
    <n v="12"/>
    <x v="2"/>
    <x v="0"/>
    <n v="0"/>
    <x v="10"/>
    <x v="2"/>
    <x v="1"/>
    <n v="136"/>
    <n v="183.6"/>
    <n v="47.599999999999994"/>
    <n v="1632"/>
    <n v="2203.1999999999998"/>
    <x v="17"/>
    <x v="9"/>
    <x v="0"/>
  </r>
  <r>
    <d v="2023-10-19T00:00:00"/>
    <s v="P0017"/>
    <n v="2"/>
    <x v="2"/>
    <x v="1"/>
    <n v="0"/>
    <x v="39"/>
    <x v="4"/>
    <x v="1"/>
    <n v="71"/>
    <n v="79.52"/>
    <n v="8.519999999999996"/>
    <n v="142"/>
    <n v="159.04"/>
    <x v="18"/>
    <x v="9"/>
    <x v="0"/>
  </r>
  <r>
    <d v="2023-10-20T00:00:00"/>
    <s v="P0028"/>
    <n v="5"/>
    <x v="1"/>
    <x v="1"/>
    <n v="0"/>
    <x v="6"/>
    <x v="0"/>
    <x v="2"/>
    <n v="44"/>
    <n v="48.4"/>
    <n v="4.3999999999999986"/>
    <n v="220"/>
    <n v="242"/>
    <x v="19"/>
    <x v="9"/>
    <x v="0"/>
  </r>
  <r>
    <d v="2023-10-21T00:00:00"/>
    <s v="P0032"/>
    <n v="13"/>
    <x v="0"/>
    <x v="0"/>
    <n v="0"/>
    <x v="49"/>
    <x v="1"/>
    <x v="0"/>
    <n v="10"/>
    <n v="11.2"/>
    <n v="1.1999999999999993"/>
    <n v="130"/>
    <n v="145.6"/>
    <x v="20"/>
    <x v="9"/>
    <x v="0"/>
  </r>
  <r>
    <d v="2023-10-22T00:00:00"/>
    <s v="P0042"/>
    <n v="18"/>
    <x v="0"/>
    <x v="1"/>
    <n v="0"/>
    <x v="45"/>
    <x v="0"/>
    <x v="1"/>
    <n v="71"/>
    <n v="79.52"/>
    <n v="8.519999999999996"/>
    <n v="1278"/>
    <n v="1431.36"/>
    <x v="21"/>
    <x v="9"/>
    <x v="0"/>
  </r>
  <r>
    <d v="2023-10-23T00:00:00"/>
    <s v="P0041"/>
    <n v="7"/>
    <x v="1"/>
    <x v="0"/>
    <n v="0"/>
    <x v="1"/>
    <x v="1"/>
    <x v="1"/>
    <n v="44"/>
    <n v="58.08"/>
    <n v="14.079999999999998"/>
    <n v="308"/>
    <n v="406.56"/>
    <x v="22"/>
    <x v="9"/>
    <x v="0"/>
  </r>
  <r>
    <d v="2023-10-24T00:00:00"/>
    <s v="P0016"/>
    <n v="4"/>
    <x v="0"/>
    <x v="1"/>
    <n v="0"/>
    <x v="20"/>
    <x v="4"/>
    <x v="0"/>
    <n v="44"/>
    <n v="72.599999999999994"/>
    <n v="28.599999999999994"/>
    <n v="176"/>
    <n v="290.39999999999998"/>
    <x v="23"/>
    <x v="9"/>
    <x v="0"/>
  </r>
  <r>
    <d v="2023-10-25T00:00:00"/>
    <s v="P005"/>
    <n v="1"/>
    <x v="0"/>
    <x v="0"/>
    <n v="0"/>
    <x v="14"/>
    <x v="3"/>
    <x v="1"/>
    <n v="133"/>
    <n v="187.53"/>
    <n v="54.53"/>
    <n v="133"/>
    <n v="187.53"/>
    <x v="24"/>
    <x v="9"/>
    <x v="0"/>
  </r>
  <r>
    <d v="2023-10-26T00:00:00"/>
    <s v="P0048"/>
    <n v="6"/>
    <x v="1"/>
    <x v="1"/>
    <n v="0"/>
    <x v="32"/>
    <x v="2"/>
    <x v="0"/>
    <n v="123"/>
    <n v="135.30000000000001"/>
    <n v="12.300000000000011"/>
    <n v="738"/>
    <n v="811.80000000000007"/>
    <x v="25"/>
    <x v="9"/>
    <x v="0"/>
  </r>
  <r>
    <d v="2023-10-27T00:00:00"/>
    <s v="P0036"/>
    <n v="16"/>
    <x v="2"/>
    <x v="1"/>
    <n v="0"/>
    <x v="47"/>
    <x v="1"/>
    <x v="2"/>
    <n v="136"/>
    <n v="224.4"/>
    <n v="88.4"/>
    <n v="2176"/>
    <n v="3590.4"/>
    <x v="26"/>
    <x v="9"/>
    <x v="0"/>
  </r>
  <r>
    <d v="2023-10-28T00:00:00"/>
    <s v="P008"/>
    <n v="3"/>
    <x v="2"/>
    <x v="0"/>
    <n v="0"/>
    <x v="12"/>
    <x v="3"/>
    <x v="0"/>
    <n v="16"/>
    <n v="17.600000000000001"/>
    <n v="1.6000000000000014"/>
    <n v="48"/>
    <n v="52.800000000000004"/>
    <x v="27"/>
    <x v="9"/>
    <x v="0"/>
  </r>
  <r>
    <d v="2023-10-29T00:00:00"/>
    <s v="P001"/>
    <n v="16"/>
    <x v="1"/>
    <x v="1"/>
    <n v="0"/>
    <x v="38"/>
    <x v="3"/>
    <x v="1"/>
    <n v="98"/>
    <n v="129.36000000000001"/>
    <n v="31.360000000000014"/>
    <n v="1568"/>
    <n v="2069.7600000000002"/>
    <x v="28"/>
    <x v="9"/>
    <x v="0"/>
  </r>
  <r>
    <d v="2023-10-30T00:00:00"/>
    <s v="P0019"/>
    <n v="2"/>
    <x v="0"/>
    <x v="1"/>
    <n v="0"/>
    <x v="42"/>
    <x v="4"/>
    <x v="0"/>
    <n v="124"/>
    <n v="167.4"/>
    <n v="43.400000000000006"/>
    <n v="248"/>
    <n v="334.8"/>
    <x v="29"/>
    <x v="9"/>
    <x v="0"/>
  </r>
  <r>
    <d v="2023-10-31T00:00:00"/>
    <s v="P0040"/>
    <n v="19"/>
    <x v="0"/>
    <x v="0"/>
    <n v="0"/>
    <x v="13"/>
    <x v="1"/>
    <x v="0"/>
    <n v="105"/>
    <n v="153.30000000000001"/>
    <n v="48.300000000000011"/>
    <n v="1995"/>
    <n v="2912.7000000000003"/>
    <x v="30"/>
    <x v="9"/>
    <x v="0"/>
  </r>
  <r>
    <d v="2023-11-01T00:00:00"/>
    <s v="P0048"/>
    <n v="19"/>
    <x v="1"/>
    <x v="1"/>
    <n v="0"/>
    <x v="32"/>
    <x v="2"/>
    <x v="0"/>
    <n v="123"/>
    <n v="135.30000000000001"/>
    <n v="12.300000000000011"/>
    <n v="2337"/>
    <n v="2570.7000000000003"/>
    <x v="0"/>
    <x v="10"/>
    <x v="0"/>
  </r>
  <r>
    <d v="2023-11-02T00:00:00"/>
    <s v="P0024"/>
    <n v="11"/>
    <x v="0"/>
    <x v="0"/>
    <n v="0"/>
    <x v="0"/>
    <x v="0"/>
    <x v="0"/>
    <n v="136"/>
    <n v="153.68"/>
    <n v="17.680000000000007"/>
    <n v="1496"/>
    <n v="1690.48"/>
    <x v="1"/>
    <x v="10"/>
    <x v="0"/>
  </r>
  <r>
    <d v="2023-11-03T00:00:00"/>
    <s v="P0020"/>
    <n v="3"/>
    <x v="0"/>
    <x v="1"/>
    <n v="0"/>
    <x v="26"/>
    <x v="4"/>
    <x v="2"/>
    <n v="10"/>
    <n v="14.600000000000001"/>
    <n v="4.6000000000000014"/>
    <n v="30"/>
    <n v="43.800000000000004"/>
    <x v="2"/>
    <x v="10"/>
    <x v="0"/>
  </r>
  <r>
    <d v="2023-11-04T00:00:00"/>
    <s v="P0044"/>
    <n v="10"/>
    <x v="1"/>
    <x v="0"/>
    <n v="0"/>
    <x v="28"/>
    <x v="2"/>
    <x v="2"/>
    <n v="124"/>
    <n v="140.12"/>
    <n v="16.120000000000005"/>
    <n v="1240"/>
    <n v="1401.2"/>
    <x v="3"/>
    <x v="10"/>
    <x v="0"/>
  </r>
  <r>
    <d v="2023-11-05T00:00:00"/>
    <s v="P0038"/>
    <n v="19"/>
    <x v="2"/>
    <x v="1"/>
    <n v="0"/>
    <x v="36"/>
    <x v="1"/>
    <x v="3"/>
    <n v="63"/>
    <n v="69.3"/>
    <n v="6.2999999999999972"/>
    <n v="1197"/>
    <n v="1316.7"/>
    <x v="4"/>
    <x v="10"/>
    <x v="0"/>
  </r>
  <r>
    <d v="2023-11-06T00:00:00"/>
    <s v="P0018"/>
    <n v="14"/>
    <x v="2"/>
    <x v="1"/>
    <n v="0"/>
    <x v="18"/>
    <x v="4"/>
    <x v="1"/>
    <n v="133"/>
    <n v="146.30000000000001"/>
    <n v="13.300000000000011"/>
    <n v="1862"/>
    <n v="2048.2000000000003"/>
    <x v="5"/>
    <x v="10"/>
    <x v="0"/>
  </r>
  <r>
    <d v="2023-11-07T00:00:00"/>
    <s v="P002"/>
    <n v="17"/>
    <x v="1"/>
    <x v="0"/>
    <n v="0"/>
    <x v="21"/>
    <x v="3"/>
    <x v="1"/>
    <n v="105"/>
    <n v="117.6"/>
    <n v="12.599999999999994"/>
    <n v="1785"/>
    <n v="1999.1999999999998"/>
    <x v="6"/>
    <x v="10"/>
    <x v="0"/>
  </r>
  <r>
    <d v="2023-11-08T00:00:00"/>
    <s v="P0038"/>
    <n v="1"/>
    <x v="0"/>
    <x v="1"/>
    <n v="0"/>
    <x v="36"/>
    <x v="1"/>
    <x v="3"/>
    <n v="63"/>
    <n v="69.3"/>
    <n v="6.2999999999999972"/>
    <n v="63"/>
    <n v="69.3"/>
    <x v="7"/>
    <x v="10"/>
    <x v="0"/>
  </r>
  <r>
    <d v="2023-11-09T00:00:00"/>
    <s v="P0015"/>
    <n v="12"/>
    <x v="0"/>
    <x v="1"/>
    <n v="0"/>
    <x v="44"/>
    <x v="4"/>
    <x v="2"/>
    <n v="105"/>
    <n v="148.05000000000001"/>
    <n v="43.050000000000011"/>
    <n v="1260"/>
    <n v="1776.6000000000001"/>
    <x v="8"/>
    <x v="10"/>
    <x v="0"/>
  </r>
  <r>
    <d v="2023-11-10T00:00:00"/>
    <s v="P008"/>
    <n v="4"/>
    <x v="1"/>
    <x v="0"/>
    <n v="0"/>
    <x v="12"/>
    <x v="3"/>
    <x v="0"/>
    <n v="16"/>
    <n v="17.600000000000001"/>
    <n v="1.6000000000000014"/>
    <n v="64"/>
    <n v="70.400000000000006"/>
    <x v="9"/>
    <x v="10"/>
    <x v="0"/>
  </r>
  <r>
    <d v="2023-11-11T00:00:00"/>
    <s v="P008"/>
    <n v="14"/>
    <x v="0"/>
    <x v="1"/>
    <n v="0"/>
    <x v="12"/>
    <x v="3"/>
    <x v="0"/>
    <n v="16"/>
    <n v="17.600000000000001"/>
    <n v="1.6000000000000014"/>
    <n v="224"/>
    <n v="246.40000000000003"/>
    <x v="10"/>
    <x v="10"/>
    <x v="0"/>
  </r>
  <r>
    <d v="2023-11-12T00:00:00"/>
    <s v="P0040"/>
    <n v="10"/>
    <x v="0"/>
    <x v="0"/>
    <n v="0"/>
    <x v="13"/>
    <x v="0"/>
    <x v="0"/>
    <n v="105"/>
    <n v="153.30000000000001"/>
    <n v="48.300000000000011"/>
    <n v="1050"/>
    <n v="1533"/>
    <x v="11"/>
    <x v="10"/>
    <x v="0"/>
  </r>
  <r>
    <d v="2023-11-13T00:00:00"/>
    <s v="P0031"/>
    <n v="12"/>
    <x v="1"/>
    <x v="1"/>
    <n v="0"/>
    <x v="7"/>
    <x v="0"/>
    <x v="2"/>
    <n v="124"/>
    <n v="163.68"/>
    <n v="39.680000000000007"/>
    <n v="1488"/>
    <n v="1964.16"/>
    <x v="12"/>
    <x v="10"/>
    <x v="0"/>
  </r>
  <r>
    <d v="2023-11-14T00:00:00"/>
    <s v="P0019"/>
    <n v="12"/>
    <x v="2"/>
    <x v="0"/>
    <n v="0"/>
    <x v="42"/>
    <x v="4"/>
    <x v="0"/>
    <n v="124"/>
    <n v="167.4"/>
    <n v="43.400000000000006"/>
    <n v="1488"/>
    <n v="2008.8000000000002"/>
    <x v="13"/>
    <x v="10"/>
    <x v="0"/>
  </r>
  <r>
    <d v="2023-11-15T00:00:00"/>
    <s v="P0016"/>
    <n v="8"/>
    <x v="2"/>
    <x v="1"/>
    <n v="0"/>
    <x v="20"/>
    <x v="4"/>
    <x v="0"/>
    <n v="44"/>
    <n v="72.599999999999994"/>
    <n v="28.599999999999994"/>
    <n v="352"/>
    <n v="580.79999999999995"/>
    <x v="14"/>
    <x v="10"/>
    <x v="0"/>
  </r>
  <r>
    <d v="2023-11-16T00:00:00"/>
    <s v="P0015"/>
    <n v="19"/>
    <x v="1"/>
    <x v="1"/>
    <n v="0"/>
    <x v="44"/>
    <x v="4"/>
    <x v="2"/>
    <n v="105"/>
    <n v="148.05000000000001"/>
    <n v="43.050000000000011"/>
    <n v="1995"/>
    <n v="2812.9500000000003"/>
    <x v="15"/>
    <x v="10"/>
    <x v="0"/>
  </r>
  <r>
    <d v="2023-11-17T00:00:00"/>
    <s v="P002"/>
    <n v="3"/>
    <x v="0"/>
    <x v="0"/>
    <n v="0"/>
    <x v="21"/>
    <x v="3"/>
    <x v="1"/>
    <n v="105"/>
    <n v="117.6"/>
    <n v="12.599999999999994"/>
    <n v="315"/>
    <n v="352.79999999999995"/>
    <x v="16"/>
    <x v="10"/>
    <x v="0"/>
  </r>
  <r>
    <d v="2023-11-18T00:00:00"/>
    <s v="P006"/>
    <n v="4"/>
    <x v="0"/>
    <x v="1"/>
    <n v="0"/>
    <x v="24"/>
    <x v="3"/>
    <x v="3"/>
    <n v="124"/>
    <n v="204.60000000000002"/>
    <n v="80.600000000000023"/>
    <n v="496"/>
    <n v="818.40000000000009"/>
    <x v="17"/>
    <x v="10"/>
    <x v="0"/>
  </r>
  <r>
    <d v="2023-11-19T00:00:00"/>
    <s v="P003"/>
    <n v="13"/>
    <x v="1"/>
    <x v="1"/>
    <n v="0"/>
    <x v="17"/>
    <x v="3"/>
    <x v="0"/>
    <n v="44"/>
    <n v="50.16"/>
    <n v="6.1599999999999966"/>
    <n v="572"/>
    <n v="652.07999999999993"/>
    <x v="18"/>
    <x v="10"/>
    <x v="0"/>
  </r>
  <r>
    <d v="2023-11-20T00:00:00"/>
    <s v="P0023"/>
    <n v="18"/>
    <x v="0"/>
    <x v="0"/>
    <n v="0"/>
    <x v="2"/>
    <x v="0"/>
    <x v="2"/>
    <n v="123"/>
    <n v="140.22"/>
    <n v="17.22"/>
    <n v="2214"/>
    <n v="2523.96"/>
    <x v="19"/>
    <x v="10"/>
    <x v="0"/>
  </r>
  <r>
    <d v="2023-11-21T00:00:00"/>
    <s v="P007"/>
    <n v="20"/>
    <x v="0"/>
    <x v="1"/>
    <n v="0"/>
    <x v="4"/>
    <x v="3"/>
    <x v="2"/>
    <n v="10"/>
    <n v="11.2"/>
    <n v="1.1999999999999993"/>
    <n v="200"/>
    <n v="224"/>
    <x v="20"/>
    <x v="10"/>
    <x v="0"/>
  </r>
  <r>
    <d v="2023-11-22T00:00:00"/>
    <s v="P0045"/>
    <n v="17"/>
    <x v="1"/>
    <x v="0"/>
    <n v="0"/>
    <x v="33"/>
    <x v="2"/>
    <x v="1"/>
    <n v="10"/>
    <n v="14.100000000000001"/>
    <n v="4.1000000000000014"/>
    <n v="170"/>
    <n v="239.70000000000002"/>
    <x v="21"/>
    <x v="10"/>
    <x v="0"/>
  </r>
  <r>
    <d v="2023-11-23T00:00:00"/>
    <s v="P0035"/>
    <n v="5"/>
    <x v="2"/>
    <x v="1"/>
    <n v="0"/>
    <x v="19"/>
    <x v="1"/>
    <x v="0"/>
    <n v="123"/>
    <n v="173.43"/>
    <n v="50.430000000000007"/>
    <n v="615"/>
    <n v="867.15000000000009"/>
    <x v="22"/>
    <x v="10"/>
    <x v="0"/>
  </r>
  <r>
    <d v="2023-11-24T00:00:00"/>
    <s v="P0029"/>
    <n v="4"/>
    <x v="2"/>
    <x v="0"/>
    <n v="0"/>
    <x v="23"/>
    <x v="0"/>
    <x v="1"/>
    <n v="71"/>
    <n v="95.85"/>
    <n v="24.849999999999994"/>
    <n v="284"/>
    <n v="383.4"/>
    <x v="23"/>
    <x v="10"/>
    <x v="0"/>
  </r>
  <r>
    <d v="2023-11-25T00:00:00"/>
    <s v="P007"/>
    <n v="16"/>
    <x v="1"/>
    <x v="1"/>
    <n v="0"/>
    <x v="4"/>
    <x v="3"/>
    <x v="2"/>
    <n v="10"/>
    <n v="11.2"/>
    <n v="1.1999999999999993"/>
    <n v="160"/>
    <n v="179.2"/>
    <x v="24"/>
    <x v="10"/>
    <x v="0"/>
  </r>
  <r>
    <d v="2023-11-26T00:00:00"/>
    <s v="P0045"/>
    <n v="12"/>
    <x v="0"/>
    <x v="1"/>
    <n v="0"/>
    <x v="33"/>
    <x v="2"/>
    <x v="1"/>
    <n v="10"/>
    <n v="14.100000000000001"/>
    <n v="4.1000000000000014"/>
    <n v="120"/>
    <n v="169.20000000000002"/>
    <x v="25"/>
    <x v="10"/>
    <x v="0"/>
  </r>
  <r>
    <d v="2023-11-27T00:00:00"/>
    <s v="P0039"/>
    <n v="7"/>
    <x v="0"/>
    <x v="0"/>
    <n v="0"/>
    <x v="34"/>
    <x v="1"/>
    <x v="2"/>
    <n v="98"/>
    <n v="132.30000000000001"/>
    <n v="34.300000000000011"/>
    <n v="686"/>
    <n v="926.10000000000014"/>
    <x v="26"/>
    <x v="10"/>
    <x v="0"/>
  </r>
  <r>
    <d v="2023-11-28T00:00:00"/>
    <s v="P0012"/>
    <n v="9"/>
    <x v="1"/>
    <x v="1"/>
    <n v="0"/>
    <x v="9"/>
    <x v="4"/>
    <x v="2"/>
    <n v="12"/>
    <n v="13.44"/>
    <n v="1.4399999999999995"/>
    <n v="108"/>
    <n v="120.96"/>
    <x v="27"/>
    <x v="10"/>
    <x v="0"/>
  </r>
  <r>
    <d v="2023-11-29T00:00:00"/>
    <s v="P0043"/>
    <n v="17"/>
    <x v="0"/>
    <x v="1"/>
    <n v="0"/>
    <x v="46"/>
    <x v="2"/>
    <x v="0"/>
    <n v="133"/>
    <n v="151.62"/>
    <n v="18.620000000000005"/>
    <n v="2261"/>
    <n v="2577.54"/>
    <x v="28"/>
    <x v="10"/>
    <x v="0"/>
  </r>
  <r>
    <d v="2023-11-30T00:00:00"/>
    <s v="P0028"/>
    <n v="3"/>
    <x v="0"/>
    <x v="0"/>
    <n v="0"/>
    <x v="6"/>
    <x v="0"/>
    <x v="2"/>
    <n v="44"/>
    <n v="48.4"/>
    <n v="4.3999999999999986"/>
    <n v="132"/>
    <n v="145.19999999999999"/>
    <x v="29"/>
    <x v="10"/>
    <x v="0"/>
  </r>
  <r>
    <d v="2023-12-01T00:00:00"/>
    <s v="P0018"/>
    <n v="14"/>
    <x v="1"/>
    <x v="1"/>
    <n v="0"/>
    <x v="18"/>
    <x v="4"/>
    <x v="1"/>
    <n v="133"/>
    <n v="146.30000000000001"/>
    <n v="13.300000000000011"/>
    <n v="1862"/>
    <n v="2048.2000000000003"/>
    <x v="0"/>
    <x v="11"/>
    <x v="0"/>
  </r>
  <r>
    <d v="2023-12-02T00:00:00"/>
    <s v="P0018"/>
    <n v="6"/>
    <x v="2"/>
    <x v="0"/>
    <n v="0"/>
    <x v="18"/>
    <x v="4"/>
    <x v="1"/>
    <n v="133"/>
    <n v="146.30000000000001"/>
    <n v="13.300000000000011"/>
    <n v="798"/>
    <n v="877.80000000000007"/>
    <x v="1"/>
    <x v="11"/>
    <x v="0"/>
  </r>
  <r>
    <d v="2023-12-03T00:00:00"/>
    <s v="P0038"/>
    <n v="10"/>
    <x v="2"/>
    <x v="1"/>
    <n v="0"/>
    <x v="36"/>
    <x v="0"/>
    <x v="3"/>
    <n v="63"/>
    <n v="69.3"/>
    <n v="6.2999999999999972"/>
    <n v="630"/>
    <n v="693"/>
    <x v="2"/>
    <x v="11"/>
    <x v="0"/>
  </r>
  <r>
    <d v="2023-12-04T00:00:00"/>
    <s v="P0038"/>
    <n v="15"/>
    <x v="1"/>
    <x v="0"/>
    <n v="0"/>
    <x v="36"/>
    <x v="1"/>
    <x v="3"/>
    <n v="63"/>
    <n v="69.3"/>
    <n v="6.2999999999999972"/>
    <n v="945"/>
    <n v="1039.5"/>
    <x v="3"/>
    <x v="11"/>
    <x v="0"/>
  </r>
  <r>
    <d v="2023-12-05T00:00:00"/>
    <s v="P0027"/>
    <n v="14"/>
    <x v="0"/>
    <x v="1"/>
    <n v="0"/>
    <x v="22"/>
    <x v="0"/>
    <x v="0"/>
    <n v="105"/>
    <n v="117.6"/>
    <n v="12.599999999999994"/>
    <n v="1470"/>
    <n v="1646.3999999999999"/>
    <x v="4"/>
    <x v="11"/>
    <x v="0"/>
  </r>
  <r>
    <d v="2023-12-06T00:00:00"/>
    <s v="P0044"/>
    <n v="4"/>
    <x v="0"/>
    <x v="1"/>
    <n v="0"/>
    <x v="28"/>
    <x v="2"/>
    <x v="2"/>
    <n v="124"/>
    <n v="140.12"/>
    <n v="16.120000000000005"/>
    <n v="496"/>
    <n v="560.48"/>
    <x v="5"/>
    <x v="11"/>
    <x v="0"/>
  </r>
  <r>
    <d v="2023-12-07T00:00:00"/>
    <s v="P008"/>
    <n v="8"/>
    <x v="1"/>
    <x v="0"/>
    <n v="0"/>
    <x v="12"/>
    <x v="3"/>
    <x v="0"/>
    <n v="16"/>
    <n v="17.600000000000001"/>
    <n v="1.6000000000000014"/>
    <n v="128"/>
    <n v="140.80000000000001"/>
    <x v="6"/>
    <x v="11"/>
    <x v="0"/>
  </r>
  <r>
    <d v="2023-12-08T00:00:00"/>
    <s v="P0046"/>
    <n v="20"/>
    <x v="0"/>
    <x v="1"/>
    <n v="0"/>
    <x v="5"/>
    <x v="2"/>
    <x v="3"/>
    <n v="16"/>
    <n v="26.4"/>
    <n v="10.399999999999999"/>
    <n v="320"/>
    <n v="528"/>
    <x v="7"/>
    <x v="11"/>
    <x v="0"/>
  </r>
  <r>
    <d v="2023-12-09T00:00:00"/>
    <s v="P0018"/>
    <n v="5"/>
    <x v="0"/>
    <x v="1"/>
    <n v="0"/>
    <x v="18"/>
    <x v="4"/>
    <x v="1"/>
    <n v="133"/>
    <n v="146.30000000000001"/>
    <n v="13.300000000000011"/>
    <n v="665"/>
    <n v="731.5"/>
    <x v="8"/>
    <x v="11"/>
    <x v="0"/>
  </r>
  <r>
    <d v="2023-12-10T00:00:00"/>
    <s v="P0048"/>
    <n v="15"/>
    <x v="1"/>
    <x v="0"/>
    <n v="0"/>
    <x v="32"/>
    <x v="2"/>
    <x v="0"/>
    <n v="123"/>
    <n v="135.30000000000001"/>
    <n v="12.300000000000011"/>
    <n v="1845"/>
    <n v="2029.5000000000002"/>
    <x v="9"/>
    <x v="11"/>
    <x v="0"/>
  </r>
  <r>
    <d v="2023-12-11T00:00:00"/>
    <s v="P0024"/>
    <n v="10"/>
    <x v="2"/>
    <x v="1"/>
    <n v="0"/>
    <x v="0"/>
    <x v="0"/>
    <x v="0"/>
    <n v="136"/>
    <n v="153.68"/>
    <n v="17.680000000000007"/>
    <n v="1360"/>
    <n v="1536.8000000000002"/>
    <x v="10"/>
    <x v="11"/>
    <x v="0"/>
  </r>
  <r>
    <d v="2023-12-12T00:00:00"/>
    <s v="P0037"/>
    <n v="11"/>
    <x v="2"/>
    <x v="0"/>
    <n v="0"/>
    <x v="43"/>
    <x v="1"/>
    <x v="1"/>
    <n v="12"/>
    <n v="13.44"/>
    <n v="1.4399999999999995"/>
    <n v="132"/>
    <n v="147.84"/>
    <x v="11"/>
    <x v="11"/>
    <x v="0"/>
  </r>
  <r>
    <d v="2023-12-13T00:00:00"/>
    <s v="P0039"/>
    <n v="6"/>
    <x v="1"/>
    <x v="1"/>
    <n v="0"/>
    <x v="34"/>
    <x v="1"/>
    <x v="2"/>
    <n v="98"/>
    <n v="132.30000000000001"/>
    <n v="34.300000000000011"/>
    <n v="588"/>
    <n v="793.80000000000007"/>
    <x v="12"/>
    <x v="11"/>
    <x v="0"/>
  </r>
  <r>
    <d v="2023-12-14T00:00:00"/>
    <s v="P0041"/>
    <n v="5"/>
    <x v="0"/>
    <x v="0"/>
    <n v="0"/>
    <x v="1"/>
    <x v="1"/>
    <x v="1"/>
    <n v="44"/>
    <n v="58.08"/>
    <n v="14.079999999999998"/>
    <n v="220"/>
    <n v="290.39999999999998"/>
    <x v="13"/>
    <x v="11"/>
    <x v="0"/>
  </r>
  <r>
    <d v="2023-12-15T00:00:00"/>
    <s v="P0030"/>
    <n v="6"/>
    <x v="0"/>
    <x v="1"/>
    <n v="0"/>
    <x v="27"/>
    <x v="0"/>
    <x v="3"/>
    <n v="133"/>
    <n v="194.18"/>
    <n v="61.180000000000007"/>
    <n v="798"/>
    <n v="1165.08"/>
    <x v="14"/>
    <x v="11"/>
    <x v="0"/>
  </r>
  <r>
    <d v="2023-12-16T00:00:00"/>
    <s v="P004"/>
    <n v="10"/>
    <x v="1"/>
    <x v="1"/>
    <n v="0"/>
    <x v="41"/>
    <x v="3"/>
    <x v="2"/>
    <n v="71"/>
    <n v="80.23"/>
    <n v="9.230000000000004"/>
    <n v="710"/>
    <n v="802.30000000000007"/>
    <x v="15"/>
    <x v="11"/>
    <x v="0"/>
  </r>
  <r>
    <d v="2023-12-17T00:00:00"/>
    <s v="P0017"/>
    <n v="20"/>
    <x v="0"/>
    <x v="0"/>
    <n v="0"/>
    <x v="39"/>
    <x v="4"/>
    <x v="1"/>
    <n v="71"/>
    <n v="79.52"/>
    <n v="8.519999999999996"/>
    <n v="1420"/>
    <n v="1590.3999999999999"/>
    <x v="16"/>
    <x v="11"/>
    <x v="0"/>
  </r>
  <r>
    <d v="2023-12-18T00:00:00"/>
    <s v="P003"/>
    <n v="10"/>
    <x v="0"/>
    <x v="1"/>
    <n v="0"/>
    <x v="17"/>
    <x v="3"/>
    <x v="0"/>
    <n v="44"/>
    <n v="50.16"/>
    <n v="6.1599999999999966"/>
    <n v="440"/>
    <n v="501.59999999999997"/>
    <x v="17"/>
    <x v="11"/>
    <x v="0"/>
  </r>
  <r>
    <d v="2023-12-19T00:00:00"/>
    <s v="P006"/>
    <n v="11"/>
    <x v="1"/>
    <x v="1"/>
    <n v="0"/>
    <x v="24"/>
    <x v="3"/>
    <x v="3"/>
    <n v="124"/>
    <n v="204.60000000000002"/>
    <n v="80.600000000000023"/>
    <n v="1364"/>
    <n v="2250.6000000000004"/>
    <x v="18"/>
    <x v="11"/>
    <x v="0"/>
  </r>
  <r>
    <d v="2023-12-20T00:00:00"/>
    <s v="P005"/>
    <n v="19"/>
    <x v="2"/>
    <x v="0"/>
    <n v="0"/>
    <x v="14"/>
    <x v="3"/>
    <x v="1"/>
    <n v="133"/>
    <n v="187.53"/>
    <n v="54.53"/>
    <n v="2527"/>
    <n v="3563.07"/>
    <x v="19"/>
    <x v="11"/>
    <x v="0"/>
  </r>
  <r>
    <d v="2023-12-21T00:00:00"/>
    <s v="P0040"/>
    <n v="7"/>
    <x v="2"/>
    <x v="1"/>
    <n v="0"/>
    <x v="13"/>
    <x v="1"/>
    <x v="0"/>
    <n v="105"/>
    <n v="153.30000000000001"/>
    <n v="48.300000000000011"/>
    <n v="735"/>
    <n v="1073.1000000000001"/>
    <x v="20"/>
    <x v="11"/>
    <x v="0"/>
  </r>
  <r>
    <d v="2023-12-22T00:00:00"/>
    <s v="P0036"/>
    <n v="11"/>
    <x v="1"/>
    <x v="0"/>
    <n v="0"/>
    <x v="47"/>
    <x v="1"/>
    <x v="2"/>
    <n v="136"/>
    <n v="224.4"/>
    <n v="88.4"/>
    <n v="1496"/>
    <n v="2468.4"/>
    <x v="21"/>
    <x v="11"/>
    <x v="0"/>
  </r>
  <r>
    <d v="2023-12-23T00:00:00"/>
    <s v="P004"/>
    <n v="5"/>
    <x v="0"/>
    <x v="1"/>
    <n v="0"/>
    <x v="41"/>
    <x v="3"/>
    <x v="2"/>
    <n v="71"/>
    <n v="80.23"/>
    <n v="9.230000000000004"/>
    <n v="355"/>
    <n v="401.15000000000003"/>
    <x v="22"/>
    <x v="11"/>
    <x v="0"/>
  </r>
  <r>
    <d v="2023-12-24T00:00:00"/>
    <s v="P0021"/>
    <n v="11"/>
    <x v="0"/>
    <x v="0"/>
    <n v="0"/>
    <x v="15"/>
    <x v="0"/>
    <x v="1"/>
    <n v="16"/>
    <n v="21.12"/>
    <n v="5.120000000000001"/>
    <n v="176"/>
    <n v="232.32000000000002"/>
    <x v="23"/>
    <x v="11"/>
    <x v="0"/>
  </r>
  <r>
    <d v="2023-12-25T00:00:00"/>
    <s v="P007"/>
    <n v="14"/>
    <x v="1"/>
    <x v="1"/>
    <n v="0"/>
    <x v="4"/>
    <x v="3"/>
    <x v="2"/>
    <n v="10"/>
    <n v="11.2"/>
    <n v="1.1999999999999993"/>
    <n v="140"/>
    <n v="156.79999999999998"/>
    <x v="24"/>
    <x v="11"/>
    <x v="0"/>
  </r>
  <r>
    <d v="2023-12-26T00:00:00"/>
    <s v="P0026"/>
    <n v="11"/>
    <x v="0"/>
    <x v="1"/>
    <n v="0"/>
    <x v="40"/>
    <x v="0"/>
    <x v="1"/>
    <n v="98"/>
    <n v="161.69999999999999"/>
    <n v="63.699999999999989"/>
    <n v="1078"/>
    <n v="1778.6999999999998"/>
    <x v="25"/>
    <x v="11"/>
    <x v="0"/>
  </r>
  <r>
    <d v="2023-12-27T00:00:00"/>
    <s v="P0021"/>
    <n v="17"/>
    <x v="0"/>
    <x v="0"/>
    <n v="0"/>
    <x v="15"/>
    <x v="0"/>
    <x v="1"/>
    <n v="16"/>
    <n v="21.12"/>
    <n v="5.120000000000001"/>
    <n v="272"/>
    <n v="359.04"/>
    <x v="26"/>
    <x v="11"/>
    <x v="0"/>
  </r>
  <r>
    <d v="2023-12-28T00:00:00"/>
    <s v="P0046"/>
    <n v="2"/>
    <x v="1"/>
    <x v="1"/>
    <n v="0"/>
    <x v="5"/>
    <x v="2"/>
    <x v="3"/>
    <n v="16"/>
    <n v="26.4"/>
    <n v="10.399999999999999"/>
    <n v="32"/>
    <n v="52.8"/>
    <x v="27"/>
    <x v="11"/>
    <x v="0"/>
  </r>
  <r>
    <d v="2023-12-29T00:00:00"/>
    <s v="P0019"/>
    <n v="8"/>
    <x v="2"/>
    <x v="1"/>
    <n v="0"/>
    <x v="42"/>
    <x v="4"/>
    <x v="0"/>
    <n v="124"/>
    <n v="167.4"/>
    <n v="43.400000000000006"/>
    <n v="992"/>
    <n v="1339.2"/>
    <x v="28"/>
    <x v="11"/>
    <x v="0"/>
  </r>
  <r>
    <d v="2023-12-30T00:00:00"/>
    <s v="P006"/>
    <n v="17"/>
    <x v="2"/>
    <x v="0"/>
    <n v="0"/>
    <x v="24"/>
    <x v="3"/>
    <x v="3"/>
    <n v="124"/>
    <n v="204.60000000000002"/>
    <n v="80.600000000000023"/>
    <n v="2108"/>
    <n v="3478.2000000000003"/>
    <x v="29"/>
    <x v="11"/>
    <x v="0"/>
  </r>
  <r>
    <d v="2023-12-31T00:00:00"/>
    <s v="P0029"/>
    <n v="19"/>
    <x v="1"/>
    <x v="1"/>
    <n v="0"/>
    <x v="23"/>
    <x v="0"/>
    <x v="1"/>
    <n v="71"/>
    <n v="95.85"/>
    <n v="24.849999999999994"/>
    <n v="1349"/>
    <n v="1821.1499999999999"/>
    <x v="30"/>
    <x v="11"/>
    <x v="0"/>
  </r>
  <r>
    <d v="2024-01-02T00:00:00"/>
    <s v="P007"/>
    <n v="10"/>
    <x v="0"/>
    <x v="0"/>
    <n v="0"/>
    <x v="4"/>
    <x v="3"/>
    <x v="2"/>
    <n v="10"/>
    <n v="11.2"/>
    <n v="1.1999999999999993"/>
    <n v="100"/>
    <n v="112"/>
    <x v="1"/>
    <x v="0"/>
    <x v="1"/>
  </r>
  <r>
    <d v="2024-01-04T00:00:00"/>
    <s v="P0046"/>
    <n v="14"/>
    <x v="0"/>
    <x v="1"/>
    <n v="0"/>
    <x v="5"/>
    <x v="2"/>
    <x v="3"/>
    <n v="16"/>
    <n v="26.4"/>
    <n v="10.399999999999999"/>
    <n v="224"/>
    <n v="369.59999999999997"/>
    <x v="3"/>
    <x v="0"/>
    <x v="1"/>
  </r>
  <r>
    <d v="2024-01-06T00:00:00"/>
    <s v="P0028"/>
    <n v="10"/>
    <x v="1"/>
    <x v="0"/>
    <n v="0"/>
    <x v="6"/>
    <x v="0"/>
    <x v="2"/>
    <n v="44"/>
    <n v="48.4"/>
    <n v="4.3999999999999986"/>
    <n v="440"/>
    <n v="484"/>
    <x v="5"/>
    <x v="0"/>
    <x v="1"/>
  </r>
  <r>
    <d v="2024-01-08T00:00:00"/>
    <s v="P0031"/>
    <n v="16"/>
    <x v="0"/>
    <x v="1"/>
    <n v="0"/>
    <x v="7"/>
    <x v="0"/>
    <x v="2"/>
    <n v="124"/>
    <n v="163.68"/>
    <n v="39.680000000000007"/>
    <n v="1984"/>
    <n v="2618.88"/>
    <x v="7"/>
    <x v="0"/>
    <x v="1"/>
  </r>
  <r>
    <d v="2024-01-10T00:00:00"/>
    <s v="P0034"/>
    <n v="14"/>
    <x v="0"/>
    <x v="1"/>
    <n v="0"/>
    <x v="8"/>
    <x v="1"/>
    <x v="1"/>
    <n v="10"/>
    <n v="11.3"/>
    <n v="1.3000000000000007"/>
    <n v="140"/>
    <n v="158.20000000000002"/>
    <x v="9"/>
    <x v="0"/>
    <x v="1"/>
  </r>
  <r>
    <d v="2024-01-12T00:00:00"/>
    <s v="P0023"/>
    <n v="17"/>
    <x v="1"/>
    <x v="0"/>
    <n v="0"/>
    <x v="2"/>
    <x v="0"/>
    <x v="2"/>
    <n v="123"/>
    <n v="140.22"/>
    <n v="17.22"/>
    <n v="2091"/>
    <n v="2383.7399999999998"/>
    <x v="11"/>
    <x v="0"/>
    <x v="1"/>
  </r>
  <r>
    <d v="2024-01-14T00:00:00"/>
    <s v="P0012"/>
    <n v="10"/>
    <x v="2"/>
    <x v="1"/>
    <n v="0"/>
    <x v="9"/>
    <x v="4"/>
    <x v="2"/>
    <n v="12"/>
    <n v="13.44"/>
    <n v="1.4399999999999995"/>
    <n v="120"/>
    <n v="134.4"/>
    <x v="13"/>
    <x v="0"/>
    <x v="1"/>
  </r>
  <r>
    <d v="2024-01-16T00:00:00"/>
    <s v="P0049"/>
    <n v="8"/>
    <x v="2"/>
    <x v="1"/>
    <n v="0"/>
    <x v="10"/>
    <x v="2"/>
    <x v="1"/>
    <n v="136"/>
    <n v="183.6"/>
    <n v="47.599999999999994"/>
    <n v="1088"/>
    <n v="1468.8"/>
    <x v="15"/>
    <x v="0"/>
    <x v="1"/>
  </r>
  <r>
    <d v="2024-01-18T00:00:00"/>
    <s v="P0012"/>
    <n v="12"/>
    <x v="1"/>
    <x v="0"/>
    <n v="0"/>
    <x v="9"/>
    <x v="4"/>
    <x v="2"/>
    <n v="12"/>
    <n v="13.44"/>
    <n v="1.4399999999999995"/>
    <n v="144"/>
    <n v="161.28"/>
    <x v="17"/>
    <x v="0"/>
    <x v="1"/>
  </r>
  <r>
    <d v="2024-01-20T00:00:00"/>
    <s v="P0047"/>
    <n v="4"/>
    <x v="0"/>
    <x v="1"/>
    <n v="0"/>
    <x v="11"/>
    <x v="2"/>
    <x v="2"/>
    <n v="10"/>
    <n v="11.2"/>
    <n v="1.1999999999999993"/>
    <n v="40"/>
    <n v="44.8"/>
    <x v="19"/>
    <x v="0"/>
    <x v="1"/>
  </r>
  <r>
    <d v="2024-01-22T00:00:00"/>
    <s v="P008"/>
    <n v="8"/>
    <x v="0"/>
    <x v="0"/>
    <n v="0"/>
    <x v="12"/>
    <x v="3"/>
    <x v="0"/>
    <n v="16"/>
    <n v="17.600000000000001"/>
    <n v="1.6000000000000014"/>
    <n v="128"/>
    <n v="140.80000000000001"/>
    <x v="21"/>
    <x v="0"/>
    <x v="1"/>
  </r>
  <r>
    <d v="2024-01-24T00:00:00"/>
    <s v="P0040"/>
    <n v="4"/>
    <x v="1"/>
    <x v="1"/>
    <n v="0"/>
    <x v="13"/>
    <x v="1"/>
    <x v="0"/>
    <n v="105"/>
    <n v="153.30000000000001"/>
    <n v="48.300000000000011"/>
    <n v="420"/>
    <n v="613.20000000000005"/>
    <x v="23"/>
    <x v="0"/>
    <x v="1"/>
  </r>
  <r>
    <d v="2024-01-26T00:00:00"/>
    <s v="P005"/>
    <n v="19"/>
    <x v="0"/>
    <x v="0"/>
    <n v="0"/>
    <x v="14"/>
    <x v="3"/>
    <x v="1"/>
    <n v="133"/>
    <n v="187.53"/>
    <n v="54.53"/>
    <n v="2527"/>
    <n v="3563.07"/>
    <x v="25"/>
    <x v="0"/>
    <x v="1"/>
  </r>
  <r>
    <d v="2024-01-28T00:00:00"/>
    <s v="P0021"/>
    <n v="3"/>
    <x v="0"/>
    <x v="1"/>
    <n v="0"/>
    <x v="15"/>
    <x v="0"/>
    <x v="1"/>
    <n v="16"/>
    <n v="21.12"/>
    <n v="5.120000000000001"/>
    <n v="48"/>
    <n v="63.36"/>
    <x v="27"/>
    <x v="0"/>
    <x v="1"/>
  </r>
  <r>
    <d v="2024-01-30T00:00:00"/>
    <s v="P0031"/>
    <n v="14"/>
    <x v="1"/>
    <x v="1"/>
    <n v="0"/>
    <x v="7"/>
    <x v="0"/>
    <x v="2"/>
    <n v="124"/>
    <n v="163.68"/>
    <n v="39.680000000000007"/>
    <n v="1736"/>
    <n v="2291.52"/>
    <x v="29"/>
    <x v="0"/>
    <x v="1"/>
  </r>
  <r>
    <d v="2024-02-01T00:00:00"/>
    <s v="P0014"/>
    <n v="2"/>
    <x v="2"/>
    <x v="0"/>
    <n v="0"/>
    <x v="16"/>
    <x v="4"/>
    <x v="3"/>
    <n v="98"/>
    <n v="110.74"/>
    <n v="12.739999999999995"/>
    <n v="196"/>
    <n v="221.48"/>
    <x v="0"/>
    <x v="1"/>
    <x v="1"/>
  </r>
  <r>
    <d v="2024-02-03T00:00:00"/>
    <s v="P008"/>
    <n v="7"/>
    <x v="2"/>
    <x v="1"/>
    <n v="0"/>
    <x v="12"/>
    <x v="3"/>
    <x v="0"/>
    <n v="16"/>
    <n v="17.600000000000001"/>
    <n v="1.6000000000000014"/>
    <n v="112"/>
    <n v="123.20000000000002"/>
    <x v="2"/>
    <x v="1"/>
    <x v="1"/>
  </r>
  <r>
    <d v="2024-02-05T00:00:00"/>
    <s v="P003"/>
    <n v="4"/>
    <x v="1"/>
    <x v="1"/>
    <n v="0"/>
    <x v="17"/>
    <x v="3"/>
    <x v="0"/>
    <n v="44"/>
    <n v="50.16"/>
    <n v="6.1599999999999966"/>
    <n v="176"/>
    <n v="200.64"/>
    <x v="4"/>
    <x v="1"/>
    <x v="1"/>
  </r>
  <r>
    <d v="2024-02-07T00:00:00"/>
    <s v="P0024"/>
    <n v="10"/>
    <x v="0"/>
    <x v="0"/>
    <n v="0"/>
    <x v="0"/>
    <x v="0"/>
    <x v="0"/>
    <n v="136"/>
    <n v="153.68"/>
    <n v="17.680000000000007"/>
    <n v="1360"/>
    <n v="1536.8000000000002"/>
    <x v="6"/>
    <x v="1"/>
    <x v="1"/>
  </r>
  <r>
    <d v="2024-02-09T00:00:00"/>
    <s v="P0041"/>
    <n v="2"/>
    <x v="1"/>
    <x v="1"/>
    <n v="0"/>
    <x v="1"/>
    <x v="1"/>
    <x v="1"/>
    <n v="44"/>
    <n v="58.08"/>
    <n v="14.079999999999998"/>
    <n v="88"/>
    <n v="116.16"/>
    <x v="8"/>
    <x v="1"/>
    <x v="1"/>
  </r>
  <r>
    <d v="2024-02-11T00:00:00"/>
    <s v="P0023"/>
    <n v="2"/>
    <x v="2"/>
    <x v="1"/>
    <n v="0"/>
    <x v="2"/>
    <x v="0"/>
    <x v="2"/>
    <n v="123"/>
    <n v="140.22"/>
    <n v="17.22"/>
    <n v="246"/>
    <n v="280.44"/>
    <x v="10"/>
    <x v="1"/>
    <x v="1"/>
  </r>
  <r>
    <d v="2024-02-13T00:00:00"/>
    <s v="P0050"/>
    <n v="11"/>
    <x v="2"/>
    <x v="0"/>
    <n v="0"/>
    <x v="3"/>
    <x v="2"/>
    <x v="1"/>
    <n v="12"/>
    <n v="17.52"/>
    <n v="5.52"/>
    <n v="132"/>
    <n v="192.72"/>
    <x v="12"/>
    <x v="1"/>
    <x v="1"/>
  </r>
  <r>
    <d v="2024-02-15T00:00:00"/>
    <s v="P0041"/>
    <n v="18"/>
    <x v="1"/>
    <x v="1"/>
    <n v="0"/>
    <x v="1"/>
    <x v="1"/>
    <x v="1"/>
    <n v="44"/>
    <n v="58.08"/>
    <n v="14.079999999999998"/>
    <n v="792"/>
    <n v="1045.44"/>
    <x v="14"/>
    <x v="1"/>
    <x v="1"/>
  </r>
  <r>
    <d v="2024-02-17T00:00:00"/>
    <s v="P007"/>
    <n v="10"/>
    <x v="0"/>
    <x v="0"/>
    <n v="0"/>
    <x v="4"/>
    <x v="3"/>
    <x v="2"/>
    <n v="10"/>
    <n v="11.2"/>
    <n v="1.1999999999999993"/>
    <n v="100"/>
    <n v="112"/>
    <x v="16"/>
    <x v="1"/>
    <x v="1"/>
  </r>
  <r>
    <d v="2024-02-19T00:00:00"/>
    <s v="P0046"/>
    <n v="14"/>
    <x v="0"/>
    <x v="1"/>
    <n v="0"/>
    <x v="5"/>
    <x v="2"/>
    <x v="3"/>
    <n v="16"/>
    <n v="26.4"/>
    <n v="10.399999999999999"/>
    <n v="224"/>
    <n v="369.59999999999997"/>
    <x v="18"/>
    <x v="1"/>
    <x v="1"/>
  </r>
  <r>
    <d v="2024-02-21T00:00:00"/>
    <s v="P0028"/>
    <n v="10"/>
    <x v="1"/>
    <x v="0"/>
    <n v="0"/>
    <x v="6"/>
    <x v="0"/>
    <x v="2"/>
    <n v="44"/>
    <n v="48.4"/>
    <n v="4.3999999999999986"/>
    <n v="440"/>
    <n v="484"/>
    <x v="20"/>
    <x v="1"/>
    <x v="1"/>
  </r>
  <r>
    <d v="2024-02-23T00:00:00"/>
    <s v="P0031"/>
    <n v="16"/>
    <x v="0"/>
    <x v="1"/>
    <n v="0"/>
    <x v="7"/>
    <x v="0"/>
    <x v="2"/>
    <n v="124"/>
    <n v="163.68"/>
    <n v="39.680000000000007"/>
    <n v="1984"/>
    <n v="2618.88"/>
    <x v="22"/>
    <x v="1"/>
    <x v="1"/>
  </r>
  <r>
    <d v="2024-02-25T00:00:00"/>
    <s v="P0034"/>
    <n v="14"/>
    <x v="0"/>
    <x v="1"/>
    <n v="0"/>
    <x v="8"/>
    <x v="1"/>
    <x v="1"/>
    <n v="10"/>
    <n v="11.3"/>
    <n v="1.3000000000000007"/>
    <n v="140"/>
    <n v="158.20000000000002"/>
    <x v="24"/>
    <x v="1"/>
    <x v="1"/>
  </r>
  <r>
    <d v="2024-02-27T00:00:00"/>
    <s v="P0023"/>
    <n v="17"/>
    <x v="1"/>
    <x v="0"/>
    <n v="0"/>
    <x v="2"/>
    <x v="0"/>
    <x v="2"/>
    <n v="123"/>
    <n v="140.22"/>
    <n v="17.22"/>
    <n v="2091"/>
    <n v="2383.7399999999998"/>
    <x v="26"/>
    <x v="1"/>
    <x v="1"/>
  </r>
  <r>
    <d v="2024-02-29T00:00:00"/>
    <s v="P0012"/>
    <n v="10"/>
    <x v="2"/>
    <x v="1"/>
    <n v="0"/>
    <x v="9"/>
    <x v="4"/>
    <x v="2"/>
    <n v="12"/>
    <n v="13.44"/>
    <n v="1.4399999999999995"/>
    <n v="120"/>
    <n v="134.4"/>
    <x v="28"/>
    <x v="1"/>
    <x v="1"/>
  </r>
  <r>
    <d v="2024-03-02T00:00:00"/>
    <s v="P0049"/>
    <n v="8"/>
    <x v="2"/>
    <x v="1"/>
    <n v="0"/>
    <x v="10"/>
    <x v="2"/>
    <x v="1"/>
    <n v="136"/>
    <n v="183.6"/>
    <n v="47.599999999999994"/>
    <n v="1088"/>
    <n v="1468.8"/>
    <x v="1"/>
    <x v="2"/>
    <x v="1"/>
  </r>
  <r>
    <d v="2024-03-04T00:00:00"/>
    <s v="P0012"/>
    <n v="12"/>
    <x v="1"/>
    <x v="0"/>
    <n v="0"/>
    <x v="9"/>
    <x v="4"/>
    <x v="2"/>
    <n v="12"/>
    <n v="13.44"/>
    <n v="1.4399999999999995"/>
    <n v="144"/>
    <n v="161.28"/>
    <x v="3"/>
    <x v="2"/>
    <x v="1"/>
  </r>
  <r>
    <d v="2024-03-06T00:00:00"/>
    <s v="P0047"/>
    <n v="4"/>
    <x v="0"/>
    <x v="1"/>
    <n v="0"/>
    <x v="11"/>
    <x v="2"/>
    <x v="2"/>
    <n v="10"/>
    <n v="11.2"/>
    <n v="1.1999999999999993"/>
    <n v="40"/>
    <n v="44.8"/>
    <x v="5"/>
    <x v="2"/>
    <x v="1"/>
  </r>
  <r>
    <d v="2024-03-08T00:00:00"/>
    <s v="P008"/>
    <n v="8"/>
    <x v="0"/>
    <x v="0"/>
    <n v="0"/>
    <x v="12"/>
    <x v="3"/>
    <x v="0"/>
    <n v="16"/>
    <n v="17.600000000000001"/>
    <n v="1.6000000000000014"/>
    <n v="128"/>
    <n v="140.80000000000001"/>
    <x v="7"/>
    <x v="2"/>
    <x v="1"/>
  </r>
  <r>
    <d v="2024-03-10T00:00:00"/>
    <s v="P0040"/>
    <n v="4"/>
    <x v="1"/>
    <x v="1"/>
    <n v="0"/>
    <x v="13"/>
    <x v="0"/>
    <x v="0"/>
    <n v="105"/>
    <n v="153.30000000000001"/>
    <n v="48.300000000000011"/>
    <n v="420"/>
    <n v="613.20000000000005"/>
    <x v="9"/>
    <x v="2"/>
    <x v="1"/>
  </r>
  <r>
    <d v="2024-03-12T00:00:00"/>
    <s v="P005"/>
    <n v="19"/>
    <x v="0"/>
    <x v="0"/>
    <n v="0"/>
    <x v="14"/>
    <x v="3"/>
    <x v="1"/>
    <n v="133"/>
    <n v="187.53"/>
    <n v="54.53"/>
    <n v="2527"/>
    <n v="3563.07"/>
    <x v="11"/>
    <x v="2"/>
    <x v="1"/>
  </r>
  <r>
    <d v="2024-03-14T00:00:00"/>
    <s v="P0021"/>
    <n v="3"/>
    <x v="0"/>
    <x v="1"/>
    <n v="0"/>
    <x v="15"/>
    <x v="0"/>
    <x v="1"/>
    <n v="16"/>
    <n v="21.12"/>
    <n v="5.120000000000001"/>
    <n v="48"/>
    <n v="63.36"/>
    <x v="13"/>
    <x v="2"/>
    <x v="1"/>
  </r>
  <r>
    <d v="2024-03-16T00:00:00"/>
    <s v="P0031"/>
    <n v="14"/>
    <x v="1"/>
    <x v="1"/>
    <n v="0"/>
    <x v="7"/>
    <x v="0"/>
    <x v="2"/>
    <n v="124"/>
    <n v="163.68"/>
    <n v="39.680000000000007"/>
    <n v="1736"/>
    <n v="2291.52"/>
    <x v="15"/>
    <x v="2"/>
    <x v="1"/>
  </r>
  <r>
    <d v="2024-03-18T00:00:00"/>
    <s v="P0014"/>
    <n v="2"/>
    <x v="2"/>
    <x v="0"/>
    <n v="0"/>
    <x v="16"/>
    <x v="4"/>
    <x v="3"/>
    <n v="98"/>
    <n v="110.74"/>
    <n v="12.739999999999995"/>
    <n v="196"/>
    <n v="221.48"/>
    <x v="17"/>
    <x v="2"/>
    <x v="1"/>
  </r>
  <r>
    <d v="2024-03-20T00:00:00"/>
    <s v="P008"/>
    <n v="7"/>
    <x v="2"/>
    <x v="1"/>
    <n v="0"/>
    <x v="12"/>
    <x v="3"/>
    <x v="0"/>
    <n v="16"/>
    <n v="17.600000000000001"/>
    <n v="1.6000000000000014"/>
    <n v="112"/>
    <n v="123.20000000000002"/>
    <x v="19"/>
    <x v="2"/>
    <x v="1"/>
  </r>
  <r>
    <d v="2024-03-22T00:00:00"/>
    <s v="P003"/>
    <n v="4"/>
    <x v="1"/>
    <x v="1"/>
    <n v="0"/>
    <x v="17"/>
    <x v="3"/>
    <x v="0"/>
    <n v="44"/>
    <n v="50.16"/>
    <n v="6.1599999999999966"/>
    <n v="176"/>
    <n v="200.64"/>
    <x v="21"/>
    <x v="2"/>
    <x v="1"/>
  </r>
  <r>
    <d v="2024-03-24T00:00:00"/>
    <s v="P0018"/>
    <n v="20"/>
    <x v="0"/>
    <x v="0"/>
    <n v="0"/>
    <x v="18"/>
    <x v="4"/>
    <x v="1"/>
    <n v="133"/>
    <n v="146.30000000000001"/>
    <n v="13.300000000000011"/>
    <n v="2660"/>
    <n v="2926"/>
    <x v="23"/>
    <x v="2"/>
    <x v="1"/>
  </r>
  <r>
    <d v="2024-03-26T00:00:00"/>
    <s v="P0035"/>
    <n v="15"/>
    <x v="0"/>
    <x v="1"/>
    <n v="0"/>
    <x v="19"/>
    <x v="1"/>
    <x v="0"/>
    <n v="123"/>
    <n v="173.43"/>
    <n v="50.430000000000007"/>
    <n v="1845"/>
    <n v="2601.4500000000003"/>
    <x v="25"/>
    <x v="2"/>
    <x v="1"/>
  </r>
  <r>
    <d v="2024-03-28T00:00:00"/>
    <s v="P0016"/>
    <n v="2"/>
    <x v="1"/>
    <x v="0"/>
    <n v="0"/>
    <x v="20"/>
    <x v="4"/>
    <x v="0"/>
    <n v="44"/>
    <n v="72.599999999999994"/>
    <n v="28.599999999999994"/>
    <n v="88"/>
    <n v="145.19999999999999"/>
    <x v="27"/>
    <x v="2"/>
    <x v="1"/>
  </r>
  <r>
    <d v="2024-03-30T00:00:00"/>
    <s v="P0031"/>
    <n v="9"/>
    <x v="0"/>
    <x v="1"/>
    <n v="0"/>
    <x v="7"/>
    <x v="0"/>
    <x v="2"/>
    <n v="124"/>
    <n v="163.68"/>
    <n v="39.680000000000007"/>
    <n v="1116"/>
    <n v="1473.1200000000001"/>
    <x v="29"/>
    <x v="2"/>
    <x v="1"/>
  </r>
  <r>
    <d v="2024-04-01T00:00:00"/>
    <s v="P002"/>
    <n v="6"/>
    <x v="0"/>
    <x v="0"/>
    <n v="0"/>
    <x v="21"/>
    <x v="3"/>
    <x v="1"/>
    <n v="105"/>
    <n v="117.6"/>
    <n v="12.599999999999994"/>
    <n v="630"/>
    <n v="705.59999999999991"/>
    <x v="0"/>
    <x v="3"/>
    <x v="1"/>
  </r>
  <r>
    <d v="2024-04-03T00:00:00"/>
    <s v="P0049"/>
    <n v="8"/>
    <x v="1"/>
    <x v="1"/>
    <n v="0"/>
    <x v="10"/>
    <x v="2"/>
    <x v="1"/>
    <n v="136"/>
    <n v="183.6"/>
    <n v="47.599999999999994"/>
    <n v="1088"/>
    <n v="1468.8"/>
    <x v="2"/>
    <x v="3"/>
    <x v="1"/>
  </r>
  <r>
    <d v="2024-04-05T00:00:00"/>
    <s v="P0041"/>
    <n v="12"/>
    <x v="2"/>
    <x v="1"/>
    <n v="0"/>
    <x v="1"/>
    <x v="1"/>
    <x v="1"/>
    <n v="44"/>
    <n v="58.08"/>
    <n v="14.079999999999998"/>
    <n v="528"/>
    <n v="696.96"/>
    <x v="4"/>
    <x v="3"/>
    <x v="1"/>
  </r>
  <r>
    <d v="2024-04-07T00:00:00"/>
    <s v="P0027"/>
    <n v="13"/>
    <x v="2"/>
    <x v="0"/>
    <n v="0"/>
    <x v="22"/>
    <x v="0"/>
    <x v="0"/>
    <n v="105"/>
    <n v="117.6"/>
    <n v="12.599999999999994"/>
    <n v="1365"/>
    <n v="1528.8"/>
    <x v="6"/>
    <x v="3"/>
    <x v="1"/>
  </r>
  <r>
    <d v="2024-04-09T00:00:00"/>
    <s v="P0029"/>
    <n v="14"/>
    <x v="1"/>
    <x v="1"/>
    <n v="0"/>
    <x v="23"/>
    <x v="0"/>
    <x v="1"/>
    <n v="71"/>
    <n v="95.85"/>
    <n v="24.849999999999994"/>
    <n v="994"/>
    <n v="1341.8999999999999"/>
    <x v="8"/>
    <x v="3"/>
    <x v="1"/>
  </r>
  <r>
    <d v="2024-04-11T00:00:00"/>
    <s v="P006"/>
    <n v="2"/>
    <x v="0"/>
    <x v="1"/>
    <n v="0"/>
    <x v="24"/>
    <x v="3"/>
    <x v="3"/>
    <n v="124"/>
    <n v="204.60000000000002"/>
    <n v="80.600000000000023"/>
    <n v="248"/>
    <n v="409.20000000000005"/>
    <x v="10"/>
    <x v="3"/>
    <x v="1"/>
  </r>
  <r>
    <d v="2024-04-13T00:00:00"/>
    <s v="P0033"/>
    <n v="19"/>
    <x v="0"/>
    <x v="0"/>
    <n v="0"/>
    <x v="25"/>
    <x v="1"/>
    <x v="1"/>
    <n v="16"/>
    <n v="18.240000000000002"/>
    <n v="2.240000000000002"/>
    <n v="304"/>
    <n v="346.56000000000006"/>
    <x v="12"/>
    <x v="3"/>
    <x v="1"/>
  </r>
  <r>
    <d v="2024-04-15T00:00:00"/>
    <s v="P0020"/>
    <n v="19"/>
    <x v="1"/>
    <x v="1"/>
    <n v="0"/>
    <x v="26"/>
    <x v="4"/>
    <x v="2"/>
    <n v="10"/>
    <n v="14.600000000000001"/>
    <n v="4.6000000000000014"/>
    <n v="190"/>
    <n v="277.40000000000003"/>
    <x v="14"/>
    <x v="3"/>
    <x v="1"/>
  </r>
  <r>
    <d v="2024-04-17T00:00:00"/>
    <s v="P006"/>
    <n v="7"/>
    <x v="0"/>
    <x v="0"/>
    <n v="0"/>
    <x v="24"/>
    <x v="3"/>
    <x v="3"/>
    <n v="124"/>
    <n v="204.60000000000002"/>
    <n v="80.600000000000023"/>
    <n v="868"/>
    <n v="1432.2000000000003"/>
    <x v="16"/>
    <x v="3"/>
    <x v="1"/>
  </r>
  <r>
    <d v="2024-04-19T00:00:00"/>
    <s v="P0046"/>
    <n v="14"/>
    <x v="0"/>
    <x v="1"/>
    <n v="0"/>
    <x v="5"/>
    <x v="2"/>
    <x v="3"/>
    <n v="16"/>
    <n v="26.4"/>
    <n v="10.399999999999999"/>
    <n v="224"/>
    <n v="369.59999999999997"/>
    <x v="18"/>
    <x v="3"/>
    <x v="1"/>
  </r>
  <r>
    <d v="2024-04-21T00:00:00"/>
    <s v="P0016"/>
    <n v="7"/>
    <x v="1"/>
    <x v="0"/>
    <n v="0"/>
    <x v="20"/>
    <x v="4"/>
    <x v="0"/>
    <n v="44"/>
    <n v="72.599999999999994"/>
    <n v="28.599999999999994"/>
    <n v="308"/>
    <n v="508.19999999999993"/>
    <x v="20"/>
    <x v="3"/>
    <x v="1"/>
  </r>
  <r>
    <d v="2024-04-23T00:00:00"/>
    <s v="P0030"/>
    <n v="10"/>
    <x v="2"/>
    <x v="1"/>
    <n v="0"/>
    <x v="27"/>
    <x v="0"/>
    <x v="3"/>
    <n v="133"/>
    <n v="194.18"/>
    <n v="61.180000000000007"/>
    <n v="1330"/>
    <n v="1941.8000000000002"/>
    <x v="22"/>
    <x v="3"/>
    <x v="1"/>
  </r>
  <r>
    <d v="2024-04-25T00:00:00"/>
    <s v="P0020"/>
    <n v="18"/>
    <x v="2"/>
    <x v="1"/>
    <n v="0"/>
    <x v="26"/>
    <x v="0"/>
    <x v="2"/>
    <n v="10"/>
    <n v="14.600000000000001"/>
    <n v="4.6000000000000014"/>
    <n v="180"/>
    <n v="262.8"/>
    <x v="24"/>
    <x v="3"/>
    <x v="1"/>
  </r>
  <r>
    <d v="2024-04-27T00:00:00"/>
    <s v="P0018"/>
    <n v="13"/>
    <x v="1"/>
    <x v="0"/>
    <n v="0"/>
    <x v="18"/>
    <x v="4"/>
    <x v="1"/>
    <n v="133"/>
    <n v="146.30000000000001"/>
    <n v="13.300000000000011"/>
    <n v="1729"/>
    <n v="1901.9"/>
    <x v="26"/>
    <x v="3"/>
    <x v="1"/>
  </r>
  <r>
    <d v="2024-04-29T00:00:00"/>
    <s v="P0044"/>
    <n v="12"/>
    <x v="0"/>
    <x v="1"/>
    <n v="0"/>
    <x v="28"/>
    <x v="2"/>
    <x v="2"/>
    <n v="124"/>
    <n v="140.12"/>
    <n v="16.120000000000005"/>
    <n v="1488"/>
    <n v="1681.44"/>
    <x v="28"/>
    <x v="3"/>
    <x v="1"/>
  </r>
  <r>
    <d v="2024-05-01T00:00:00"/>
    <s v="P0010"/>
    <n v="5"/>
    <x v="0"/>
    <x v="1"/>
    <n v="0"/>
    <x v="29"/>
    <x v="4"/>
    <x v="1"/>
    <n v="123"/>
    <n v="179.58"/>
    <n v="56.580000000000013"/>
    <n v="615"/>
    <n v="897.90000000000009"/>
    <x v="0"/>
    <x v="4"/>
    <x v="1"/>
  </r>
  <r>
    <d v="2024-05-03T00:00:00"/>
    <s v="P0044"/>
    <n v="9"/>
    <x v="1"/>
    <x v="0"/>
    <n v="0"/>
    <x v="28"/>
    <x v="2"/>
    <x v="2"/>
    <n v="124"/>
    <n v="140.12"/>
    <n v="16.120000000000005"/>
    <n v="1116"/>
    <n v="1261.08"/>
    <x v="2"/>
    <x v="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C59D2C-27D9-43AA-8D55-12E9E3008714}" name="PAYMENT MODE" cacheId="1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rowHeaderCaption="PAYMENT MODE">
  <location ref="U7:V9" firstHeaderRow="1" firstDataRow="1" firstDataCol="1"/>
  <pivotFields count="17">
    <pivotField numFmtId="14" showAll="0"/>
    <pivotField showAll="0"/>
    <pivotField showAll="0"/>
    <pivotField showAll="0">
      <items count="4">
        <item x="1"/>
        <item x="2"/>
        <item x="0"/>
        <item t="default"/>
      </items>
    </pivotField>
    <pivotField axis="axisRow" showAll="0">
      <items count="3">
        <item x="1"/>
        <item x="0"/>
        <item t="default"/>
      </items>
    </pivotField>
    <pivotField numFmtId="10" showAll="0"/>
    <pivotField showAll="0"/>
    <pivotField showAll="0"/>
    <pivotField showAll="0"/>
    <pivotField numFmtId="164" showAll="0"/>
    <pivotField numFmtId="164" showAll="0"/>
    <pivotField numFmtId="164" showAll="0"/>
    <pivotField numFmtId="164" showAll="0"/>
    <pivotField dataField="1" numFmtId="164"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3" baseField="0" baseItem="0"/>
  </dataFields>
  <formats count="1">
    <format dxfId="439">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07498A-E685-498A-9434-A060487CCB0B}" name="CATEGORY" cacheId="1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ATEGORY">
  <location ref="U13:V18" firstHeaderRow="1" firstDataRow="1" firstDataCol="1"/>
  <pivotFields count="17">
    <pivotField numFmtId="14" showAll="0"/>
    <pivotField showAll="0"/>
    <pivotField showAll="0"/>
    <pivotField showAll="0">
      <items count="4">
        <item x="1"/>
        <item x="2"/>
        <item x="0"/>
        <item t="default"/>
      </items>
    </pivotField>
    <pivotField showAll="0">
      <items count="3">
        <item x="1"/>
        <item x="0"/>
        <item t="default"/>
      </items>
    </pivotField>
    <pivotField numFmtId="10" showAll="0"/>
    <pivotField showAll="0"/>
    <pivotField axis="axisRow" showAll="0">
      <items count="6">
        <item x="3"/>
        <item x="4"/>
        <item x="0"/>
        <item x="1"/>
        <item x="2"/>
        <item t="default"/>
      </items>
    </pivotField>
    <pivotField showAll="0"/>
    <pivotField numFmtId="164" showAll="0"/>
    <pivotField numFmtId="164" showAll="0"/>
    <pivotField numFmtId="164" showAll="0"/>
    <pivotField numFmtId="164" showAll="0"/>
    <pivotField dataField="1" numFmtId="164"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3" baseField="0" baseItem="0" numFmtId="44"/>
  </dataFields>
  <formats count="1">
    <format dxfId="44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94B61E-ABE0-4D37-A3C0-BE313F66B7A9}" name="PRODUCT,UOM" cacheId="1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gridDropZones="1" multipleFieldFilters="0">
  <location ref="AE7:AH58" firstHeaderRow="1" firstDataRow="2" firstDataCol="2"/>
  <pivotFields count="17">
    <pivotField compact="0" numFmtId="14" outline="0" showAll="0"/>
    <pivotField compact="0" outline="0" showAll="0"/>
    <pivotField dataField="1" compact="0" outline="0" showAll="0"/>
    <pivotField compact="0" outline="0" showAll="0">
      <items count="4">
        <item x="1"/>
        <item x="2"/>
        <item x="0"/>
        <item t="default"/>
      </items>
    </pivotField>
    <pivotField compact="0" outline="0" showAll="0">
      <items count="3">
        <item x="1"/>
        <item x="0"/>
        <item t="default"/>
      </items>
    </pivotField>
    <pivotField compact="0" numFmtId="10" outline="0" showAll="0"/>
    <pivotField axis="axisRow" compact="0" outline="0" showAll="0" defaultSubtotal="0">
      <items count="59">
        <item m="1" x="56"/>
        <item x="29"/>
        <item x="35"/>
        <item x="9"/>
        <item x="48"/>
        <item x="16"/>
        <item x="44"/>
        <item x="20"/>
        <item x="39"/>
        <item x="18"/>
        <item x="42"/>
        <item m="1" x="50"/>
        <item x="26"/>
        <item x="15"/>
        <item x="30"/>
        <item x="2"/>
        <item x="0"/>
        <item x="31"/>
        <item x="40"/>
        <item x="22"/>
        <item x="6"/>
        <item x="23"/>
        <item m="1" x="53"/>
        <item x="27"/>
        <item x="7"/>
        <item x="49"/>
        <item x="25"/>
        <item x="8"/>
        <item x="19"/>
        <item x="47"/>
        <item x="43"/>
        <item x="36"/>
        <item x="34"/>
        <item m="1" x="57"/>
        <item x="13"/>
        <item x="1"/>
        <item x="45"/>
        <item x="46"/>
        <item x="28"/>
        <item x="33"/>
        <item x="5"/>
        <item x="11"/>
        <item x="32"/>
        <item x="10"/>
        <item m="1" x="51"/>
        <item x="3"/>
        <item m="1" x="54"/>
        <item m="1" x="58"/>
        <item m="1" x="52"/>
        <item m="1" x="55"/>
        <item x="4"/>
        <item x="12"/>
        <item x="14"/>
        <item x="17"/>
        <item x="21"/>
        <item x="24"/>
        <item x="37"/>
        <item x="38"/>
        <item x="41"/>
      </items>
    </pivotField>
    <pivotField compact="0" outline="0" showAll="0"/>
    <pivotField axis="axisRow" compact="0" outline="0" showAll="0" defaultSubtotal="0">
      <items count="4">
        <item x="2"/>
        <item x="1"/>
        <item x="0"/>
        <item x="3"/>
      </items>
    </pivotField>
    <pivotField compact="0" numFmtId="164" outline="0" showAll="0"/>
    <pivotField compact="0" numFmtId="164" outline="0" showAll="0"/>
    <pivotField compact="0" numFmtId="164" outline="0" showAll="0"/>
    <pivotField compact="0" numFmtId="164" outline="0" showAll="0"/>
    <pivotField dataField="1" compact="0" numFmtId="164" outline="0" showAll="0"/>
    <pivotField compact="0" outline="0" showAll="0"/>
    <pivotField compact="0" outline="0"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50">
    <i>
      <x v="1"/>
      <x v="1"/>
    </i>
    <i>
      <x v="2"/>
      <x v="2"/>
    </i>
    <i>
      <x v="3"/>
      <x/>
    </i>
    <i>
      <x v="4"/>
      <x v="1"/>
    </i>
    <i>
      <x v="5"/>
      <x v="3"/>
    </i>
    <i>
      <x v="6"/>
      <x/>
    </i>
    <i>
      <x v="7"/>
      <x v="2"/>
    </i>
    <i>
      <x v="8"/>
      <x v="1"/>
    </i>
    <i>
      <x v="9"/>
      <x v="1"/>
    </i>
    <i>
      <x v="10"/>
      <x v="2"/>
    </i>
    <i>
      <x v="12"/>
      <x/>
    </i>
    <i>
      <x v="13"/>
      <x v="1"/>
    </i>
    <i>
      <x v="14"/>
      <x v="3"/>
    </i>
    <i>
      <x v="15"/>
      <x/>
    </i>
    <i>
      <x v="16"/>
      <x v="2"/>
    </i>
    <i>
      <x v="17"/>
      <x v="1"/>
    </i>
    <i>
      <x v="18"/>
      <x v="1"/>
    </i>
    <i>
      <x v="19"/>
      <x v="2"/>
    </i>
    <i>
      <x v="20"/>
      <x/>
    </i>
    <i>
      <x v="21"/>
      <x v="1"/>
    </i>
    <i>
      <x v="23"/>
      <x v="3"/>
    </i>
    <i>
      <x v="24"/>
      <x/>
    </i>
    <i>
      <x v="25"/>
      <x v="2"/>
    </i>
    <i>
      <x v="26"/>
      <x v="1"/>
    </i>
    <i>
      <x v="27"/>
      <x v="1"/>
    </i>
    <i>
      <x v="28"/>
      <x v="2"/>
    </i>
    <i>
      <x v="29"/>
      <x/>
    </i>
    <i>
      <x v="30"/>
      <x v="1"/>
    </i>
    <i>
      <x v="31"/>
      <x v="3"/>
    </i>
    <i>
      <x v="32"/>
      <x/>
    </i>
    <i>
      <x v="34"/>
      <x v="2"/>
    </i>
    <i>
      <x v="35"/>
      <x v="1"/>
    </i>
    <i>
      <x v="36"/>
      <x v="1"/>
    </i>
    <i>
      <x v="37"/>
      <x v="2"/>
    </i>
    <i>
      <x v="38"/>
      <x/>
    </i>
    <i>
      <x v="39"/>
      <x v="1"/>
    </i>
    <i>
      <x v="40"/>
      <x v="3"/>
    </i>
    <i>
      <x v="41"/>
      <x/>
    </i>
    <i>
      <x v="42"/>
      <x v="2"/>
    </i>
    <i>
      <x v="43"/>
      <x v="1"/>
    </i>
    <i>
      <x v="45"/>
      <x v="1"/>
    </i>
    <i>
      <x v="50"/>
      <x/>
    </i>
    <i>
      <x v="51"/>
      <x v="2"/>
    </i>
    <i>
      <x v="52"/>
      <x v="1"/>
    </i>
    <i>
      <x v="53"/>
      <x v="2"/>
    </i>
    <i>
      <x v="54"/>
      <x v="1"/>
    </i>
    <i>
      <x v="55"/>
      <x v="3"/>
    </i>
    <i>
      <x v="56"/>
      <x v="1"/>
    </i>
    <i>
      <x v="57"/>
      <x v="1"/>
    </i>
    <i>
      <x v="58"/>
      <x/>
    </i>
  </rowItems>
  <colFields count="1">
    <field x="-2"/>
  </colFields>
  <colItems count="2">
    <i>
      <x/>
    </i>
    <i i="1">
      <x v="1"/>
    </i>
  </colItems>
  <dataFields count="2">
    <dataField name="Sum of TOTAL SELLING VALUE" fld="13" baseField="0" baseItem="0"/>
    <dataField name="Sum of QTY" fld="2" baseField="0" baseItem="0"/>
  </dataFields>
  <formats count="3">
    <format dxfId="443">
      <pivotArea type="all" dataOnly="0" outline="0" fieldPosition="0"/>
    </format>
    <format dxfId="442">
      <pivotArea outline="0" collapsedLevelsAreSubtotals="1" fieldPosition="0"/>
    </format>
    <format dxfId="441">
      <pivotArea field="6"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19BF1A-0362-4DEA-8DA6-4007C653FA0B}" name="PivotTable7" cacheId="1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rowHeaderCaption="SALES TYPE">
  <location ref="U22:V25" firstHeaderRow="1" firstDataRow="1" firstDataCol="1"/>
  <pivotFields count="17">
    <pivotField numFmtId="14" showAll="0"/>
    <pivotField showAll="0"/>
    <pivotField showAll="0"/>
    <pivotField axis="axisRow" showAll="0">
      <items count="4">
        <item x="1"/>
        <item x="2"/>
        <item x="0"/>
        <item t="default"/>
      </items>
    </pivotField>
    <pivotField showAll="0">
      <items count="3">
        <item x="1"/>
        <item x="0"/>
        <item t="default"/>
      </items>
    </pivotField>
    <pivotField numFmtId="10" showAll="0"/>
    <pivotField showAll="0"/>
    <pivotField showAll="0"/>
    <pivotField showAll="0"/>
    <pivotField numFmtId="164" showAll="0"/>
    <pivotField numFmtId="164" showAll="0"/>
    <pivotField numFmtId="164" showAll="0"/>
    <pivotField numFmtId="164" showAll="0"/>
    <pivotField dataField="1" numFmtId="164"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3" baseField="0" baseItem="0"/>
  </dataFields>
  <formats count="1">
    <format dxfId="444">
      <pivotArea outline="0" collapsedLevelsAreSubtotals="1" fieldPosition="0"/>
    </format>
  </formats>
  <chartFormats count="5">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920A47-93BF-4C29-BF10-F87233F4EBF0}" name="TOTAL VALUE"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6:H7" firstHeaderRow="0" firstDataRow="1" firstDataCol="0"/>
  <pivotFields count="17">
    <pivotField numFmtId="14" showAll="0"/>
    <pivotField showAll="0"/>
    <pivotField showAll="0"/>
    <pivotField showAll="0">
      <items count="4">
        <item x="1"/>
        <item x="2"/>
        <item x="0"/>
        <item t="default"/>
      </items>
    </pivotField>
    <pivotField showAll="0">
      <items count="3">
        <item x="1"/>
        <item x="0"/>
        <item t="default"/>
      </items>
    </pivotField>
    <pivotField numFmtId="10" showAll="0"/>
    <pivotField showAll="0"/>
    <pivotField showAll="0"/>
    <pivotField showAll="0"/>
    <pivotField numFmtId="164" showAll="0"/>
    <pivotField numFmtId="164" showAll="0"/>
    <pivotField numFmtId="164" showAll="0"/>
    <pivotField dataField="1" numFmtId="164" showAll="0"/>
    <pivotField dataField="1" numFmtId="164"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2" baseField="0" baseItem="0" numFmtId="170"/>
    <dataField name="Sum of TOTAL SELLING VALUE" fld="13" baseField="0" baseItem="0" numFmtId="170"/>
  </dataFields>
  <formats count="2">
    <format dxfId="438">
      <pivotArea outline="0" collapsedLevelsAreSubtotals="1" fieldPosition="0">
        <references count="1">
          <reference field="4294967294" count="1" selected="0">
            <x v="1"/>
          </reference>
        </references>
      </pivotArea>
    </format>
    <format dxfId="437">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2D5A0C2-50E4-450D-B254-39F6E7413EAA}" name="MONTHLY" cacheId="1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MONTH">
  <location ref="Q6:S18" firstHeaderRow="0" firstDataRow="1" firstDataCol="1"/>
  <pivotFields count="17">
    <pivotField numFmtId="14" showAll="0"/>
    <pivotField showAll="0"/>
    <pivotField showAll="0"/>
    <pivotField showAll="0">
      <items count="4">
        <item x="1"/>
        <item x="2"/>
        <item x="0"/>
        <item t="default"/>
      </items>
    </pivotField>
    <pivotField showAll="0">
      <items count="3">
        <item x="1"/>
        <item x="0"/>
        <item t="default"/>
      </items>
    </pivotField>
    <pivotField numFmtId="10" showAll="0"/>
    <pivotField showAll="0"/>
    <pivotField showAll="0"/>
    <pivotField showAll="0"/>
    <pivotField numFmtId="164" showAll="0"/>
    <pivotField numFmtId="164" showAll="0"/>
    <pivotField numFmtId="164" showAll="0"/>
    <pivotField dataField="1" numFmtId="164" showAll="0"/>
    <pivotField dataField="1" numFmtId="164" showAll="0"/>
    <pivotField showAll="0"/>
    <pivotField axis="axisRow"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15"/>
  </rowFields>
  <rowItems count="12">
    <i>
      <x v="12"/>
    </i>
    <i>
      <x v="13"/>
    </i>
    <i>
      <x v="14"/>
    </i>
    <i>
      <x v="15"/>
    </i>
    <i>
      <x v="16"/>
    </i>
    <i>
      <x v="17"/>
    </i>
    <i>
      <x v="18"/>
    </i>
    <i>
      <x v="19"/>
    </i>
    <i>
      <x v="20"/>
    </i>
    <i>
      <x v="21"/>
    </i>
    <i>
      <x v="22"/>
    </i>
    <i>
      <x v="23"/>
    </i>
  </rowItems>
  <colFields count="1">
    <field x="-2"/>
  </colFields>
  <colItems count="2">
    <i>
      <x/>
    </i>
    <i i="1">
      <x v="1"/>
    </i>
  </colItems>
  <dataFields count="2">
    <dataField name="Sum of TOTAL BUYING VALUE" fld="12" baseField="0" baseItem="0"/>
    <dataField name="Sum of TOTAL SELLING VALUE" fld="13" baseField="0" baseItem="0"/>
  </dataFields>
  <formats count="1">
    <format dxfId="4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837614-DD29-4A03-A112-CD0504C08D67}" name="DAY" cacheId="1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rowHeaderCaption="DAY">
  <location ref="A3:B34" firstHeaderRow="1" firstDataRow="1" firstDataCol="1"/>
  <pivotFields count="17">
    <pivotField numFmtId="14" showAll="0"/>
    <pivotField showAll="0"/>
    <pivotField showAll="0"/>
    <pivotField showAll="0">
      <items count="4">
        <item x="1"/>
        <item x="2"/>
        <item x="0"/>
        <item t="default"/>
      </items>
    </pivotField>
    <pivotField showAll="0">
      <items count="3">
        <item x="1"/>
        <item x="0"/>
        <item t="default"/>
      </items>
    </pivotField>
    <pivotField numFmtId="10" showAll="0"/>
    <pivotField showAll="0"/>
    <pivotField showAll="0"/>
    <pivotField showAll="0"/>
    <pivotField numFmtId="164" showAll="0"/>
    <pivotField numFmtId="164" showAll="0"/>
    <pivotField numFmtId="164" showAll="0"/>
    <pivotField numFmtId="164" showAll="0"/>
    <pivotField dataField="1" numFmtId="164" showAll="0"/>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14"/>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3" baseField="0" baseItem="0" numFmtId="167"/>
  </dataFields>
  <formats count="3">
    <format dxfId="448">
      <pivotArea dataOnly="0" outline="0" axis="axisValues" fieldPosition="0"/>
    </format>
    <format dxfId="447">
      <pivotArea outline="0" collapsedLevelsAreSubtotals="1" fieldPosition="0"/>
    </format>
    <format dxfId="446">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20995128-48D3-4A72-AF12-D6A651D0B484}" sourceName="PAYMENT MODE">
  <pivotTables>
    <pivotTable tabId="6" name="DAY"/>
    <pivotTable tabId="6" name="CATEGORY"/>
    <pivotTable tabId="6" name="MONTHLY"/>
    <pivotTable tabId="6" name="PAYMENT MODE"/>
    <pivotTable tabId="6" name="PivotTable7"/>
    <pivotTable tabId="6" name="PRODUCT,UOM"/>
    <pivotTable tabId="6" name="TOTAL VALUE"/>
  </pivotTables>
  <data>
    <tabular pivotCacheId="7964686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3722E7A-E889-4D09-887D-AB73228B659D}" sourceName="MONTH">
  <pivotTables>
    <pivotTable tabId="6" name="DAY"/>
    <pivotTable tabId="6" name="CATEGORY"/>
    <pivotTable tabId="6" name="MONTHLY"/>
    <pivotTable tabId="6" name="PAYMENT MODE"/>
    <pivotTable tabId="6" name="PivotTable7"/>
    <pivotTable tabId="6" name="PRODUCT,UOM"/>
    <pivotTable tabId="6" name="TOTAL VALUE"/>
  </pivotTables>
  <data>
    <tabular pivotCacheId="79646864">
      <items count="24">
        <i x="0" s="1"/>
        <i x="1" s="1"/>
        <i x="2" s="1"/>
        <i x="3" s="1"/>
        <i x="4" s="1"/>
        <i x="5" s="1"/>
        <i x="6" s="1"/>
        <i x="7" s="1"/>
        <i x="8" s="1"/>
        <i x="9" s="1"/>
        <i x="10" s="1"/>
        <i x="11" s="1"/>
        <i x="16" s="1" nd="1"/>
        <i x="13" s="1" nd="1"/>
        <i x="17" s="1" nd="1"/>
        <i x="22" s="1" nd="1"/>
        <i x="12" s="1" nd="1"/>
        <i x="14" s="1" nd="1"/>
        <i x="15" s="1" nd="1"/>
        <i x="18" s="1" nd="1"/>
        <i x="19" s="1" nd="1"/>
        <i x="20" s="1" nd="1"/>
        <i x="21" s="1" nd="1"/>
        <i x="2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16AE30B-2BFB-4507-8C61-A29F34DCCFD7}" sourceName="YEAR">
  <pivotTables>
    <pivotTable tabId="6" name="DAY"/>
    <pivotTable tabId="6" name="CATEGORY"/>
    <pivotTable tabId="6" name="MONTHLY"/>
    <pivotTable tabId="6" name="PAYMENT MODE"/>
    <pivotTable tabId="6" name="PivotTable7"/>
    <pivotTable tabId="6" name="PRODUCT,UOM"/>
    <pivotTable tabId="6" name="TOTAL VALUE"/>
  </pivotTables>
  <data>
    <tabular pivotCacheId="79646864">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TYPE" xr10:uid="{5F5D6949-5CCE-4A31-AD35-7CFB3976D56A}" sourceName="SALES TYPE">
  <pivotTables>
    <pivotTable tabId="6" name="DAY"/>
    <pivotTable tabId="6" name="CATEGORY"/>
    <pivotTable tabId="6" name="MONTHLY"/>
    <pivotTable tabId="6" name="PAYMENT MODE"/>
    <pivotTable tabId="6" name="PivotTable7"/>
    <pivotTable tabId="6" name="PRODUCT,UOM"/>
    <pivotTable tabId="6" name="TOTAL VALUE"/>
  </pivotTables>
  <data>
    <tabular pivotCacheId="79646864">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145F8049-FE16-4B02-B134-C92F4498D4F9}" cache="Slicer_PAYMENT_MODE" caption="PAYMENT MODE" rowHeight="241300"/>
  <slicer name="MONTH" xr10:uid="{75DF84ED-B6FE-4447-B84B-E7F8848D15D7}" cache="Slicer_MONTH" caption="MONTH" rowHeight="241300"/>
  <slicer name="YEAR" xr10:uid="{1E198826-5B55-4C0B-A62D-216C144FF62A}" cache="Slicer_YEAR" caption="YEAR" rowHeight="241300"/>
  <slicer name="SALES TYPE" xr10:uid="{374C081E-4411-4149-9182-C352220098FC}" cache="Slicer_SALES_TYPE" caption="SALES TY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1" xr10:uid="{CFFF1924-700E-4631-8EB5-717DB4922A69}" cache="Slicer_PAYMENT_MODE" caption="PAYMENT MODE" columnCount="2" style="SlicerStyleDark1" rowHeight="241300"/>
  <slicer name="MONTH 1" xr10:uid="{9954167F-30EC-4582-8C87-57AC831B2B02}" cache="Slicer_MONTH" caption="MONTH" style="SlicerStyleDark1" rowHeight="241300"/>
  <slicer name="YEAR 1" xr10:uid="{1CB36756-69DC-4424-96F7-16639CA5AD51}" cache="Slicer_YEAR" caption="YEAR" style="SlicerStyleDark1" rowHeight="241300"/>
  <slicer name="SALES TYPE 1" xr10:uid="{60D7F431-FE40-42BB-A614-8A8AAD20621F}" cache="Slicer_SALES_TYPE" caption="SALES TYPE" columnCount="3"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3.xml"/><Relationship Id="rId18" Type="http://schemas.openxmlformats.org/officeDocument/2006/relationships/ctrlProp" Target="../ctrlProps/ctrlProp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17" Type="http://schemas.openxmlformats.org/officeDocument/2006/relationships/ctrlProp" Target="../ctrlProps/ctrlProp7.xml"/><Relationship Id="rId2" Type="http://schemas.openxmlformats.org/officeDocument/2006/relationships/pivotTable" Target="../pivotTables/pivotTable2.xml"/><Relationship Id="rId16" Type="http://schemas.openxmlformats.org/officeDocument/2006/relationships/ctrlProp" Target="../ctrlProps/ctrlProp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openxmlformats.org/officeDocument/2006/relationships/ctrlProp" Target="../ctrlProps/ctrlProp5.xml"/><Relationship Id="rId10" Type="http://schemas.openxmlformats.org/officeDocument/2006/relationships/vmlDrawing" Target="../drawings/vmlDrawing1.vml"/><Relationship Id="rId19"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vmlDrawing" Target="../drawings/vmlDrawing2.vml"/><Relationship Id="rId7" Type="http://schemas.openxmlformats.org/officeDocument/2006/relationships/ctrlProp" Target="../ctrlProps/ctrlProp12.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11.xml"/><Relationship Id="rId5" Type="http://schemas.openxmlformats.org/officeDocument/2006/relationships/ctrlProp" Target="../ctrlProps/ctrlProp10.xml"/><Relationship Id="rId4" Type="http://schemas.openxmlformats.org/officeDocument/2006/relationships/ctrlProp" Target="../ctrlProps/ctrlProp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F72B5-59C0-4415-A412-0EF985DCEFFC}">
  <dimension ref="A1:F51"/>
  <sheetViews>
    <sheetView workbookViewId="0">
      <selection activeCell="F1" sqref="F1:F1048576"/>
    </sheetView>
  </sheetViews>
  <sheetFormatPr defaultRowHeight="15" x14ac:dyDescent="0.25"/>
  <cols>
    <col min="2" max="2" width="12.28515625" customWidth="1"/>
    <col min="3" max="3" width="13.5703125" customWidth="1"/>
    <col min="4" max="4" width="10.85546875" customWidth="1"/>
    <col min="5" max="5" width="11.28515625" style="34" customWidth="1"/>
    <col min="6" max="6" width="13.85546875" style="34" customWidth="1"/>
  </cols>
  <sheetData>
    <row r="1" spans="1:6" x14ac:dyDescent="0.25">
      <c r="A1" t="s">
        <v>0</v>
      </c>
      <c r="B1" t="s">
        <v>1</v>
      </c>
      <c r="C1" t="s">
        <v>2</v>
      </c>
      <c r="D1" t="s">
        <v>3</v>
      </c>
      <c r="E1" s="34" t="s">
        <v>4</v>
      </c>
      <c r="F1" s="34" t="s">
        <v>5</v>
      </c>
    </row>
    <row r="2" spans="1:6" x14ac:dyDescent="0.25">
      <c r="A2" t="s">
        <v>6</v>
      </c>
      <c r="B2" t="s">
        <v>134</v>
      </c>
      <c r="C2" t="s">
        <v>7</v>
      </c>
      <c r="D2" t="s">
        <v>8</v>
      </c>
      <c r="E2" s="34">
        <v>98</v>
      </c>
      <c r="F2" s="34">
        <v>129.36000000000001</v>
      </c>
    </row>
    <row r="3" spans="1:6" x14ac:dyDescent="0.25">
      <c r="A3" t="s">
        <v>9</v>
      </c>
      <c r="B3" t="s">
        <v>135</v>
      </c>
      <c r="C3" t="s">
        <v>7</v>
      </c>
      <c r="D3" t="s">
        <v>8</v>
      </c>
      <c r="E3" s="34">
        <v>105</v>
      </c>
      <c r="F3" s="34">
        <v>117.6</v>
      </c>
    </row>
    <row r="4" spans="1:6" x14ac:dyDescent="0.25">
      <c r="A4" t="s">
        <v>10</v>
      </c>
      <c r="B4" t="s">
        <v>136</v>
      </c>
      <c r="C4" t="s">
        <v>7</v>
      </c>
      <c r="D4" t="s">
        <v>11</v>
      </c>
      <c r="E4" s="34">
        <v>44</v>
      </c>
      <c r="F4" s="34">
        <v>50.16</v>
      </c>
    </row>
    <row r="5" spans="1:6" x14ac:dyDescent="0.25">
      <c r="A5" t="s">
        <v>12</v>
      </c>
      <c r="B5" t="s">
        <v>137</v>
      </c>
      <c r="C5" t="s">
        <v>7</v>
      </c>
      <c r="D5" t="s">
        <v>13</v>
      </c>
      <c r="E5" s="34">
        <v>71</v>
      </c>
      <c r="F5" s="34">
        <v>80.23</v>
      </c>
    </row>
    <row r="6" spans="1:6" x14ac:dyDescent="0.25">
      <c r="A6" t="s">
        <v>14</v>
      </c>
      <c r="B6" t="s">
        <v>138</v>
      </c>
      <c r="C6" t="s">
        <v>7</v>
      </c>
      <c r="D6" t="s">
        <v>8</v>
      </c>
      <c r="E6" s="34">
        <v>133</v>
      </c>
      <c r="F6" s="34">
        <v>187.53</v>
      </c>
    </row>
    <row r="7" spans="1:6" x14ac:dyDescent="0.25">
      <c r="A7" t="s">
        <v>15</v>
      </c>
      <c r="B7" t="s">
        <v>139</v>
      </c>
      <c r="C7" t="s">
        <v>7</v>
      </c>
      <c r="D7" t="s">
        <v>16</v>
      </c>
      <c r="E7" s="34">
        <v>124</v>
      </c>
      <c r="F7" s="34">
        <v>204.60000000000002</v>
      </c>
    </row>
    <row r="8" spans="1:6" x14ac:dyDescent="0.25">
      <c r="A8" t="s">
        <v>17</v>
      </c>
      <c r="B8" t="s">
        <v>140</v>
      </c>
      <c r="C8" t="s">
        <v>7</v>
      </c>
      <c r="D8" t="s">
        <v>13</v>
      </c>
      <c r="E8" s="34">
        <v>10</v>
      </c>
      <c r="F8" s="34">
        <v>11.2</v>
      </c>
    </row>
    <row r="9" spans="1:6" x14ac:dyDescent="0.25">
      <c r="A9" t="s">
        <v>18</v>
      </c>
      <c r="B9" t="s">
        <v>141</v>
      </c>
      <c r="C9" t="s">
        <v>7</v>
      </c>
      <c r="D9" t="s">
        <v>11</v>
      </c>
      <c r="E9" s="34">
        <v>16</v>
      </c>
      <c r="F9" s="34">
        <v>17.600000000000001</v>
      </c>
    </row>
    <row r="10" spans="1:6" x14ac:dyDescent="0.25">
      <c r="A10" t="s">
        <v>19</v>
      </c>
      <c r="B10" t="s">
        <v>142</v>
      </c>
      <c r="C10" t="s">
        <v>7</v>
      </c>
      <c r="D10" t="s">
        <v>8</v>
      </c>
      <c r="E10" s="34">
        <v>10</v>
      </c>
      <c r="F10" s="34">
        <v>13.5</v>
      </c>
    </row>
    <row r="11" spans="1:6" x14ac:dyDescent="0.25">
      <c r="A11" t="s">
        <v>20</v>
      </c>
      <c r="B11" t="s">
        <v>21</v>
      </c>
      <c r="C11" t="s">
        <v>22</v>
      </c>
      <c r="D11" t="s">
        <v>8</v>
      </c>
      <c r="E11" s="34">
        <v>123</v>
      </c>
      <c r="F11" s="34">
        <v>179.58</v>
      </c>
    </row>
    <row r="12" spans="1:6" x14ac:dyDescent="0.25">
      <c r="A12" t="s">
        <v>23</v>
      </c>
      <c r="B12" t="s">
        <v>24</v>
      </c>
      <c r="C12" t="s">
        <v>22</v>
      </c>
      <c r="D12" t="s">
        <v>11</v>
      </c>
      <c r="E12" s="34">
        <v>136</v>
      </c>
      <c r="F12" s="34">
        <v>179.52</v>
      </c>
    </row>
    <row r="13" spans="1:6" x14ac:dyDescent="0.25">
      <c r="A13" t="s">
        <v>25</v>
      </c>
      <c r="B13" t="s">
        <v>26</v>
      </c>
      <c r="C13" t="s">
        <v>22</v>
      </c>
      <c r="D13" t="s">
        <v>13</v>
      </c>
      <c r="E13" s="34">
        <v>12</v>
      </c>
      <c r="F13" s="34">
        <v>13.44</v>
      </c>
    </row>
    <row r="14" spans="1:6" x14ac:dyDescent="0.25">
      <c r="A14" t="s">
        <v>27</v>
      </c>
      <c r="B14" t="s">
        <v>28</v>
      </c>
      <c r="C14" t="s">
        <v>22</v>
      </c>
      <c r="D14" t="s">
        <v>8</v>
      </c>
      <c r="E14" s="34">
        <v>63</v>
      </c>
      <c r="F14" s="34">
        <v>71.819999999999993</v>
      </c>
    </row>
    <row r="15" spans="1:6" x14ac:dyDescent="0.25">
      <c r="A15" t="s">
        <v>29</v>
      </c>
      <c r="B15" t="s">
        <v>30</v>
      </c>
      <c r="C15" t="s">
        <v>22</v>
      </c>
      <c r="D15" t="s">
        <v>16</v>
      </c>
      <c r="E15" s="34">
        <v>98</v>
      </c>
      <c r="F15" s="34">
        <v>110.74</v>
      </c>
    </row>
    <row r="16" spans="1:6" x14ac:dyDescent="0.25">
      <c r="A16" t="s">
        <v>31</v>
      </c>
      <c r="B16" t="s">
        <v>32</v>
      </c>
      <c r="C16" t="s">
        <v>22</v>
      </c>
      <c r="D16" t="s">
        <v>13</v>
      </c>
      <c r="E16" s="34">
        <v>105</v>
      </c>
      <c r="F16" s="34">
        <v>148.05000000000001</v>
      </c>
    </row>
    <row r="17" spans="1:6" x14ac:dyDescent="0.25">
      <c r="A17" t="s">
        <v>33</v>
      </c>
      <c r="B17" t="s">
        <v>34</v>
      </c>
      <c r="C17" t="s">
        <v>22</v>
      </c>
      <c r="D17" t="s">
        <v>11</v>
      </c>
      <c r="E17" s="34">
        <v>44</v>
      </c>
      <c r="F17" s="34">
        <v>72.599999999999994</v>
      </c>
    </row>
    <row r="18" spans="1:6" x14ac:dyDescent="0.25">
      <c r="A18" t="s">
        <v>35</v>
      </c>
      <c r="B18" t="s">
        <v>36</v>
      </c>
      <c r="C18" t="s">
        <v>22</v>
      </c>
      <c r="D18" t="s">
        <v>8</v>
      </c>
      <c r="E18" s="34">
        <v>71</v>
      </c>
      <c r="F18" s="34">
        <v>79.52</v>
      </c>
    </row>
    <row r="19" spans="1:6" x14ac:dyDescent="0.25">
      <c r="A19" t="s">
        <v>37</v>
      </c>
      <c r="B19" t="s">
        <v>38</v>
      </c>
      <c r="C19" t="s">
        <v>22</v>
      </c>
      <c r="D19" t="s">
        <v>8</v>
      </c>
      <c r="E19" s="34">
        <v>133</v>
      </c>
      <c r="F19" s="34">
        <v>146.30000000000001</v>
      </c>
    </row>
    <row r="20" spans="1:6" x14ac:dyDescent="0.25">
      <c r="A20" t="s">
        <v>39</v>
      </c>
      <c r="B20" t="s">
        <v>40</v>
      </c>
      <c r="C20" t="s">
        <v>22</v>
      </c>
      <c r="D20" t="s">
        <v>11</v>
      </c>
      <c r="E20" s="34">
        <v>124</v>
      </c>
      <c r="F20" s="34">
        <v>167.4</v>
      </c>
    </row>
    <row r="21" spans="1:6" x14ac:dyDescent="0.25">
      <c r="A21" t="s">
        <v>41</v>
      </c>
      <c r="B21" t="s">
        <v>42</v>
      </c>
      <c r="C21" t="s">
        <v>22</v>
      </c>
      <c r="D21" t="s">
        <v>13</v>
      </c>
      <c r="E21" s="34">
        <v>10</v>
      </c>
      <c r="F21" s="34">
        <v>14.600000000000001</v>
      </c>
    </row>
    <row r="22" spans="1:6" x14ac:dyDescent="0.25">
      <c r="A22" t="s">
        <v>43</v>
      </c>
      <c r="B22" t="s">
        <v>44</v>
      </c>
      <c r="C22" t="s">
        <v>45</v>
      </c>
      <c r="D22" t="s">
        <v>8</v>
      </c>
      <c r="E22" s="34">
        <v>16</v>
      </c>
      <c r="F22" s="34">
        <v>21.12</v>
      </c>
    </row>
    <row r="23" spans="1:6" x14ac:dyDescent="0.25">
      <c r="A23" t="s">
        <v>46</v>
      </c>
      <c r="B23" t="s">
        <v>47</v>
      </c>
      <c r="C23" t="s">
        <v>45</v>
      </c>
      <c r="D23" t="s">
        <v>16</v>
      </c>
      <c r="E23" s="34">
        <v>10</v>
      </c>
      <c r="F23" s="34">
        <v>11.2</v>
      </c>
    </row>
    <row r="24" spans="1:6" x14ac:dyDescent="0.25">
      <c r="A24" t="s">
        <v>48</v>
      </c>
      <c r="B24" t="s">
        <v>49</v>
      </c>
      <c r="C24" t="s">
        <v>45</v>
      </c>
      <c r="D24" t="s">
        <v>13</v>
      </c>
      <c r="E24" s="34">
        <v>123</v>
      </c>
      <c r="F24" s="34">
        <v>140.22</v>
      </c>
    </row>
    <row r="25" spans="1:6" x14ac:dyDescent="0.25">
      <c r="A25" t="s">
        <v>50</v>
      </c>
      <c r="B25" t="s">
        <v>51</v>
      </c>
      <c r="C25" t="s">
        <v>45</v>
      </c>
      <c r="D25" t="s">
        <v>11</v>
      </c>
      <c r="E25" s="34">
        <v>136</v>
      </c>
      <c r="F25" s="34">
        <v>153.68</v>
      </c>
    </row>
    <row r="26" spans="1:6" x14ac:dyDescent="0.25">
      <c r="A26" t="s">
        <v>52</v>
      </c>
      <c r="B26" t="s">
        <v>53</v>
      </c>
      <c r="C26" t="s">
        <v>45</v>
      </c>
      <c r="D26" t="s">
        <v>8</v>
      </c>
      <c r="E26" s="34">
        <v>12</v>
      </c>
      <c r="F26" s="34">
        <v>16.920000000000002</v>
      </c>
    </row>
    <row r="27" spans="1:6" x14ac:dyDescent="0.25">
      <c r="A27" t="s">
        <v>54</v>
      </c>
      <c r="B27" t="s">
        <v>55</v>
      </c>
      <c r="C27" t="s">
        <v>45</v>
      </c>
      <c r="D27" t="s">
        <v>8</v>
      </c>
      <c r="E27" s="34">
        <v>98</v>
      </c>
      <c r="F27" s="34">
        <v>161.69999999999999</v>
      </c>
    </row>
    <row r="28" spans="1:6" x14ac:dyDescent="0.25">
      <c r="A28" t="s">
        <v>56</v>
      </c>
      <c r="B28" t="s">
        <v>57</v>
      </c>
      <c r="C28" t="s">
        <v>45</v>
      </c>
      <c r="D28" t="s">
        <v>11</v>
      </c>
      <c r="E28" s="34">
        <v>105</v>
      </c>
      <c r="F28" s="34">
        <v>117.6</v>
      </c>
    </row>
    <row r="29" spans="1:6" x14ac:dyDescent="0.25">
      <c r="A29" t="s">
        <v>58</v>
      </c>
      <c r="B29" t="s">
        <v>59</v>
      </c>
      <c r="C29" t="s">
        <v>45</v>
      </c>
      <c r="D29" t="s">
        <v>13</v>
      </c>
      <c r="E29" s="34">
        <v>44</v>
      </c>
      <c r="F29" s="34">
        <v>48.4</v>
      </c>
    </row>
    <row r="30" spans="1:6" x14ac:dyDescent="0.25">
      <c r="A30" t="s">
        <v>60</v>
      </c>
      <c r="B30" t="s">
        <v>61</v>
      </c>
      <c r="C30" t="s">
        <v>45</v>
      </c>
      <c r="D30" t="s">
        <v>8</v>
      </c>
      <c r="E30" s="34">
        <v>71</v>
      </c>
      <c r="F30" s="34">
        <v>95.85</v>
      </c>
    </row>
    <row r="31" spans="1:6" x14ac:dyDescent="0.25">
      <c r="A31" t="s">
        <v>62</v>
      </c>
      <c r="B31" t="s">
        <v>63</v>
      </c>
      <c r="C31" t="s">
        <v>45</v>
      </c>
      <c r="D31" t="s">
        <v>16</v>
      </c>
      <c r="E31" s="34">
        <v>133</v>
      </c>
      <c r="F31" s="34">
        <v>194.18</v>
      </c>
    </row>
    <row r="32" spans="1:6" x14ac:dyDescent="0.25">
      <c r="A32" t="s">
        <v>64</v>
      </c>
      <c r="B32" t="s">
        <v>65</v>
      </c>
      <c r="C32" t="s">
        <v>45</v>
      </c>
      <c r="D32" t="s">
        <v>13</v>
      </c>
      <c r="E32" s="34">
        <v>124</v>
      </c>
      <c r="F32" s="34">
        <v>163.68</v>
      </c>
    </row>
    <row r="33" spans="1:6" x14ac:dyDescent="0.25">
      <c r="A33" t="s">
        <v>66</v>
      </c>
      <c r="B33" t="s">
        <v>67</v>
      </c>
      <c r="C33" t="s">
        <v>68</v>
      </c>
      <c r="D33" t="s">
        <v>11</v>
      </c>
      <c r="E33" s="34">
        <v>10</v>
      </c>
      <c r="F33" s="34">
        <v>11.2</v>
      </c>
    </row>
    <row r="34" spans="1:6" x14ac:dyDescent="0.25">
      <c r="A34" t="s">
        <v>69</v>
      </c>
      <c r="B34" t="s">
        <v>70</v>
      </c>
      <c r="C34" t="s">
        <v>68</v>
      </c>
      <c r="D34" t="s">
        <v>8</v>
      </c>
      <c r="E34" s="34">
        <v>16</v>
      </c>
      <c r="F34" s="34">
        <v>18.240000000000002</v>
      </c>
    </row>
    <row r="35" spans="1:6" x14ac:dyDescent="0.25">
      <c r="A35" t="s">
        <v>71</v>
      </c>
      <c r="B35" t="s">
        <v>72</v>
      </c>
      <c r="C35" t="s">
        <v>68</v>
      </c>
      <c r="D35" t="s">
        <v>8</v>
      </c>
      <c r="E35" s="34">
        <v>10</v>
      </c>
      <c r="F35" s="34">
        <v>11.3</v>
      </c>
    </row>
    <row r="36" spans="1:6" x14ac:dyDescent="0.25">
      <c r="A36" t="s">
        <v>73</v>
      </c>
      <c r="B36" t="s">
        <v>74</v>
      </c>
      <c r="C36" t="s">
        <v>68</v>
      </c>
      <c r="D36" t="s">
        <v>11</v>
      </c>
      <c r="E36" s="34">
        <v>123</v>
      </c>
      <c r="F36" s="34">
        <v>173.43</v>
      </c>
    </row>
    <row r="37" spans="1:6" x14ac:dyDescent="0.25">
      <c r="A37" t="s">
        <v>75</v>
      </c>
      <c r="B37" t="s">
        <v>76</v>
      </c>
      <c r="C37" t="s">
        <v>68</v>
      </c>
      <c r="D37" t="s">
        <v>13</v>
      </c>
      <c r="E37" s="34">
        <v>136</v>
      </c>
      <c r="F37" s="34">
        <v>224.4</v>
      </c>
    </row>
    <row r="38" spans="1:6" x14ac:dyDescent="0.25">
      <c r="A38" t="s">
        <v>77</v>
      </c>
      <c r="B38" t="s">
        <v>78</v>
      </c>
      <c r="C38" t="s">
        <v>68</v>
      </c>
      <c r="D38" t="s">
        <v>8</v>
      </c>
      <c r="E38" s="34">
        <v>12</v>
      </c>
      <c r="F38" s="34">
        <v>13.44</v>
      </c>
    </row>
    <row r="39" spans="1:6" x14ac:dyDescent="0.25">
      <c r="A39" t="s">
        <v>79</v>
      </c>
      <c r="B39" t="s">
        <v>80</v>
      </c>
      <c r="C39" t="s">
        <v>68</v>
      </c>
      <c r="D39" t="s">
        <v>16</v>
      </c>
      <c r="E39" s="34">
        <v>63</v>
      </c>
      <c r="F39" s="34">
        <v>69.3</v>
      </c>
    </row>
    <row r="40" spans="1:6" x14ac:dyDescent="0.25">
      <c r="A40" t="s">
        <v>81</v>
      </c>
      <c r="B40" t="s">
        <v>82</v>
      </c>
      <c r="C40" t="s">
        <v>68</v>
      </c>
      <c r="D40" t="s">
        <v>13</v>
      </c>
      <c r="E40" s="34">
        <v>98</v>
      </c>
      <c r="F40" s="34">
        <v>132.30000000000001</v>
      </c>
    </row>
    <row r="41" spans="1:6" x14ac:dyDescent="0.25">
      <c r="A41" t="s">
        <v>83</v>
      </c>
      <c r="B41" t="s">
        <v>84</v>
      </c>
      <c r="C41" t="s">
        <v>68</v>
      </c>
      <c r="D41" t="s">
        <v>11</v>
      </c>
      <c r="E41" s="34">
        <v>105</v>
      </c>
      <c r="F41" s="34">
        <v>153.30000000000001</v>
      </c>
    </row>
    <row r="42" spans="1:6" x14ac:dyDescent="0.25">
      <c r="A42" t="s">
        <v>85</v>
      </c>
      <c r="B42" t="s">
        <v>86</v>
      </c>
      <c r="C42" t="s">
        <v>68</v>
      </c>
      <c r="D42" t="s">
        <v>8</v>
      </c>
      <c r="E42" s="34">
        <v>44</v>
      </c>
      <c r="F42" s="34">
        <v>58.08</v>
      </c>
    </row>
    <row r="43" spans="1:6" x14ac:dyDescent="0.25">
      <c r="A43" t="s">
        <v>87</v>
      </c>
      <c r="B43" t="s">
        <v>88</v>
      </c>
      <c r="C43" t="s">
        <v>89</v>
      </c>
      <c r="D43" t="s">
        <v>8</v>
      </c>
      <c r="E43" s="34">
        <v>71</v>
      </c>
      <c r="F43" s="34">
        <v>79.52</v>
      </c>
    </row>
    <row r="44" spans="1:6" x14ac:dyDescent="0.25">
      <c r="A44" t="s">
        <v>90</v>
      </c>
      <c r="B44" t="s">
        <v>91</v>
      </c>
      <c r="C44" t="s">
        <v>89</v>
      </c>
      <c r="D44" t="s">
        <v>11</v>
      </c>
      <c r="E44" s="34">
        <v>133</v>
      </c>
      <c r="F44" s="34">
        <v>151.62</v>
      </c>
    </row>
    <row r="45" spans="1:6" x14ac:dyDescent="0.25">
      <c r="A45" t="s">
        <v>92</v>
      </c>
      <c r="B45" t="s">
        <v>93</v>
      </c>
      <c r="C45" t="s">
        <v>89</v>
      </c>
      <c r="D45" t="s">
        <v>13</v>
      </c>
      <c r="E45" s="34">
        <v>124</v>
      </c>
      <c r="F45" s="34">
        <v>140.12</v>
      </c>
    </row>
    <row r="46" spans="1:6" x14ac:dyDescent="0.25">
      <c r="A46" t="s">
        <v>94</v>
      </c>
      <c r="B46" t="s">
        <v>95</v>
      </c>
      <c r="C46" t="s">
        <v>89</v>
      </c>
      <c r="D46" t="s">
        <v>8</v>
      </c>
      <c r="E46" s="34">
        <v>10</v>
      </c>
      <c r="F46" s="34">
        <v>14.100000000000001</v>
      </c>
    </row>
    <row r="47" spans="1:6" x14ac:dyDescent="0.25">
      <c r="A47" t="s">
        <v>96</v>
      </c>
      <c r="B47" t="s">
        <v>97</v>
      </c>
      <c r="C47" t="s">
        <v>89</v>
      </c>
      <c r="D47" t="s">
        <v>16</v>
      </c>
      <c r="E47" s="34">
        <v>16</v>
      </c>
      <c r="F47" s="34">
        <v>26.4</v>
      </c>
    </row>
    <row r="48" spans="1:6" x14ac:dyDescent="0.25">
      <c r="A48" t="s">
        <v>98</v>
      </c>
      <c r="B48" t="s">
        <v>99</v>
      </c>
      <c r="C48" t="s">
        <v>89</v>
      </c>
      <c r="D48" t="s">
        <v>13</v>
      </c>
      <c r="E48" s="34">
        <v>10</v>
      </c>
      <c r="F48" s="34">
        <v>11.2</v>
      </c>
    </row>
    <row r="49" spans="1:6" x14ac:dyDescent="0.25">
      <c r="A49" t="s">
        <v>100</v>
      </c>
      <c r="B49" t="s">
        <v>101</v>
      </c>
      <c r="C49" t="s">
        <v>89</v>
      </c>
      <c r="D49" t="s">
        <v>11</v>
      </c>
      <c r="E49" s="34">
        <v>123</v>
      </c>
      <c r="F49" s="34">
        <v>135.30000000000001</v>
      </c>
    </row>
    <row r="50" spans="1:6" x14ac:dyDescent="0.25">
      <c r="A50" t="s">
        <v>102</v>
      </c>
      <c r="B50" t="s">
        <v>103</v>
      </c>
      <c r="C50" t="s">
        <v>89</v>
      </c>
      <c r="D50" t="s">
        <v>8</v>
      </c>
      <c r="E50" s="34">
        <v>136</v>
      </c>
      <c r="F50" s="34">
        <v>183.6</v>
      </c>
    </row>
    <row r="51" spans="1:6" x14ac:dyDescent="0.25">
      <c r="A51" t="s">
        <v>104</v>
      </c>
      <c r="B51" t="s">
        <v>105</v>
      </c>
      <c r="C51" t="s">
        <v>89</v>
      </c>
      <c r="D51" t="s">
        <v>8</v>
      </c>
      <c r="E51" s="34">
        <v>12</v>
      </c>
      <c r="F51" s="34">
        <v>17.52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D743-8A8F-4166-94CA-CC5A09AF80DA}">
  <dimension ref="A1:Q429"/>
  <sheetViews>
    <sheetView topLeftCell="B1" zoomScale="70" zoomScaleNormal="70" workbookViewId="0">
      <selection activeCell="K1" sqref="K1:N1048576"/>
    </sheetView>
  </sheetViews>
  <sheetFormatPr defaultRowHeight="15" x14ac:dyDescent="0.25"/>
  <cols>
    <col min="1" max="1" width="13" style="29" customWidth="1"/>
    <col min="2" max="2" width="16.28515625" customWidth="1"/>
    <col min="3" max="3" width="10.5703125" customWidth="1"/>
    <col min="4" max="4" width="18.28515625" customWidth="1"/>
    <col min="5" max="5" width="23.5703125" customWidth="1"/>
    <col min="6" max="6" width="16.140625" style="3" customWidth="1"/>
    <col min="7" max="7" width="16.140625" customWidth="1"/>
    <col min="8" max="8" width="16.85546875" customWidth="1"/>
    <col min="10" max="10" width="21.5703125" style="34" customWidth="1"/>
    <col min="11" max="11" width="18.5703125" style="34" customWidth="1"/>
    <col min="12" max="12" width="9.5703125" style="34" customWidth="1"/>
    <col min="13" max="13" width="21.140625" style="34" customWidth="1"/>
    <col min="14" max="14" width="20" style="34" customWidth="1"/>
    <col min="16" max="16" width="29.28515625" style="31" bestFit="1" customWidth="1"/>
  </cols>
  <sheetData>
    <row r="1" spans="1:17" x14ac:dyDescent="0.25">
      <c r="A1" s="26" t="s">
        <v>106</v>
      </c>
      <c r="B1" s="8" t="s">
        <v>0</v>
      </c>
      <c r="C1" s="8" t="s">
        <v>107</v>
      </c>
      <c r="D1" s="8" t="s">
        <v>108</v>
      </c>
      <c r="E1" s="8" t="s">
        <v>109</v>
      </c>
      <c r="F1" s="9" t="s">
        <v>110</v>
      </c>
      <c r="G1" s="8" t="s">
        <v>115</v>
      </c>
      <c r="H1" s="8" t="s">
        <v>116</v>
      </c>
      <c r="I1" s="8" t="s">
        <v>3</v>
      </c>
      <c r="J1" s="35" t="s">
        <v>4</v>
      </c>
      <c r="K1" s="35" t="s">
        <v>5</v>
      </c>
      <c r="L1" s="35" t="s">
        <v>117</v>
      </c>
      <c r="M1" s="35" t="s">
        <v>118</v>
      </c>
      <c r="N1" s="35" t="s">
        <v>119</v>
      </c>
      <c r="O1" s="8" t="s">
        <v>120</v>
      </c>
      <c r="P1" s="30" t="s">
        <v>121</v>
      </c>
      <c r="Q1" s="10" t="s">
        <v>122</v>
      </c>
    </row>
    <row r="2" spans="1:17" x14ac:dyDescent="0.25">
      <c r="A2" s="27">
        <v>44927</v>
      </c>
      <c r="B2" s="4" t="s">
        <v>50</v>
      </c>
      <c r="C2" s="4">
        <v>10</v>
      </c>
      <c r="D2" s="4" t="s">
        <v>111</v>
      </c>
      <c r="E2" s="4" t="s">
        <v>112</v>
      </c>
      <c r="F2" s="5">
        <v>0</v>
      </c>
      <c r="G2" s="6" t="str">
        <f>VLOOKUP($B2,Catalogue!$A$1:$F$51,2,FALSE)</f>
        <v>Product24</v>
      </c>
      <c r="H2" s="7" t="str">
        <f>VLOOKUP($B2,Catalogue!$A$1:$F$51,3,FALSE)</f>
        <v>Category03</v>
      </c>
      <c r="I2" s="4" t="str">
        <f>VLOOKUP($B2,Catalogue!$A$1:$F$51,4,FALSE)</f>
        <v>Lt</v>
      </c>
      <c r="J2" s="36">
        <f>VLOOKUP($B2,Catalogue!$A$1:$F$51,5,FALSE)</f>
        <v>136</v>
      </c>
      <c r="K2" s="36">
        <f>VLOOKUP($B2,Catalogue!$A$1:$F$51,6,FALSE)</f>
        <v>153.68</v>
      </c>
      <c r="L2" s="36">
        <f>K2-J2</f>
        <v>17.680000000000007</v>
      </c>
      <c r="M2" s="36">
        <f>J2*C2</f>
        <v>1360</v>
      </c>
      <c r="N2" s="36">
        <f>C2*K2*(1-F2)</f>
        <v>1536.8000000000002</v>
      </c>
      <c r="O2" s="7">
        <f>DAY(A2)</f>
        <v>1</v>
      </c>
      <c r="P2" s="22" t="str">
        <f>TEXT(A2,"MMM")</f>
        <v>Jan</v>
      </c>
      <c r="Q2" s="11">
        <f>YEAR(A2)</f>
        <v>2023</v>
      </c>
    </row>
    <row r="3" spans="1:17" x14ac:dyDescent="0.25">
      <c r="A3" s="27">
        <v>44928</v>
      </c>
      <c r="B3" s="4" t="s">
        <v>85</v>
      </c>
      <c r="C3" s="4">
        <v>2</v>
      </c>
      <c r="D3" s="4" t="s">
        <v>112</v>
      </c>
      <c r="E3" s="4" t="s">
        <v>113</v>
      </c>
      <c r="F3" s="5">
        <v>0</v>
      </c>
      <c r="G3" s="6" t="str">
        <f>VLOOKUP($B3,Catalogue!$A$1:$F$51,2,FALSE)</f>
        <v>Product41</v>
      </c>
      <c r="H3" s="7" t="str">
        <f>VLOOKUP($B3,Catalogue!$A$1:$F$51,3,FALSE)</f>
        <v>Category04</v>
      </c>
      <c r="I3" s="4" t="str">
        <f>VLOOKUP($B3,Catalogue!$A$1:$F$51,4,FALSE)</f>
        <v>Kg</v>
      </c>
      <c r="J3" s="36">
        <f>VLOOKUP($B3,Catalogue!$A$1:$F$51,5,FALSE)</f>
        <v>44</v>
      </c>
      <c r="K3" s="36">
        <f>VLOOKUP($B3,Catalogue!$A$1:$F$51,6,FALSE)</f>
        <v>58.08</v>
      </c>
      <c r="L3" s="36">
        <f t="shared" ref="L3:L66" si="0">K3-J3</f>
        <v>14.079999999999998</v>
      </c>
      <c r="M3" s="36">
        <f t="shared" ref="M3:M66" si="1">J3*C3</f>
        <v>88</v>
      </c>
      <c r="N3" s="36">
        <f t="shared" ref="N3:N66" si="2">C3*K3*(1-F3)</f>
        <v>116.16</v>
      </c>
      <c r="O3" s="7">
        <f t="shared" ref="O3:O66" si="3">DAY(A3)</f>
        <v>2</v>
      </c>
      <c r="P3" s="22" t="str">
        <f t="shared" ref="P3:P66" si="4">TEXT(A3,"MMM")</f>
        <v>Jan</v>
      </c>
      <c r="Q3" s="11">
        <f t="shared" ref="Q3:Q66" si="5">YEAR(A3)</f>
        <v>2023</v>
      </c>
    </row>
    <row r="4" spans="1:17" x14ac:dyDescent="0.25">
      <c r="A4" s="27">
        <v>44929</v>
      </c>
      <c r="B4" s="4" t="s">
        <v>48</v>
      </c>
      <c r="C4" s="4">
        <v>2</v>
      </c>
      <c r="D4" s="4" t="s">
        <v>114</v>
      </c>
      <c r="E4" s="4" t="s">
        <v>113</v>
      </c>
      <c r="F4" s="5">
        <v>0</v>
      </c>
      <c r="G4" s="6" t="str">
        <f>VLOOKUP($B4,Catalogue!$A$1:$F$51,2,FALSE)</f>
        <v>Product23</v>
      </c>
      <c r="H4" s="7" t="str">
        <f>VLOOKUP($B4,Catalogue!$A$1:$F$51,3,FALSE)</f>
        <v>Category03</v>
      </c>
      <c r="I4" s="4" t="str">
        <f>VLOOKUP($B4,Catalogue!$A$1:$F$51,4,FALSE)</f>
        <v>Ft</v>
      </c>
      <c r="J4" s="36">
        <f>VLOOKUP($B4,Catalogue!$A$1:$F$51,5,FALSE)</f>
        <v>123</v>
      </c>
      <c r="K4" s="36">
        <f>VLOOKUP($B4,Catalogue!$A$1:$F$51,6,FALSE)</f>
        <v>140.22</v>
      </c>
      <c r="L4" s="36">
        <f t="shared" si="0"/>
        <v>17.22</v>
      </c>
      <c r="M4" s="36">
        <f t="shared" si="1"/>
        <v>246</v>
      </c>
      <c r="N4" s="36">
        <f t="shared" si="2"/>
        <v>280.44</v>
      </c>
      <c r="O4" s="7">
        <f t="shared" si="3"/>
        <v>3</v>
      </c>
      <c r="P4" s="22" t="str">
        <f t="shared" si="4"/>
        <v>Jan</v>
      </c>
      <c r="Q4" s="11">
        <f t="shared" si="5"/>
        <v>2023</v>
      </c>
    </row>
    <row r="5" spans="1:17" x14ac:dyDescent="0.25">
      <c r="A5" s="27">
        <v>44930</v>
      </c>
      <c r="B5" s="4" t="s">
        <v>104</v>
      </c>
      <c r="C5" s="4">
        <v>11</v>
      </c>
      <c r="D5" s="4" t="s">
        <v>114</v>
      </c>
      <c r="E5" s="4" t="s">
        <v>112</v>
      </c>
      <c r="F5" s="5">
        <v>0</v>
      </c>
      <c r="G5" s="6" t="str">
        <f>VLOOKUP($B5,Catalogue!$A$1:$F$51,2,FALSE)</f>
        <v>Product50</v>
      </c>
      <c r="H5" s="7" t="str">
        <f>VLOOKUP($B5,Catalogue!$A$1:$F$51,3,FALSE)</f>
        <v>Category05</v>
      </c>
      <c r="I5" s="4" t="str">
        <f>VLOOKUP($B5,Catalogue!$A$1:$F$51,4,FALSE)</f>
        <v>Kg</v>
      </c>
      <c r="J5" s="36">
        <f>VLOOKUP($B5,Catalogue!$A$1:$F$51,5,FALSE)</f>
        <v>12</v>
      </c>
      <c r="K5" s="36">
        <f>VLOOKUP($B5,Catalogue!$A$1:$F$51,6,FALSE)</f>
        <v>17.52</v>
      </c>
      <c r="L5" s="36">
        <f t="shared" si="0"/>
        <v>5.52</v>
      </c>
      <c r="M5" s="36">
        <f t="shared" si="1"/>
        <v>132</v>
      </c>
      <c r="N5" s="36">
        <f t="shared" si="2"/>
        <v>192.72</v>
      </c>
      <c r="O5" s="7">
        <f t="shared" si="3"/>
        <v>4</v>
      </c>
      <c r="P5" s="22" t="str">
        <f t="shared" si="4"/>
        <v>Jan</v>
      </c>
      <c r="Q5" s="11">
        <f t="shared" si="5"/>
        <v>2023</v>
      </c>
    </row>
    <row r="6" spans="1:17" x14ac:dyDescent="0.25">
      <c r="A6" s="27">
        <v>44931</v>
      </c>
      <c r="B6" s="4" t="s">
        <v>85</v>
      </c>
      <c r="C6" s="4">
        <v>18</v>
      </c>
      <c r="D6" s="4" t="s">
        <v>112</v>
      </c>
      <c r="E6" s="4" t="s">
        <v>113</v>
      </c>
      <c r="F6" s="5">
        <v>0</v>
      </c>
      <c r="G6" s="6" t="str">
        <f>VLOOKUP($B6,Catalogue!$A$1:$F$51,2,FALSE)</f>
        <v>Product41</v>
      </c>
      <c r="H6" s="7" t="str">
        <f>VLOOKUP(B6,Catalogue!$A$1:$F$51,3,FALSE)</f>
        <v>Category04</v>
      </c>
      <c r="I6" s="4" t="str">
        <f>VLOOKUP($B6,Catalogue!$A$1:$F$51,4,FALSE)</f>
        <v>Kg</v>
      </c>
      <c r="J6" s="36">
        <f>VLOOKUP($B6,Catalogue!$A$1:$F$51,5,FALSE)</f>
        <v>44</v>
      </c>
      <c r="K6" s="36">
        <f>VLOOKUP($B6,Catalogue!$A$1:$F$51,6,FALSE)</f>
        <v>58.08</v>
      </c>
      <c r="L6" s="36">
        <f t="shared" si="0"/>
        <v>14.079999999999998</v>
      </c>
      <c r="M6" s="36">
        <f t="shared" si="1"/>
        <v>792</v>
      </c>
      <c r="N6" s="36">
        <f t="shared" si="2"/>
        <v>1045.44</v>
      </c>
      <c r="O6" s="7">
        <f t="shared" si="3"/>
        <v>5</v>
      </c>
      <c r="P6" s="22" t="str">
        <f t="shared" si="4"/>
        <v>Jan</v>
      </c>
      <c r="Q6" s="11">
        <f t="shared" si="5"/>
        <v>2023</v>
      </c>
    </row>
    <row r="7" spans="1:17" x14ac:dyDescent="0.25">
      <c r="A7" s="27">
        <v>44932</v>
      </c>
      <c r="B7" s="4" t="s">
        <v>17</v>
      </c>
      <c r="C7" s="4">
        <v>10</v>
      </c>
      <c r="D7" s="4" t="s">
        <v>111</v>
      </c>
      <c r="E7" s="4" t="s">
        <v>112</v>
      </c>
      <c r="F7" s="5">
        <v>0</v>
      </c>
      <c r="G7" s="6" t="str">
        <f>VLOOKUP($B7,Catalogue!$A$1:$F$51,2,FALSE)</f>
        <v>Product07</v>
      </c>
      <c r="H7" s="7" t="str">
        <f>VLOOKUP(B7,Catalogue!$A$1:$F$51,3,FALSE)</f>
        <v>Category01</v>
      </c>
      <c r="I7" s="4" t="str">
        <f>VLOOKUP($B7,Catalogue!$A$1:$F$51,4,FALSE)</f>
        <v>Ft</v>
      </c>
      <c r="J7" s="36">
        <f>VLOOKUP($B7,Catalogue!$A$1:$F$51,5,FALSE)</f>
        <v>10</v>
      </c>
      <c r="K7" s="36">
        <f>VLOOKUP($B7,Catalogue!$A$1:$F$51,6,FALSE)</f>
        <v>11.2</v>
      </c>
      <c r="L7" s="36">
        <f t="shared" si="0"/>
        <v>1.1999999999999993</v>
      </c>
      <c r="M7" s="36">
        <f t="shared" si="1"/>
        <v>100</v>
      </c>
      <c r="N7" s="36">
        <f t="shared" si="2"/>
        <v>112</v>
      </c>
      <c r="O7" s="7">
        <f t="shared" si="3"/>
        <v>6</v>
      </c>
      <c r="P7" s="22" t="str">
        <f t="shared" si="4"/>
        <v>Jan</v>
      </c>
      <c r="Q7" s="11">
        <f t="shared" si="5"/>
        <v>2023</v>
      </c>
    </row>
    <row r="8" spans="1:17" x14ac:dyDescent="0.25">
      <c r="A8" s="27">
        <v>44933</v>
      </c>
      <c r="B8" s="4" t="s">
        <v>96</v>
      </c>
      <c r="C8" s="4">
        <v>14</v>
      </c>
      <c r="D8" s="4" t="s">
        <v>111</v>
      </c>
      <c r="E8" s="4" t="s">
        <v>113</v>
      </c>
      <c r="F8" s="5">
        <v>0</v>
      </c>
      <c r="G8" s="6" t="str">
        <f>VLOOKUP($B8,Catalogue!$A$1:$F$51,2,FALSE)</f>
        <v>Product46</v>
      </c>
      <c r="H8" s="7" t="str">
        <f>VLOOKUP(B8,Catalogue!$A$1:$F$51,3,FALSE)</f>
        <v>Category05</v>
      </c>
      <c r="I8" s="4" t="str">
        <f>VLOOKUP($B8,Catalogue!$A$1:$F$51,4,FALSE)</f>
        <v>No.</v>
      </c>
      <c r="J8" s="36">
        <f>VLOOKUP($B8,Catalogue!$A$1:$F$51,5,FALSE)</f>
        <v>16</v>
      </c>
      <c r="K8" s="36">
        <f>VLOOKUP($B8,Catalogue!$A$1:$F$51,6,FALSE)</f>
        <v>26.4</v>
      </c>
      <c r="L8" s="36">
        <f t="shared" si="0"/>
        <v>10.399999999999999</v>
      </c>
      <c r="M8" s="36">
        <f t="shared" si="1"/>
        <v>224</v>
      </c>
      <c r="N8" s="36">
        <f t="shared" si="2"/>
        <v>369.59999999999997</v>
      </c>
      <c r="O8" s="7">
        <f t="shared" si="3"/>
        <v>7</v>
      </c>
      <c r="P8" s="22" t="str">
        <f t="shared" si="4"/>
        <v>Jan</v>
      </c>
      <c r="Q8" s="11">
        <f t="shared" si="5"/>
        <v>2023</v>
      </c>
    </row>
    <row r="9" spans="1:17" x14ac:dyDescent="0.25">
      <c r="A9" s="27">
        <v>44934</v>
      </c>
      <c r="B9" s="4" t="s">
        <v>58</v>
      </c>
      <c r="C9" s="4">
        <v>10</v>
      </c>
      <c r="D9" s="4" t="s">
        <v>112</v>
      </c>
      <c r="E9" s="4" t="s">
        <v>112</v>
      </c>
      <c r="F9" s="5">
        <v>0</v>
      </c>
      <c r="G9" s="6" t="str">
        <f>VLOOKUP($B9,Catalogue!$A$1:$F$51,2,FALSE)</f>
        <v>Product28</v>
      </c>
      <c r="H9" s="7" t="str">
        <f>VLOOKUP(B9,Catalogue!$A$1:$F$51,3,FALSE)</f>
        <v>Category03</v>
      </c>
      <c r="I9" s="4" t="str">
        <f>VLOOKUP($B9,Catalogue!$A$1:$F$51,4,FALSE)</f>
        <v>Ft</v>
      </c>
      <c r="J9" s="36">
        <f>VLOOKUP($B9,Catalogue!$A$1:$F$51,5,FALSE)</f>
        <v>44</v>
      </c>
      <c r="K9" s="36">
        <f>VLOOKUP($B9,Catalogue!$A$1:$F$51,6,FALSE)</f>
        <v>48.4</v>
      </c>
      <c r="L9" s="36">
        <f t="shared" si="0"/>
        <v>4.3999999999999986</v>
      </c>
      <c r="M9" s="36">
        <f t="shared" si="1"/>
        <v>440</v>
      </c>
      <c r="N9" s="36">
        <f t="shared" si="2"/>
        <v>484</v>
      </c>
      <c r="O9" s="7">
        <f t="shared" si="3"/>
        <v>8</v>
      </c>
      <c r="P9" s="22" t="str">
        <f t="shared" si="4"/>
        <v>Jan</v>
      </c>
      <c r="Q9" s="11">
        <f t="shared" si="5"/>
        <v>2023</v>
      </c>
    </row>
    <row r="10" spans="1:17" x14ac:dyDescent="0.25">
      <c r="A10" s="27">
        <v>44935</v>
      </c>
      <c r="B10" s="4" t="s">
        <v>64</v>
      </c>
      <c r="C10" s="4">
        <v>16</v>
      </c>
      <c r="D10" s="4" t="s">
        <v>111</v>
      </c>
      <c r="E10" s="4" t="s">
        <v>113</v>
      </c>
      <c r="F10" s="5">
        <v>0</v>
      </c>
      <c r="G10" s="6" t="str">
        <f>VLOOKUP($B10,Catalogue!$A$1:$F$51,2,FALSE)</f>
        <v>Product31</v>
      </c>
      <c r="H10" s="7" t="str">
        <f>VLOOKUP(B10,Catalogue!$A$1:$F$51,3,FALSE)</f>
        <v>Category03</v>
      </c>
      <c r="I10" s="4" t="str">
        <f>VLOOKUP($B10,Catalogue!$A$1:$F$51,4,FALSE)</f>
        <v>Ft</v>
      </c>
      <c r="J10" s="36">
        <f>VLOOKUP($B10,Catalogue!$A$1:$F$51,5,FALSE)</f>
        <v>124</v>
      </c>
      <c r="K10" s="36">
        <f>VLOOKUP($B10,Catalogue!$A$1:$F$51,6,FALSE)</f>
        <v>163.68</v>
      </c>
      <c r="L10" s="36">
        <f t="shared" si="0"/>
        <v>39.680000000000007</v>
      </c>
      <c r="M10" s="36">
        <f t="shared" si="1"/>
        <v>1984</v>
      </c>
      <c r="N10" s="36">
        <f t="shared" si="2"/>
        <v>2618.88</v>
      </c>
      <c r="O10" s="7">
        <f t="shared" si="3"/>
        <v>9</v>
      </c>
      <c r="P10" s="22" t="str">
        <f t="shared" si="4"/>
        <v>Jan</v>
      </c>
      <c r="Q10" s="11">
        <f t="shared" si="5"/>
        <v>2023</v>
      </c>
    </row>
    <row r="11" spans="1:17" x14ac:dyDescent="0.25">
      <c r="A11" s="27">
        <v>44936</v>
      </c>
      <c r="B11" s="4" t="s">
        <v>71</v>
      </c>
      <c r="C11" s="4">
        <v>14</v>
      </c>
      <c r="D11" s="4" t="s">
        <v>111</v>
      </c>
      <c r="E11" s="4" t="s">
        <v>113</v>
      </c>
      <c r="F11" s="5">
        <v>0</v>
      </c>
      <c r="G11" s="6" t="str">
        <f>VLOOKUP($B11,Catalogue!$A$1:$F$51,2,FALSE)</f>
        <v>Product34</v>
      </c>
      <c r="H11" s="7" t="str">
        <f>VLOOKUP(B11,Catalogue!$A$1:$F$51,3,FALSE)</f>
        <v>Category04</v>
      </c>
      <c r="I11" s="4" t="str">
        <f>VLOOKUP($B11,Catalogue!$A$1:$F$51,4,FALSE)</f>
        <v>Kg</v>
      </c>
      <c r="J11" s="36">
        <f>VLOOKUP($B11,Catalogue!$A$1:$F$51,5,FALSE)</f>
        <v>10</v>
      </c>
      <c r="K11" s="36">
        <f>VLOOKUP($B11,Catalogue!$A$1:$F$51,6,FALSE)</f>
        <v>11.3</v>
      </c>
      <c r="L11" s="36">
        <f t="shared" si="0"/>
        <v>1.3000000000000007</v>
      </c>
      <c r="M11" s="36">
        <f t="shared" si="1"/>
        <v>140</v>
      </c>
      <c r="N11" s="36">
        <f t="shared" si="2"/>
        <v>158.20000000000002</v>
      </c>
      <c r="O11" s="7">
        <f t="shared" si="3"/>
        <v>10</v>
      </c>
      <c r="P11" s="22" t="str">
        <f t="shared" si="4"/>
        <v>Jan</v>
      </c>
      <c r="Q11" s="11">
        <f t="shared" si="5"/>
        <v>2023</v>
      </c>
    </row>
    <row r="12" spans="1:17" x14ac:dyDescent="0.25">
      <c r="A12" s="27">
        <v>44937</v>
      </c>
      <c r="B12" s="4" t="s">
        <v>48</v>
      </c>
      <c r="C12" s="4">
        <v>17</v>
      </c>
      <c r="D12" s="4" t="s">
        <v>112</v>
      </c>
      <c r="E12" s="4" t="s">
        <v>112</v>
      </c>
      <c r="F12" s="5">
        <v>0</v>
      </c>
      <c r="G12" s="6" t="str">
        <f>VLOOKUP($B12,Catalogue!$A$1:$F$51,2,FALSE)</f>
        <v>Product23</v>
      </c>
      <c r="H12" s="7" t="str">
        <f>VLOOKUP(B12,Catalogue!$A$1:$F$51,3,FALSE)</f>
        <v>Category03</v>
      </c>
      <c r="I12" s="4" t="str">
        <f>VLOOKUP($B12,Catalogue!$A$1:$F$51,4,FALSE)</f>
        <v>Ft</v>
      </c>
      <c r="J12" s="36">
        <f>VLOOKUP($B12,Catalogue!$A$1:$F$51,5,FALSE)</f>
        <v>123</v>
      </c>
      <c r="K12" s="36">
        <f>VLOOKUP($B12,Catalogue!$A$1:$F$51,6,FALSE)</f>
        <v>140.22</v>
      </c>
      <c r="L12" s="36">
        <f t="shared" si="0"/>
        <v>17.22</v>
      </c>
      <c r="M12" s="36">
        <f t="shared" si="1"/>
        <v>2091</v>
      </c>
      <c r="N12" s="36">
        <f t="shared" si="2"/>
        <v>2383.7399999999998</v>
      </c>
      <c r="O12" s="7">
        <f t="shared" si="3"/>
        <v>11</v>
      </c>
      <c r="P12" s="22" t="str">
        <f t="shared" si="4"/>
        <v>Jan</v>
      </c>
      <c r="Q12" s="11">
        <f t="shared" si="5"/>
        <v>2023</v>
      </c>
    </row>
    <row r="13" spans="1:17" x14ac:dyDescent="0.25">
      <c r="A13" s="27">
        <v>44938</v>
      </c>
      <c r="B13" s="4" t="s">
        <v>25</v>
      </c>
      <c r="C13" s="4">
        <v>10</v>
      </c>
      <c r="D13" s="4" t="s">
        <v>114</v>
      </c>
      <c r="E13" s="4" t="s">
        <v>113</v>
      </c>
      <c r="F13" s="5">
        <v>0</v>
      </c>
      <c r="G13" s="6" t="str">
        <f>VLOOKUP($B13,Catalogue!$A$1:$F$51,2,FALSE)</f>
        <v>Product12</v>
      </c>
      <c r="H13" s="7" t="str">
        <f>VLOOKUP(B13,Catalogue!$A$1:$F$51,3,FALSE)</f>
        <v>Category02</v>
      </c>
      <c r="I13" s="4" t="str">
        <f>VLOOKUP($B13,Catalogue!$A$1:$F$51,4,FALSE)</f>
        <v>Ft</v>
      </c>
      <c r="J13" s="36">
        <f>VLOOKUP($B13,Catalogue!$A$1:$F$51,5,FALSE)</f>
        <v>12</v>
      </c>
      <c r="K13" s="36">
        <f>VLOOKUP($B13,Catalogue!$A$1:$F$51,6,FALSE)</f>
        <v>13.44</v>
      </c>
      <c r="L13" s="36">
        <f t="shared" si="0"/>
        <v>1.4399999999999995</v>
      </c>
      <c r="M13" s="36">
        <f t="shared" si="1"/>
        <v>120</v>
      </c>
      <c r="N13" s="36">
        <f t="shared" si="2"/>
        <v>134.4</v>
      </c>
      <c r="O13" s="7">
        <f t="shared" si="3"/>
        <v>12</v>
      </c>
      <c r="P13" s="22" t="str">
        <f t="shared" si="4"/>
        <v>Jan</v>
      </c>
      <c r="Q13" s="11">
        <f t="shared" si="5"/>
        <v>2023</v>
      </c>
    </row>
    <row r="14" spans="1:17" x14ac:dyDescent="0.25">
      <c r="A14" s="27">
        <v>44939</v>
      </c>
      <c r="B14" s="4" t="s">
        <v>102</v>
      </c>
      <c r="C14" s="4">
        <v>8</v>
      </c>
      <c r="D14" s="4" t="s">
        <v>114</v>
      </c>
      <c r="E14" s="4" t="s">
        <v>113</v>
      </c>
      <c r="F14" s="5">
        <v>0</v>
      </c>
      <c r="G14" s="6" t="str">
        <f>VLOOKUP($B14,Catalogue!$A$1:$F$51,2,FALSE)</f>
        <v>Product49</v>
      </c>
      <c r="H14" s="7" t="str">
        <f>VLOOKUP(B14,Catalogue!$A$1:$F$51,3,FALSE)</f>
        <v>Category05</v>
      </c>
      <c r="I14" s="4" t="str">
        <f>VLOOKUP($B14,Catalogue!$A$1:$F$51,4,FALSE)</f>
        <v>Kg</v>
      </c>
      <c r="J14" s="36">
        <f>VLOOKUP($B14,Catalogue!$A$1:$F$51,5,FALSE)</f>
        <v>136</v>
      </c>
      <c r="K14" s="36">
        <f>VLOOKUP($B14,Catalogue!$A$1:$F$51,6,FALSE)</f>
        <v>183.6</v>
      </c>
      <c r="L14" s="36">
        <f t="shared" si="0"/>
        <v>47.599999999999994</v>
      </c>
      <c r="M14" s="36">
        <f t="shared" si="1"/>
        <v>1088</v>
      </c>
      <c r="N14" s="36">
        <f t="shared" si="2"/>
        <v>1468.8</v>
      </c>
      <c r="O14" s="7">
        <f t="shared" si="3"/>
        <v>13</v>
      </c>
      <c r="P14" s="22" t="str">
        <f t="shared" si="4"/>
        <v>Jan</v>
      </c>
      <c r="Q14" s="11">
        <f t="shared" si="5"/>
        <v>2023</v>
      </c>
    </row>
    <row r="15" spans="1:17" x14ac:dyDescent="0.25">
      <c r="A15" s="27">
        <v>44940</v>
      </c>
      <c r="B15" s="4" t="s">
        <v>25</v>
      </c>
      <c r="C15" s="4">
        <v>12</v>
      </c>
      <c r="D15" s="4" t="s">
        <v>112</v>
      </c>
      <c r="E15" s="4" t="s">
        <v>112</v>
      </c>
      <c r="F15" s="5">
        <v>0</v>
      </c>
      <c r="G15" s="6" t="str">
        <f>VLOOKUP($B15,Catalogue!$A$1:$F$51,2,FALSE)</f>
        <v>Product12</v>
      </c>
      <c r="H15" s="7" t="str">
        <f>VLOOKUP(B15,Catalogue!$A$1:$F$51,3,FALSE)</f>
        <v>Category02</v>
      </c>
      <c r="I15" s="4" t="str">
        <f>VLOOKUP($B15,Catalogue!$A$1:$F$51,4,FALSE)</f>
        <v>Ft</v>
      </c>
      <c r="J15" s="36">
        <f>VLOOKUP($B15,Catalogue!$A$1:$F$51,5,FALSE)</f>
        <v>12</v>
      </c>
      <c r="K15" s="36">
        <f>VLOOKUP($B15,Catalogue!$A$1:$F$51,6,FALSE)</f>
        <v>13.44</v>
      </c>
      <c r="L15" s="36">
        <f t="shared" si="0"/>
        <v>1.4399999999999995</v>
      </c>
      <c r="M15" s="36">
        <f t="shared" si="1"/>
        <v>144</v>
      </c>
      <c r="N15" s="36">
        <f t="shared" si="2"/>
        <v>161.28</v>
      </c>
      <c r="O15" s="7">
        <f t="shared" si="3"/>
        <v>14</v>
      </c>
      <c r="P15" s="22" t="str">
        <f t="shared" si="4"/>
        <v>Jan</v>
      </c>
      <c r="Q15" s="11">
        <f t="shared" si="5"/>
        <v>2023</v>
      </c>
    </row>
    <row r="16" spans="1:17" x14ac:dyDescent="0.25">
      <c r="A16" s="27">
        <v>44941</v>
      </c>
      <c r="B16" s="4" t="s">
        <v>98</v>
      </c>
      <c r="C16" s="4">
        <v>4</v>
      </c>
      <c r="D16" s="4" t="s">
        <v>111</v>
      </c>
      <c r="E16" s="4" t="s">
        <v>113</v>
      </c>
      <c r="F16" s="5">
        <v>0</v>
      </c>
      <c r="G16" s="6" t="str">
        <f>VLOOKUP($B16,Catalogue!$A$1:$F$51,2,FALSE)</f>
        <v>Product47</v>
      </c>
      <c r="H16" s="7" t="str">
        <f>VLOOKUP(B16,Catalogue!$A$1:$F$51,3,FALSE)</f>
        <v>Category05</v>
      </c>
      <c r="I16" s="4" t="str">
        <f>VLOOKUP($B16,Catalogue!$A$1:$F$51,4,FALSE)</f>
        <v>Ft</v>
      </c>
      <c r="J16" s="36">
        <f>VLOOKUP($B16,Catalogue!$A$1:$F$51,5,FALSE)</f>
        <v>10</v>
      </c>
      <c r="K16" s="36">
        <f>VLOOKUP($B16,Catalogue!$A$1:$F$51,6,FALSE)</f>
        <v>11.2</v>
      </c>
      <c r="L16" s="36">
        <f t="shared" si="0"/>
        <v>1.1999999999999993</v>
      </c>
      <c r="M16" s="36">
        <f t="shared" si="1"/>
        <v>40</v>
      </c>
      <c r="N16" s="36">
        <f t="shared" si="2"/>
        <v>44.8</v>
      </c>
      <c r="O16" s="7">
        <f t="shared" si="3"/>
        <v>15</v>
      </c>
      <c r="P16" s="22" t="str">
        <f t="shared" si="4"/>
        <v>Jan</v>
      </c>
      <c r="Q16" s="11">
        <f t="shared" si="5"/>
        <v>2023</v>
      </c>
    </row>
    <row r="17" spans="1:17" x14ac:dyDescent="0.25">
      <c r="A17" s="27">
        <v>44942</v>
      </c>
      <c r="B17" s="4" t="s">
        <v>18</v>
      </c>
      <c r="C17" s="4">
        <v>8</v>
      </c>
      <c r="D17" s="4" t="s">
        <v>111</v>
      </c>
      <c r="E17" s="4" t="s">
        <v>112</v>
      </c>
      <c r="F17" s="5">
        <v>0</v>
      </c>
      <c r="G17" s="6" t="str">
        <f>VLOOKUP($B17,Catalogue!$A$1:$F$51,2,FALSE)</f>
        <v>Product08</v>
      </c>
      <c r="H17" s="7" t="str">
        <f>VLOOKUP(B17,Catalogue!$A$1:$F$51,3,FALSE)</f>
        <v>Category01</v>
      </c>
      <c r="I17" s="4" t="str">
        <f>VLOOKUP($B17,Catalogue!$A$1:$F$51,4,FALSE)</f>
        <v>Lt</v>
      </c>
      <c r="J17" s="36">
        <f>VLOOKUP($B17,Catalogue!$A$1:$F$51,5,FALSE)</f>
        <v>16</v>
      </c>
      <c r="K17" s="36">
        <f>VLOOKUP($B17,Catalogue!$A$1:$F$51,6,FALSE)</f>
        <v>17.600000000000001</v>
      </c>
      <c r="L17" s="36">
        <f t="shared" si="0"/>
        <v>1.6000000000000014</v>
      </c>
      <c r="M17" s="36">
        <f t="shared" si="1"/>
        <v>128</v>
      </c>
      <c r="N17" s="36">
        <f t="shared" si="2"/>
        <v>140.80000000000001</v>
      </c>
      <c r="O17" s="7">
        <f t="shared" si="3"/>
        <v>16</v>
      </c>
      <c r="P17" s="22" t="str">
        <f t="shared" si="4"/>
        <v>Jan</v>
      </c>
      <c r="Q17" s="11">
        <f t="shared" si="5"/>
        <v>2023</v>
      </c>
    </row>
    <row r="18" spans="1:17" x14ac:dyDescent="0.25">
      <c r="A18" s="27">
        <v>44943</v>
      </c>
      <c r="B18" s="4" t="s">
        <v>83</v>
      </c>
      <c r="C18" s="4">
        <v>4</v>
      </c>
      <c r="D18" s="4" t="s">
        <v>112</v>
      </c>
      <c r="E18" s="4" t="s">
        <v>113</v>
      </c>
      <c r="F18" s="5">
        <v>0</v>
      </c>
      <c r="G18" s="6" t="str">
        <f>VLOOKUP($B18,Catalogue!$A$1:$F$51,2,FALSE)</f>
        <v>Product40</v>
      </c>
      <c r="H18" s="7" t="str">
        <f>VLOOKUP(B18,Catalogue!$A$1:$F$51,3,FALSE)</f>
        <v>Category04</v>
      </c>
      <c r="I18" s="4" t="str">
        <f>VLOOKUP($B18,Catalogue!$A$1:$F$51,4,FALSE)</f>
        <v>Lt</v>
      </c>
      <c r="J18" s="36">
        <f>VLOOKUP($B18,Catalogue!$A$1:$F$51,5,FALSE)</f>
        <v>105</v>
      </c>
      <c r="K18" s="36">
        <f>VLOOKUP($B18,Catalogue!$A$1:$F$51,6,FALSE)</f>
        <v>153.30000000000001</v>
      </c>
      <c r="L18" s="36">
        <f t="shared" si="0"/>
        <v>48.300000000000011</v>
      </c>
      <c r="M18" s="36">
        <f t="shared" si="1"/>
        <v>420</v>
      </c>
      <c r="N18" s="36">
        <f t="shared" si="2"/>
        <v>613.20000000000005</v>
      </c>
      <c r="O18" s="7">
        <f t="shared" si="3"/>
        <v>17</v>
      </c>
      <c r="P18" s="22" t="str">
        <f t="shared" si="4"/>
        <v>Jan</v>
      </c>
      <c r="Q18" s="11">
        <f t="shared" si="5"/>
        <v>2023</v>
      </c>
    </row>
    <row r="19" spans="1:17" x14ac:dyDescent="0.25">
      <c r="A19" s="27">
        <v>44944</v>
      </c>
      <c r="B19" s="4" t="s">
        <v>14</v>
      </c>
      <c r="C19" s="4">
        <v>19</v>
      </c>
      <c r="D19" s="4" t="s">
        <v>111</v>
      </c>
      <c r="E19" s="4" t="s">
        <v>112</v>
      </c>
      <c r="F19" s="5">
        <v>0</v>
      </c>
      <c r="G19" s="6" t="str">
        <f>VLOOKUP($B19,Catalogue!$A$1:$F$51,2,FALSE)</f>
        <v>Product05</v>
      </c>
      <c r="H19" s="7" t="str">
        <f>VLOOKUP(B19,Catalogue!$A$1:$F$51,3,FALSE)</f>
        <v>Category01</v>
      </c>
      <c r="I19" s="4" t="str">
        <f>VLOOKUP($B19,Catalogue!$A$1:$F$51,4,FALSE)</f>
        <v>Kg</v>
      </c>
      <c r="J19" s="36">
        <f>VLOOKUP($B19,Catalogue!$A$1:$F$51,5,FALSE)</f>
        <v>133</v>
      </c>
      <c r="K19" s="36">
        <f>VLOOKUP($B19,Catalogue!$A$1:$F$51,6,FALSE)</f>
        <v>187.53</v>
      </c>
      <c r="L19" s="36">
        <f t="shared" si="0"/>
        <v>54.53</v>
      </c>
      <c r="M19" s="36">
        <f t="shared" si="1"/>
        <v>2527</v>
      </c>
      <c r="N19" s="36">
        <f t="shared" si="2"/>
        <v>3563.07</v>
      </c>
      <c r="O19" s="7">
        <f t="shared" si="3"/>
        <v>18</v>
      </c>
      <c r="P19" s="22" t="str">
        <f t="shared" si="4"/>
        <v>Jan</v>
      </c>
      <c r="Q19" s="11">
        <f t="shared" si="5"/>
        <v>2023</v>
      </c>
    </row>
    <row r="20" spans="1:17" x14ac:dyDescent="0.25">
      <c r="A20" s="27">
        <v>44945</v>
      </c>
      <c r="B20" s="4" t="s">
        <v>43</v>
      </c>
      <c r="C20" s="4">
        <v>3</v>
      </c>
      <c r="D20" s="4" t="s">
        <v>111</v>
      </c>
      <c r="E20" s="4" t="s">
        <v>113</v>
      </c>
      <c r="F20" s="5">
        <v>0</v>
      </c>
      <c r="G20" s="6" t="str">
        <f>VLOOKUP($B20,Catalogue!$A$1:$F$51,2,FALSE)</f>
        <v>Product21</v>
      </c>
      <c r="H20" s="7" t="str">
        <f>VLOOKUP(B20,Catalogue!$A$1:$F$51,3,FALSE)</f>
        <v>Category03</v>
      </c>
      <c r="I20" s="4" t="str">
        <f>VLOOKUP($B20,Catalogue!$A$1:$F$51,4,FALSE)</f>
        <v>Kg</v>
      </c>
      <c r="J20" s="36">
        <f>VLOOKUP($B20,Catalogue!$A$1:$F$51,5,FALSE)</f>
        <v>16</v>
      </c>
      <c r="K20" s="36">
        <f>VLOOKUP($B20,Catalogue!$A$1:$F$51,6,FALSE)</f>
        <v>21.12</v>
      </c>
      <c r="L20" s="36">
        <f t="shared" si="0"/>
        <v>5.120000000000001</v>
      </c>
      <c r="M20" s="36">
        <f t="shared" si="1"/>
        <v>48</v>
      </c>
      <c r="N20" s="36">
        <f t="shared" si="2"/>
        <v>63.36</v>
      </c>
      <c r="O20" s="7">
        <f t="shared" si="3"/>
        <v>19</v>
      </c>
      <c r="P20" s="22" t="str">
        <f t="shared" si="4"/>
        <v>Jan</v>
      </c>
      <c r="Q20" s="11">
        <f t="shared" si="5"/>
        <v>2023</v>
      </c>
    </row>
    <row r="21" spans="1:17" x14ac:dyDescent="0.25">
      <c r="A21" s="27">
        <v>44946</v>
      </c>
      <c r="B21" s="4" t="s">
        <v>64</v>
      </c>
      <c r="C21" s="4">
        <v>14</v>
      </c>
      <c r="D21" s="4" t="s">
        <v>112</v>
      </c>
      <c r="E21" s="4" t="s">
        <v>113</v>
      </c>
      <c r="F21" s="5">
        <v>0</v>
      </c>
      <c r="G21" s="6" t="str">
        <f>VLOOKUP($B21,Catalogue!$A$1:$F$51,2,FALSE)</f>
        <v>Product31</v>
      </c>
      <c r="H21" s="7" t="str">
        <f>VLOOKUP(B21,Catalogue!$A$1:$F$51,3,FALSE)</f>
        <v>Category03</v>
      </c>
      <c r="I21" s="4" t="str">
        <f>VLOOKUP($B21,Catalogue!$A$1:$F$51,4,FALSE)</f>
        <v>Ft</v>
      </c>
      <c r="J21" s="36">
        <f>VLOOKUP($B21,Catalogue!$A$1:$F$51,5,FALSE)</f>
        <v>124</v>
      </c>
      <c r="K21" s="36">
        <f>VLOOKUP($B21,Catalogue!$A$1:$F$51,6,FALSE)</f>
        <v>163.68</v>
      </c>
      <c r="L21" s="36">
        <f t="shared" si="0"/>
        <v>39.680000000000007</v>
      </c>
      <c r="M21" s="36">
        <f t="shared" si="1"/>
        <v>1736</v>
      </c>
      <c r="N21" s="36">
        <f t="shared" si="2"/>
        <v>2291.52</v>
      </c>
      <c r="O21" s="7">
        <f t="shared" si="3"/>
        <v>20</v>
      </c>
      <c r="P21" s="22" t="str">
        <f t="shared" si="4"/>
        <v>Jan</v>
      </c>
      <c r="Q21" s="11">
        <f t="shared" si="5"/>
        <v>2023</v>
      </c>
    </row>
    <row r="22" spans="1:17" x14ac:dyDescent="0.25">
      <c r="A22" s="27">
        <v>44947</v>
      </c>
      <c r="B22" s="4" t="s">
        <v>29</v>
      </c>
      <c r="C22" s="4">
        <v>2</v>
      </c>
      <c r="D22" s="4" t="s">
        <v>114</v>
      </c>
      <c r="E22" s="4" t="s">
        <v>112</v>
      </c>
      <c r="F22" s="5">
        <v>0</v>
      </c>
      <c r="G22" s="6" t="str">
        <f>VLOOKUP($B22,Catalogue!$A$1:$F$51,2,FALSE)</f>
        <v>Product14</v>
      </c>
      <c r="H22" s="7" t="str">
        <f>VLOOKUP(B22,Catalogue!$A$1:$F$51,3,FALSE)</f>
        <v>Category02</v>
      </c>
      <c r="I22" s="4" t="str">
        <f>VLOOKUP($B22,Catalogue!$A$1:$F$51,4,FALSE)</f>
        <v>No.</v>
      </c>
      <c r="J22" s="36">
        <f>VLOOKUP($B22,Catalogue!$A$1:$F$51,5,FALSE)</f>
        <v>98</v>
      </c>
      <c r="K22" s="36">
        <f>VLOOKUP($B22,Catalogue!$A$1:$F$51,6,FALSE)</f>
        <v>110.74</v>
      </c>
      <c r="L22" s="36">
        <f t="shared" si="0"/>
        <v>12.739999999999995</v>
      </c>
      <c r="M22" s="36">
        <f t="shared" si="1"/>
        <v>196</v>
      </c>
      <c r="N22" s="36">
        <f t="shared" si="2"/>
        <v>221.48</v>
      </c>
      <c r="O22" s="7">
        <f t="shared" si="3"/>
        <v>21</v>
      </c>
      <c r="P22" s="22" t="str">
        <f t="shared" si="4"/>
        <v>Jan</v>
      </c>
      <c r="Q22" s="11">
        <f t="shared" si="5"/>
        <v>2023</v>
      </c>
    </row>
    <row r="23" spans="1:17" x14ac:dyDescent="0.25">
      <c r="A23" s="27">
        <v>44948</v>
      </c>
      <c r="B23" s="4" t="s">
        <v>18</v>
      </c>
      <c r="C23" s="4">
        <v>7</v>
      </c>
      <c r="D23" s="4" t="s">
        <v>114</v>
      </c>
      <c r="E23" s="4" t="s">
        <v>113</v>
      </c>
      <c r="F23" s="5">
        <v>0</v>
      </c>
      <c r="G23" s="6" t="str">
        <f>VLOOKUP($B23,Catalogue!$A$1:$F$51,2,FALSE)</f>
        <v>Product08</v>
      </c>
      <c r="H23" s="7" t="str">
        <f>VLOOKUP($B$2,Catalogue!$A$1:$F$51,3,FALSE)</f>
        <v>Category03</v>
      </c>
      <c r="I23" s="4" t="str">
        <f>VLOOKUP($B23,Catalogue!$A$1:$F$51,4,FALSE)</f>
        <v>Lt</v>
      </c>
      <c r="J23" s="36">
        <f>VLOOKUP($B23,Catalogue!$A$1:$F$51,5,FALSE)</f>
        <v>16</v>
      </c>
      <c r="K23" s="36">
        <f>VLOOKUP($B23,Catalogue!$A$1:$F$51,6,FALSE)</f>
        <v>17.600000000000001</v>
      </c>
      <c r="L23" s="36">
        <f t="shared" si="0"/>
        <v>1.6000000000000014</v>
      </c>
      <c r="M23" s="36">
        <f t="shared" si="1"/>
        <v>112</v>
      </c>
      <c r="N23" s="36">
        <f t="shared" si="2"/>
        <v>123.20000000000002</v>
      </c>
      <c r="O23" s="7">
        <f t="shared" si="3"/>
        <v>22</v>
      </c>
      <c r="P23" s="22" t="str">
        <f t="shared" si="4"/>
        <v>Jan</v>
      </c>
      <c r="Q23" s="11">
        <f t="shared" si="5"/>
        <v>2023</v>
      </c>
    </row>
    <row r="24" spans="1:17" x14ac:dyDescent="0.25">
      <c r="A24" s="27">
        <v>44949</v>
      </c>
      <c r="B24" s="4" t="s">
        <v>10</v>
      </c>
      <c r="C24" s="4">
        <v>4</v>
      </c>
      <c r="D24" s="4" t="s">
        <v>112</v>
      </c>
      <c r="E24" s="4" t="s">
        <v>113</v>
      </c>
      <c r="F24" s="5">
        <v>0</v>
      </c>
      <c r="G24" s="6" t="str">
        <f>VLOOKUP($B24,Catalogue!$A$1:$F$51,2,FALSE)</f>
        <v>Product03</v>
      </c>
      <c r="H24" s="7" t="str">
        <f>VLOOKUP(B24,Catalogue!$A$1:$F$51,3,FALSE)</f>
        <v>Category01</v>
      </c>
      <c r="I24" s="4" t="str">
        <f>VLOOKUP($B24,Catalogue!$A$1:$F$51,4,FALSE)</f>
        <v>Lt</v>
      </c>
      <c r="J24" s="36">
        <f>VLOOKUP($B24,Catalogue!$A$1:$F$51,5,FALSE)</f>
        <v>44</v>
      </c>
      <c r="K24" s="36">
        <f>VLOOKUP($B24,Catalogue!$A$1:$F$51,6,FALSE)</f>
        <v>50.16</v>
      </c>
      <c r="L24" s="36">
        <f t="shared" si="0"/>
        <v>6.1599999999999966</v>
      </c>
      <c r="M24" s="36">
        <f t="shared" si="1"/>
        <v>176</v>
      </c>
      <c r="N24" s="36">
        <f t="shared" si="2"/>
        <v>200.64</v>
      </c>
      <c r="O24" s="7">
        <f t="shared" si="3"/>
        <v>23</v>
      </c>
      <c r="P24" s="22" t="str">
        <f t="shared" si="4"/>
        <v>Jan</v>
      </c>
      <c r="Q24" s="11">
        <f t="shared" si="5"/>
        <v>2023</v>
      </c>
    </row>
    <row r="25" spans="1:17" x14ac:dyDescent="0.25">
      <c r="A25" s="27">
        <v>44950</v>
      </c>
      <c r="B25" s="4" t="s">
        <v>37</v>
      </c>
      <c r="C25" s="4">
        <v>20</v>
      </c>
      <c r="D25" s="4" t="s">
        <v>111</v>
      </c>
      <c r="E25" s="4" t="s">
        <v>112</v>
      </c>
      <c r="F25" s="5">
        <v>0</v>
      </c>
      <c r="G25" s="6" t="str">
        <f>VLOOKUP($B25,Catalogue!$A$1:$F$51,2,FALSE)</f>
        <v>Product18</v>
      </c>
      <c r="H25" s="7" t="str">
        <f>VLOOKUP(B25,Catalogue!$A$1:$F$51,3,FALSE)</f>
        <v>Category02</v>
      </c>
      <c r="I25" s="4" t="str">
        <f>VLOOKUP($B25,Catalogue!$A$1:$F$51,4,FALSE)</f>
        <v>Kg</v>
      </c>
      <c r="J25" s="36">
        <f>VLOOKUP($B25,Catalogue!$A$1:$F$51,5,FALSE)</f>
        <v>133</v>
      </c>
      <c r="K25" s="36">
        <f>VLOOKUP($B25,Catalogue!$A$1:$F$51,6,FALSE)</f>
        <v>146.30000000000001</v>
      </c>
      <c r="L25" s="36">
        <f t="shared" si="0"/>
        <v>13.300000000000011</v>
      </c>
      <c r="M25" s="36">
        <f t="shared" si="1"/>
        <v>2660</v>
      </c>
      <c r="N25" s="36">
        <f t="shared" si="2"/>
        <v>2926</v>
      </c>
      <c r="O25" s="7">
        <f t="shared" si="3"/>
        <v>24</v>
      </c>
      <c r="P25" s="22" t="str">
        <f t="shared" si="4"/>
        <v>Jan</v>
      </c>
      <c r="Q25" s="11">
        <f t="shared" si="5"/>
        <v>2023</v>
      </c>
    </row>
    <row r="26" spans="1:17" x14ac:dyDescent="0.25">
      <c r="A26" s="27">
        <v>44951</v>
      </c>
      <c r="B26" s="4" t="s">
        <v>73</v>
      </c>
      <c r="C26" s="4">
        <v>15</v>
      </c>
      <c r="D26" s="4" t="s">
        <v>111</v>
      </c>
      <c r="E26" s="4" t="s">
        <v>113</v>
      </c>
      <c r="F26" s="5">
        <v>0</v>
      </c>
      <c r="G26" s="6" t="str">
        <f>VLOOKUP($B26,Catalogue!$A$1:$F$51,2,FALSE)</f>
        <v>Product35</v>
      </c>
      <c r="H26" s="7" t="str">
        <f>VLOOKUP(B26,Catalogue!$A$1:$F$51,3,FALSE)</f>
        <v>Category04</v>
      </c>
      <c r="I26" s="4" t="str">
        <f>VLOOKUP($B26,Catalogue!$A$1:$F$51,4,FALSE)</f>
        <v>Lt</v>
      </c>
      <c r="J26" s="36">
        <f>VLOOKUP($B26,Catalogue!$A$1:$F$51,5,FALSE)</f>
        <v>123</v>
      </c>
      <c r="K26" s="36">
        <f>VLOOKUP($B26,Catalogue!$A$1:$F$51,6,FALSE)</f>
        <v>173.43</v>
      </c>
      <c r="L26" s="36">
        <f t="shared" si="0"/>
        <v>50.430000000000007</v>
      </c>
      <c r="M26" s="36">
        <f t="shared" si="1"/>
        <v>1845</v>
      </c>
      <c r="N26" s="36">
        <f t="shared" si="2"/>
        <v>2601.4500000000003</v>
      </c>
      <c r="O26" s="7">
        <f t="shared" si="3"/>
        <v>25</v>
      </c>
      <c r="P26" s="22" t="str">
        <f t="shared" si="4"/>
        <v>Jan</v>
      </c>
      <c r="Q26" s="11">
        <f t="shared" si="5"/>
        <v>2023</v>
      </c>
    </row>
    <row r="27" spans="1:17" x14ac:dyDescent="0.25">
      <c r="A27" s="27">
        <v>44952</v>
      </c>
      <c r="B27" s="4" t="s">
        <v>33</v>
      </c>
      <c r="C27" s="4">
        <v>2</v>
      </c>
      <c r="D27" s="4" t="s">
        <v>112</v>
      </c>
      <c r="E27" s="4" t="s">
        <v>112</v>
      </c>
      <c r="F27" s="5">
        <v>0</v>
      </c>
      <c r="G27" s="6" t="str">
        <f>VLOOKUP($B27,Catalogue!$A$1:$F$51,2,FALSE)</f>
        <v>Product16</v>
      </c>
      <c r="H27" s="7" t="str">
        <f>VLOOKUP(B27,Catalogue!$A$1:$F$51,3,FALSE)</f>
        <v>Category02</v>
      </c>
      <c r="I27" s="4" t="str">
        <f>VLOOKUP($B27,Catalogue!$A$1:$F$51,4,FALSE)</f>
        <v>Lt</v>
      </c>
      <c r="J27" s="36">
        <f>VLOOKUP($B27,Catalogue!$A$1:$F$51,5,FALSE)</f>
        <v>44</v>
      </c>
      <c r="K27" s="36">
        <f>VLOOKUP($B27,Catalogue!$A$1:$F$51,6,FALSE)</f>
        <v>72.599999999999994</v>
      </c>
      <c r="L27" s="36">
        <f t="shared" si="0"/>
        <v>28.599999999999994</v>
      </c>
      <c r="M27" s="36">
        <f t="shared" si="1"/>
        <v>88</v>
      </c>
      <c r="N27" s="36">
        <f t="shared" si="2"/>
        <v>145.19999999999999</v>
      </c>
      <c r="O27" s="7">
        <f t="shared" si="3"/>
        <v>26</v>
      </c>
      <c r="P27" s="22" t="str">
        <f t="shared" si="4"/>
        <v>Jan</v>
      </c>
      <c r="Q27" s="11">
        <f t="shared" si="5"/>
        <v>2023</v>
      </c>
    </row>
    <row r="28" spans="1:17" x14ac:dyDescent="0.25">
      <c r="A28" s="27">
        <v>44953</v>
      </c>
      <c r="B28" s="4" t="s">
        <v>64</v>
      </c>
      <c r="C28" s="4">
        <v>9</v>
      </c>
      <c r="D28" s="4" t="s">
        <v>111</v>
      </c>
      <c r="E28" s="4" t="s">
        <v>113</v>
      </c>
      <c r="F28" s="5">
        <v>0</v>
      </c>
      <c r="G28" s="6" t="str">
        <f>VLOOKUP($B28,Catalogue!$A$1:$F$51,2,FALSE)</f>
        <v>Product31</v>
      </c>
      <c r="H28" s="7" t="str">
        <f>VLOOKUP(B28,Catalogue!$A$1:$F$51,3,FALSE)</f>
        <v>Category03</v>
      </c>
      <c r="I28" s="4" t="str">
        <f>VLOOKUP($B28,Catalogue!$A$1:$F$51,4,FALSE)</f>
        <v>Ft</v>
      </c>
      <c r="J28" s="36">
        <f>VLOOKUP($B28,Catalogue!$A$1:$F$51,5,FALSE)</f>
        <v>124</v>
      </c>
      <c r="K28" s="36">
        <f>VLOOKUP($B28,Catalogue!$A$1:$F$51,6,FALSE)</f>
        <v>163.68</v>
      </c>
      <c r="L28" s="36">
        <f t="shared" si="0"/>
        <v>39.680000000000007</v>
      </c>
      <c r="M28" s="36">
        <f t="shared" si="1"/>
        <v>1116</v>
      </c>
      <c r="N28" s="36">
        <f t="shared" si="2"/>
        <v>1473.1200000000001</v>
      </c>
      <c r="O28" s="7">
        <f t="shared" si="3"/>
        <v>27</v>
      </c>
      <c r="P28" s="22" t="str">
        <f t="shared" si="4"/>
        <v>Jan</v>
      </c>
      <c r="Q28" s="11">
        <f t="shared" si="5"/>
        <v>2023</v>
      </c>
    </row>
    <row r="29" spans="1:17" x14ac:dyDescent="0.25">
      <c r="A29" s="27">
        <v>44954</v>
      </c>
      <c r="B29" s="4" t="s">
        <v>9</v>
      </c>
      <c r="C29" s="4">
        <v>6</v>
      </c>
      <c r="D29" s="4" t="s">
        <v>111</v>
      </c>
      <c r="E29" s="4" t="s">
        <v>112</v>
      </c>
      <c r="F29" s="5">
        <v>0</v>
      </c>
      <c r="G29" s="6" t="str">
        <f>VLOOKUP($B29,Catalogue!$A$1:$F$51,2,FALSE)</f>
        <v>Product02</v>
      </c>
      <c r="H29" s="7" t="str">
        <f>VLOOKUP(B29,Catalogue!$A$1:$F$51,3,FALSE)</f>
        <v>Category01</v>
      </c>
      <c r="I29" s="4" t="str">
        <f>VLOOKUP($B29,Catalogue!$A$1:$F$51,4,FALSE)</f>
        <v>Kg</v>
      </c>
      <c r="J29" s="36">
        <f>VLOOKUP($B29,Catalogue!$A$1:$F$51,5,FALSE)</f>
        <v>105</v>
      </c>
      <c r="K29" s="36">
        <f>VLOOKUP($B29,Catalogue!$A$1:$F$51,6,FALSE)</f>
        <v>117.6</v>
      </c>
      <c r="L29" s="36">
        <f t="shared" si="0"/>
        <v>12.599999999999994</v>
      </c>
      <c r="M29" s="36">
        <f t="shared" si="1"/>
        <v>630</v>
      </c>
      <c r="N29" s="36">
        <f t="shared" si="2"/>
        <v>705.59999999999991</v>
      </c>
      <c r="O29" s="7">
        <f t="shared" si="3"/>
        <v>28</v>
      </c>
      <c r="P29" s="22" t="str">
        <f t="shared" si="4"/>
        <v>Jan</v>
      </c>
      <c r="Q29" s="11">
        <f t="shared" si="5"/>
        <v>2023</v>
      </c>
    </row>
    <row r="30" spans="1:17" x14ac:dyDescent="0.25">
      <c r="A30" s="27">
        <v>44955</v>
      </c>
      <c r="B30" s="4" t="s">
        <v>102</v>
      </c>
      <c r="C30" s="4">
        <v>8</v>
      </c>
      <c r="D30" s="4" t="s">
        <v>112</v>
      </c>
      <c r="E30" s="4" t="s">
        <v>113</v>
      </c>
      <c r="F30" s="5">
        <v>0</v>
      </c>
      <c r="G30" s="6" t="str">
        <f>VLOOKUP($B30,Catalogue!$A$1:$F$51,2,FALSE)</f>
        <v>Product49</v>
      </c>
      <c r="H30" s="7" t="str">
        <f>VLOOKUP(B30,Catalogue!$A$1:$F$51,3,FALSE)</f>
        <v>Category05</v>
      </c>
      <c r="I30" s="4" t="str">
        <f>VLOOKUP($B30,Catalogue!$A$1:$F$51,4,FALSE)</f>
        <v>Kg</v>
      </c>
      <c r="J30" s="36">
        <f>VLOOKUP($B30,Catalogue!$A$1:$F$51,5,FALSE)</f>
        <v>136</v>
      </c>
      <c r="K30" s="36">
        <f>VLOOKUP($B30,Catalogue!$A$1:$F$51,6,FALSE)</f>
        <v>183.6</v>
      </c>
      <c r="L30" s="36">
        <f t="shared" si="0"/>
        <v>47.599999999999994</v>
      </c>
      <c r="M30" s="36">
        <f t="shared" si="1"/>
        <v>1088</v>
      </c>
      <c r="N30" s="36">
        <f t="shared" si="2"/>
        <v>1468.8</v>
      </c>
      <c r="O30" s="7">
        <f t="shared" si="3"/>
        <v>29</v>
      </c>
      <c r="P30" s="22" t="str">
        <f t="shared" si="4"/>
        <v>Jan</v>
      </c>
      <c r="Q30" s="11">
        <f t="shared" si="5"/>
        <v>2023</v>
      </c>
    </row>
    <row r="31" spans="1:17" x14ac:dyDescent="0.25">
      <c r="A31" s="27">
        <v>44956</v>
      </c>
      <c r="B31" s="4" t="s">
        <v>85</v>
      </c>
      <c r="C31" s="4">
        <v>12</v>
      </c>
      <c r="D31" s="4" t="s">
        <v>114</v>
      </c>
      <c r="E31" s="4" t="s">
        <v>113</v>
      </c>
      <c r="F31" s="5">
        <v>0</v>
      </c>
      <c r="G31" s="6" t="str">
        <f>VLOOKUP($B31,Catalogue!$A$1:$F$51,2,FALSE)</f>
        <v>Product41</v>
      </c>
      <c r="H31" s="7" t="str">
        <f>VLOOKUP(B31,Catalogue!$A$1:$F$51,3,FALSE)</f>
        <v>Category04</v>
      </c>
      <c r="I31" s="4" t="str">
        <f>VLOOKUP($B31,Catalogue!$A$1:$F$51,4,FALSE)</f>
        <v>Kg</v>
      </c>
      <c r="J31" s="36">
        <f>VLOOKUP($B31,Catalogue!$A$1:$F$51,5,FALSE)</f>
        <v>44</v>
      </c>
      <c r="K31" s="36">
        <f>VLOOKUP($B31,Catalogue!$A$1:$F$51,6,FALSE)</f>
        <v>58.08</v>
      </c>
      <c r="L31" s="36">
        <f t="shared" si="0"/>
        <v>14.079999999999998</v>
      </c>
      <c r="M31" s="36">
        <f t="shared" si="1"/>
        <v>528</v>
      </c>
      <c r="N31" s="36">
        <f t="shared" si="2"/>
        <v>696.96</v>
      </c>
      <c r="O31" s="7">
        <f t="shared" si="3"/>
        <v>30</v>
      </c>
      <c r="P31" s="22" t="str">
        <f t="shared" si="4"/>
        <v>Jan</v>
      </c>
      <c r="Q31" s="11">
        <f t="shared" si="5"/>
        <v>2023</v>
      </c>
    </row>
    <row r="32" spans="1:17" x14ac:dyDescent="0.25">
      <c r="A32" s="27">
        <v>44957</v>
      </c>
      <c r="B32" s="4" t="s">
        <v>56</v>
      </c>
      <c r="C32" s="4">
        <v>13</v>
      </c>
      <c r="D32" s="4" t="s">
        <v>114</v>
      </c>
      <c r="E32" s="4" t="s">
        <v>112</v>
      </c>
      <c r="F32" s="5">
        <v>0</v>
      </c>
      <c r="G32" s="6" t="str">
        <f>VLOOKUP($B32,Catalogue!$A$1:$F$51,2,FALSE)</f>
        <v>Product27</v>
      </c>
      <c r="H32" s="7" t="str">
        <f>VLOOKUP(B32,Catalogue!$A$1:$F$51,3,FALSE)</f>
        <v>Category03</v>
      </c>
      <c r="I32" s="4" t="str">
        <f>VLOOKUP($B32,Catalogue!$A$1:$F$51,4,FALSE)</f>
        <v>Lt</v>
      </c>
      <c r="J32" s="36">
        <f>VLOOKUP($B32,Catalogue!$A$1:$F$51,5,FALSE)</f>
        <v>105</v>
      </c>
      <c r="K32" s="36">
        <f>VLOOKUP($B32,Catalogue!$A$1:$F$51,6,FALSE)</f>
        <v>117.6</v>
      </c>
      <c r="L32" s="36">
        <f t="shared" si="0"/>
        <v>12.599999999999994</v>
      </c>
      <c r="M32" s="36">
        <f t="shared" si="1"/>
        <v>1365</v>
      </c>
      <c r="N32" s="36">
        <f t="shared" si="2"/>
        <v>1528.8</v>
      </c>
      <c r="O32" s="7">
        <f t="shared" si="3"/>
        <v>31</v>
      </c>
      <c r="P32" s="22" t="str">
        <f t="shared" si="4"/>
        <v>Jan</v>
      </c>
      <c r="Q32" s="11">
        <f t="shared" si="5"/>
        <v>2023</v>
      </c>
    </row>
    <row r="33" spans="1:17" x14ac:dyDescent="0.25">
      <c r="A33" s="27">
        <v>44958</v>
      </c>
      <c r="B33" s="4" t="s">
        <v>60</v>
      </c>
      <c r="C33" s="4">
        <v>14</v>
      </c>
      <c r="D33" s="4" t="s">
        <v>112</v>
      </c>
      <c r="E33" s="4" t="s">
        <v>113</v>
      </c>
      <c r="F33" s="5">
        <v>0</v>
      </c>
      <c r="G33" s="6" t="str">
        <f>VLOOKUP($B33,Catalogue!$A$1:$F$51,2,FALSE)</f>
        <v>Product29</v>
      </c>
      <c r="H33" s="7" t="str">
        <f>VLOOKUP(B33,Catalogue!$A$1:$F$51,3,FALSE)</f>
        <v>Category03</v>
      </c>
      <c r="I33" s="4" t="str">
        <f>VLOOKUP($B33,Catalogue!$A$1:$F$51,4,FALSE)</f>
        <v>Kg</v>
      </c>
      <c r="J33" s="36">
        <f>VLOOKUP($B33,Catalogue!$A$1:$F$51,5,FALSE)</f>
        <v>71</v>
      </c>
      <c r="K33" s="36">
        <f>VLOOKUP($B33,Catalogue!$A$1:$F$51,6,FALSE)</f>
        <v>95.85</v>
      </c>
      <c r="L33" s="36">
        <f t="shared" si="0"/>
        <v>24.849999999999994</v>
      </c>
      <c r="M33" s="36">
        <f t="shared" si="1"/>
        <v>994</v>
      </c>
      <c r="N33" s="36">
        <f t="shared" si="2"/>
        <v>1341.8999999999999</v>
      </c>
      <c r="O33" s="7">
        <f t="shared" si="3"/>
        <v>1</v>
      </c>
      <c r="P33" s="22" t="str">
        <f t="shared" si="4"/>
        <v>Feb</v>
      </c>
      <c r="Q33" s="11">
        <f t="shared" si="5"/>
        <v>2023</v>
      </c>
    </row>
    <row r="34" spans="1:17" x14ac:dyDescent="0.25">
      <c r="A34" s="27">
        <v>44959</v>
      </c>
      <c r="B34" s="4" t="s">
        <v>15</v>
      </c>
      <c r="C34" s="4">
        <v>2</v>
      </c>
      <c r="D34" s="4" t="s">
        <v>111</v>
      </c>
      <c r="E34" s="4" t="s">
        <v>113</v>
      </c>
      <c r="F34" s="5">
        <v>0</v>
      </c>
      <c r="G34" s="6" t="str">
        <f>VLOOKUP($B34,Catalogue!$A$1:$F$51,2,FALSE)</f>
        <v>Product06</v>
      </c>
      <c r="H34" s="7" t="str">
        <f>VLOOKUP(B34,Catalogue!$A$1:$F$51,3,FALSE)</f>
        <v>Category01</v>
      </c>
      <c r="I34" s="4" t="str">
        <f>VLOOKUP($B34,Catalogue!$A$1:$F$51,4,FALSE)</f>
        <v>No.</v>
      </c>
      <c r="J34" s="36">
        <f>VLOOKUP($B34,Catalogue!$A$1:$F$51,5,FALSE)</f>
        <v>124</v>
      </c>
      <c r="K34" s="36">
        <f>VLOOKUP($B34,Catalogue!$A$1:$F$51,6,FALSE)</f>
        <v>204.60000000000002</v>
      </c>
      <c r="L34" s="36">
        <f t="shared" si="0"/>
        <v>80.600000000000023</v>
      </c>
      <c r="M34" s="36">
        <f t="shared" si="1"/>
        <v>248</v>
      </c>
      <c r="N34" s="36">
        <f t="shared" si="2"/>
        <v>409.20000000000005</v>
      </c>
      <c r="O34" s="7">
        <f t="shared" si="3"/>
        <v>2</v>
      </c>
      <c r="P34" s="22" t="str">
        <f t="shared" si="4"/>
        <v>Feb</v>
      </c>
      <c r="Q34" s="11">
        <f t="shared" si="5"/>
        <v>2023</v>
      </c>
    </row>
    <row r="35" spans="1:17" x14ac:dyDescent="0.25">
      <c r="A35" s="27">
        <v>44960</v>
      </c>
      <c r="B35" s="4" t="s">
        <v>69</v>
      </c>
      <c r="C35" s="4">
        <v>19</v>
      </c>
      <c r="D35" s="4" t="s">
        <v>111</v>
      </c>
      <c r="E35" s="4" t="s">
        <v>112</v>
      </c>
      <c r="F35" s="5">
        <v>0</v>
      </c>
      <c r="G35" s="6" t="str">
        <f>VLOOKUP($B35,Catalogue!$A$1:$F$51,2,FALSE)</f>
        <v>Product33</v>
      </c>
      <c r="H35" s="7" t="str">
        <f>VLOOKUP(B35,Catalogue!$A$1:$F$51,3,FALSE)</f>
        <v>Category04</v>
      </c>
      <c r="I35" s="4" t="str">
        <f>VLOOKUP($B35,Catalogue!$A$1:$F$51,4,FALSE)</f>
        <v>Kg</v>
      </c>
      <c r="J35" s="36">
        <f>VLOOKUP($B35,Catalogue!$A$1:$F$51,5,FALSE)</f>
        <v>16</v>
      </c>
      <c r="K35" s="36">
        <f>VLOOKUP($B35,Catalogue!$A$1:$F$51,6,FALSE)</f>
        <v>18.240000000000002</v>
      </c>
      <c r="L35" s="36">
        <f t="shared" si="0"/>
        <v>2.240000000000002</v>
      </c>
      <c r="M35" s="36">
        <f t="shared" si="1"/>
        <v>304</v>
      </c>
      <c r="N35" s="36">
        <f t="shared" si="2"/>
        <v>346.56000000000006</v>
      </c>
      <c r="O35" s="7">
        <f t="shared" si="3"/>
        <v>3</v>
      </c>
      <c r="P35" s="22" t="str">
        <f t="shared" si="4"/>
        <v>Feb</v>
      </c>
      <c r="Q35" s="11">
        <f t="shared" si="5"/>
        <v>2023</v>
      </c>
    </row>
    <row r="36" spans="1:17" x14ac:dyDescent="0.25">
      <c r="A36" s="27">
        <v>44961</v>
      </c>
      <c r="B36" s="4" t="s">
        <v>41</v>
      </c>
      <c r="C36" s="4">
        <v>19</v>
      </c>
      <c r="D36" s="4" t="s">
        <v>112</v>
      </c>
      <c r="E36" s="4" t="s">
        <v>113</v>
      </c>
      <c r="F36" s="5">
        <v>0</v>
      </c>
      <c r="G36" s="6" t="str">
        <f>VLOOKUP($B36,Catalogue!$A$1:$F$51,2,FALSE)</f>
        <v>Product20</v>
      </c>
      <c r="H36" s="7" t="str">
        <f>VLOOKUP(B36,Catalogue!$A$1:$F$51,3,FALSE)</f>
        <v>Category02</v>
      </c>
      <c r="I36" s="4" t="str">
        <f>VLOOKUP($B36,Catalogue!$A$1:$F$51,4,FALSE)</f>
        <v>Ft</v>
      </c>
      <c r="J36" s="36">
        <f>VLOOKUP($B36,Catalogue!$A$1:$F$51,5,FALSE)</f>
        <v>10</v>
      </c>
      <c r="K36" s="36">
        <f>VLOOKUP($B36,Catalogue!$A$1:$F$51,6,FALSE)</f>
        <v>14.600000000000001</v>
      </c>
      <c r="L36" s="36">
        <f t="shared" si="0"/>
        <v>4.6000000000000014</v>
      </c>
      <c r="M36" s="36">
        <f t="shared" si="1"/>
        <v>190</v>
      </c>
      <c r="N36" s="36">
        <f t="shared" si="2"/>
        <v>277.40000000000003</v>
      </c>
      <c r="O36" s="7">
        <f t="shared" si="3"/>
        <v>4</v>
      </c>
      <c r="P36" s="22" t="str">
        <f t="shared" si="4"/>
        <v>Feb</v>
      </c>
      <c r="Q36" s="11">
        <f t="shared" si="5"/>
        <v>2023</v>
      </c>
    </row>
    <row r="37" spans="1:17" x14ac:dyDescent="0.25">
      <c r="A37" s="27">
        <v>44962</v>
      </c>
      <c r="B37" s="4" t="s">
        <v>15</v>
      </c>
      <c r="C37" s="4">
        <v>7</v>
      </c>
      <c r="D37" s="4" t="s">
        <v>111</v>
      </c>
      <c r="E37" s="4" t="s">
        <v>112</v>
      </c>
      <c r="F37" s="5">
        <v>0</v>
      </c>
      <c r="G37" s="6" t="str">
        <f>VLOOKUP($B37,Catalogue!$A$1:$F$51,2,FALSE)</f>
        <v>Product06</v>
      </c>
      <c r="H37" s="7" t="str">
        <f>VLOOKUP(B37,Catalogue!$A$1:$F$51,3,FALSE)</f>
        <v>Category01</v>
      </c>
      <c r="I37" s="4" t="str">
        <f>VLOOKUP($B37,Catalogue!$A$1:$F$51,4,FALSE)</f>
        <v>No.</v>
      </c>
      <c r="J37" s="36">
        <f>VLOOKUP($B37,Catalogue!$A$1:$F$51,5,FALSE)</f>
        <v>124</v>
      </c>
      <c r="K37" s="36">
        <f>VLOOKUP($B37,Catalogue!$A$1:$F$51,6,FALSE)</f>
        <v>204.60000000000002</v>
      </c>
      <c r="L37" s="36">
        <f t="shared" si="0"/>
        <v>80.600000000000023</v>
      </c>
      <c r="M37" s="36">
        <f t="shared" si="1"/>
        <v>868</v>
      </c>
      <c r="N37" s="36">
        <f t="shared" si="2"/>
        <v>1432.2000000000003</v>
      </c>
      <c r="O37" s="7">
        <f t="shared" si="3"/>
        <v>5</v>
      </c>
      <c r="P37" s="22" t="str">
        <f t="shared" si="4"/>
        <v>Feb</v>
      </c>
      <c r="Q37" s="11">
        <f t="shared" si="5"/>
        <v>2023</v>
      </c>
    </row>
    <row r="38" spans="1:17" x14ac:dyDescent="0.25">
      <c r="A38" s="27">
        <v>44963</v>
      </c>
      <c r="B38" s="4" t="s">
        <v>96</v>
      </c>
      <c r="C38" s="4">
        <v>14</v>
      </c>
      <c r="D38" s="4" t="s">
        <v>111</v>
      </c>
      <c r="E38" s="4" t="s">
        <v>113</v>
      </c>
      <c r="F38" s="5">
        <v>0</v>
      </c>
      <c r="G38" s="6" t="str">
        <f>VLOOKUP($B38,Catalogue!$A$1:$F$51,2,FALSE)</f>
        <v>Product46</v>
      </c>
      <c r="H38" s="7" t="str">
        <f>VLOOKUP(B38,Catalogue!$A$1:$F$51,3,FALSE)</f>
        <v>Category05</v>
      </c>
      <c r="I38" s="4" t="str">
        <f>VLOOKUP($B38,Catalogue!$A$1:$F$51,4,FALSE)</f>
        <v>No.</v>
      </c>
      <c r="J38" s="36">
        <f>VLOOKUP($B38,Catalogue!$A$1:$F$51,5,FALSE)</f>
        <v>16</v>
      </c>
      <c r="K38" s="36">
        <f>VLOOKUP($B38,Catalogue!$A$1:$F$51,6,FALSE)</f>
        <v>26.4</v>
      </c>
      <c r="L38" s="36">
        <f t="shared" si="0"/>
        <v>10.399999999999999</v>
      </c>
      <c r="M38" s="36">
        <f t="shared" si="1"/>
        <v>224</v>
      </c>
      <c r="N38" s="36">
        <f t="shared" si="2"/>
        <v>369.59999999999997</v>
      </c>
      <c r="O38" s="7">
        <f t="shared" si="3"/>
        <v>6</v>
      </c>
      <c r="P38" s="22" t="str">
        <f t="shared" si="4"/>
        <v>Feb</v>
      </c>
      <c r="Q38" s="11">
        <f t="shared" si="5"/>
        <v>2023</v>
      </c>
    </row>
    <row r="39" spans="1:17" x14ac:dyDescent="0.25">
      <c r="A39" s="27">
        <v>44964</v>
      </c>
      <c r="B39" s="4" t="s">
        <v>33</v>
      </c>
      <c r="C39" s="4">
        <v>7</v>
      </c>
      <c r="D39" s="4" t="s">
        <v>112</v>
      </c>
      <c r="E39" s="4" t="s">
        <v>112</v>
      </c>
      <c r="F39" s="5">
        <v>0</v>
      </c>
      <c r="G39" s="6" t="str">
        <f>VLOOKUP($B39,Catalogue!$A$1:$F$51,2,FALSE)</f>
        <v>Product16</v>
      </c>
      <c r="H39" s="7" t="str">
        <f>VLOOKUP(B39,Catalogue!$A$1:$F$51,3,FALSE)</f>
        <v>Category02</v>
      </c>
      <c r="I39" s="4" t="str">
        <f>VLOOKUP($B39,Catalogue!$A$1:$F$51,4,FALSE)</f>
        <v>Lt</v>
      </c>
      <c r="J39" s="36">
        <f>VLOOKUP($B39,Catalogue!$A$1:$F$51,5,FALSE)</f>
        <v>44</v>
      </c>
      <c r="K39" s="36">
        <f>VLOOKUP($B39,Catalogue!$A$1:$F$51,6,FALSE)</f>
        <v>72.599999999999994</v>
      </c>
      <c r="L39" s="36">
        <f t="shared" si="0"/>
        <v>28.599999999999994</v>
      </c>
      <c r="M39" s="36">
        <f t="shared" si="1"/>
        <v>308</v>
      </c>
      <c r="N39" s="36">
        <f t="shared" si="2"/>
        <v>508.19999999999993</v>
      </c>
      <c r="O39" s="7">
        <f t="shared" si="3"/>
        <v>7</v>
      </c>
      <c r="P39" s="22" t="str">
        <f t="shared" si="4"/>
        <v>Feb</v>
      </c>
      <c r="Q39" s="11">
        <f t="shared" si="5"/>
        <v>2023</v>
      </c>
    </row>
    <row r="40" spans="1:17" x14ac:dyDescent="0.25">
      <c r="A40" s="27">
        <v>44965</v>
      </c>
      <c r="B40" s="4" t="s">
        <v>62</v>
      </c>
      <c r="C40" s="4">
        <v>10</v>
      </c>
      <c r="D40" s="4" t="s">
        <v>114</v>
      </c>
      <c r="E40" s="4" t="s">
        <v>113</v>
      </c>
      <c r="F40" s="5">
        <v>0</v>
      </c>
      <c r="G40" s="6" t="str">
        <f>VLOOKUP($B40,Catalogue!$A$1:$F$51,2,FALSE)</f>
        <v>Product30</v>
      </c>
      <c r="H40" s="7" t="str">
        <f>VLOOKUP(B40,Catalogue!$A$1:$F$51,3,FALSE)</f>
        <v>Category03</v>
      </c>
      <c r="I40" s="4" t="str">
        <f>VLOOKUP($B40,Catalogue!$A$1:$F$51,4,FALSE)</f>
        <v>No.</v>
      </c>
      <c r="J40" s="36">
        <f>VLOOKUP($B40,Catalogue!$A$1:$F$51,5,FALSE)</f>
        <v>133</v>
      </c>
      <c r="K40" s="36">
        <f>VLOOKUP($B40,Catalogue!$A$1:$F$51,6,FALSE)</f>
        <v>194.18</v>
      </c>
      <c r="L40" s="36">
        <f t="shared" si="0"/>
        <v>61.180000000000007</v>
      </c>
      <c r="M40" s="36">
        <f t="shared" si="1"/>
        <v>1330</v>
      </c>
      <c r="N40" s="36">
        <f t="shared" si="2"/>
        <v>1941.8000000000002</v>
      </c>
      <c r="O40" s="7">
        <f t="shared" si="3"/>
        <v>8</v>
      </c>
      <c r="P40" s="22" t="str">
        <f t="shared" si="4"/>
        <v>Feb</v>
      </c>
      <c r="Q40" s="11">
        <f t="shared" si="5"/>
        <v>2023</v>
      </c>
    </row>
    <row r="41" spans="1:17" x14ac:dyDescent="0.25">
      <c r="A41" s="27">
        <v>44966</v>
      </c>
      <c r="B41" s="4" t="s">
        <v>41</v>
      </c>
      <c r="C41" s="4">
        <v>18</v>
      </c>
      <c r="D41" s="4" t="s">
        <v>114</v>
      </c>
      <c r="E41" s="4" t="s">
        <v>113</v>
      </c>
      <c r="F41" s="5">
        <v>0</v>
      </c>
      <c r="G41" s="6" t="str">
        <f>VLOOKUP($B41,Catalogue!$A$1:$F$51,2,FALSE)</f>
        <v>Product20</v>
      </c>
      <c r="H41" s="7" t="str">
        <f>VLOOKUP(B41,Catalogue!$A$1:$F$51,3,FALSE)</f>
        <v>Category02</v>
      </c>
      <c r="I41" s="4" t="str">
        <f>VLOOKUP($B41,Catalogue!$A$1:$F$51,4,FALSE)</f>
        <v>Ft</v>
      </c>
      <c r="J41" s="36">
        <f>VLOOKUP($B41,Catalogue!$A$1:$F$51,5,FALSE)</f>
        <v>10</v>
      </c>
      <c r="K41" s="36">
        <f>VLOOKUP($B41,Catalogue!$A$1:$F$51,6,FALSE)</f>
        <v>14.600000000000001</v>
      </c>
      <c r="L41" s="36">
        <f t="shared" si="0"/>
        <v>4.6000000000000014</v>
      </c>
      <c r="M41" s="36">
        <f t="shared" si="1"/>
        <v>180</v>
      </c>
      <c r="N41" s="36">
        <f t="shared" si="2"/>
        <v>262.8</v>
      </c>
      <c r="O41" s="7">
        <f t="shared" si="3"/>
        <v>9</v>
      </c>
      <c r="P41" s="22" t="str">
        <f t="shared" si="4"/>
        <v>Feb</v>
      </c>
      <c r="Q41" s="11">
        <f t="shared" si="5"/>
        <v>2023</v>
      </c>
    </row>
    <row r="42" spans="1:17" x14ac:dyDescent="0.25">
      <c r="A42" s="27">
        <v>44967</v>
      </c>
      <c r="B42" s="4" t="s">
        <v>37</v>
      </c>
      <c r="C42" s="4">
        <v>13</v>
      </c>
      <c r="D42" s="4" t="s">
        <v>112</v>
      </c>
      <c r="E42" s="4" t="s">
        <v>112</v>
      </c>
      <c r="F42" s="5">
        <v>0</v>
      </c>
      <c r="G42" s="6" t="str">
        <f>VLOOKUP($B42,Catalogue!$A$1:$F$51,2,FALSE)</f>
        <v>Product18</v>
      </c>
      <c r="H42" s="7" t="str">
        <f>VLOOKUP(B42,Catalogue!$A$1:$F$51,3,FALSE)</f>
        <v>Category02</v>
      </c>
      <c r="I42" s="4" t="str">
        <f>VLOOKUP($B42,Catalogue!$A$1:$F$51,4,FALSE)</f>
        <v>Kg</v>
      </c>
      <c r="J42" s="36">
        <f>VLOOKUP($B42,Catalogue!$A$1:$F$51,5,FALSE)</f>
        <v>133</v>
      </c>
      <c r="K42" s="36">
        <f>VLOOKUP($B42,Catalogue!$A$1:$F$51,6,FALSE)</f>
        <v>146.30000000000001</v>
      </c>
      <c r="L42" s="36">
        <f t="shared" si="0"/>
        <v>13.300000000000011</v>
      </c>
      <c r="M42" s="36">
        <f t="shared" si="1"/>
        <v>1729</v>
      </c>
      <c r="N42" s="36">
        <f t="shared" si="2"/>
        <v>1901.9</v>
      </c>
      <c r="O42" s="7">
        <f t="shared" si="3"/>
        <v>10</v>
      </c>
      <c r="P42" s="22" t="str">
        <f t="shared" si="4"/>
        <v>Feb</v>
      </c>
      <c r="Q42" s="11">
        <f t="shared" si="5"/>
        <v>2023</v>
      </c>
    </row>
    <row r="43" spans="1:17" x14ac:dyDescent="0.25">
      <c r="A43" s="27">
        <v>44968</v>
      </c>
      <c r="B43" s="4" t="s">
        <v>92</v>
      </c>
      <c r="C43" s="4">
        <v>12</v>
      </c>
      <c r="D43" s="4" t="s">
        <v>111</v>
      </c>
      <c r="E43" s="4" t="s">
        <v>113</v>
      </c>
      <c r="F43" s="5">
        <v>0</v>
      </c>
      <c r="G43" s="6" t="str">
        <f>VLOOKUP($B43,Catalogue!$A$1:$F$51,2,FALSE)</f>
        <v>Product44</v>
      </c>
      <c r="H43" s="7" t="str">
        <f>VLOOKUP(B43,Catalogue!$A$1:$F$51,3,FALSE)</f>
        <v>Category05</v>
      </c>
      <c r="I43" s="4" t="str">
        <f>VLOOKUP($B43,Catalogue!$A$1:$F$51,4,FALSE)</f>
        <v>Ft</v>
      </c>
      <c r="J43" s="36">
        <f>VLOOKUP($B43,Catalogue!$A$1:$F$51,5,FALSE)</f>
        <v>124</v>
      </c>
      <c r="K43" s="36">
        <f>VLOOKUP($B43,Catalogue!$A$1:$F$51,6,FALSE)</f>
        <v>140.12</v>
      </c>
      <c r="L43" s="36">
        <f t="shared" si="0"/>
        <v>16.120000000000005</v>
      </c>
      <c r="M43" s="36">
        <f t="shared" si="1"/>
        <v>1488</v>
      </c>
      <c r="N43" s="36">
        <f t="shared" si="2"/>
        <v>1681.44</v>
      </c>
      <c r="O43" s="7">
        <f t="shared" si="3"/>
        <v>11</v>
      </c>
      <c r="P43" s="22" t="str">
        <f t="shared" si="4"/>
        <v>Feb</v>
      </c>
      <c r="Q43" s="11">
        <f t="shared" si="5"/>
        <v>2023</v>
      </c>
    </row>
    <row r="44" spans="1:17" x14ac:dyDescent="0.25">
      <c r="A44" s="27">
        <v>44969</v>
      </c>
      <c r="B44" s="4" t="s">
        <v>20</v>
      </c>
      <c r="C44" s="4">
        <v>5</v>
      </c>
      <c r="D44" s="4" t="s">
        <v>111</v>
      </c>
      <c r="E44" s="4" t="s">
        <v>113</v>
      </c>
      <c r="F44" s="5">
        <v>0</v>
      </c>
      <c r="G44" s="6" t="str">
        <f>VLOOKUP($B44,Catalogue!$A$1:$F$51,2,FALSE)</f>
        <v>Product10</v>
      </c>
      <c r="H44" s="7" t="str">
        <f>VLOOKUP($B$2,Catalogue!$A$1:$F$51,3,FALSE)</f>
        <v>Category03</v>
      </c>
      <c r="I44" s="4" t="str">
        <f>VLOOKUP($B44,Catalogue!$A$1:$F$51,4,FALSE)</f>
        <v>Kg</v>
      </c>
      <c r="J44" s="36">
        <f>VLOOKUP($B44,Catalogue!$A$1:$F$51,5,FALSE)</f>
        <v>123</v>
      </c>
      <c r="K44" s="36">
        <f>VLOOKUP($B44,Catalogue!$A$1:$F$51,6,FALSE)</f>
        <v>179.58</v>
      </c>
      <c r="L44" s="36">
        <f t="shared" si="0"/>
        <v>56.580000000000013</v>
      </c>
      <c r="M44" s="36">
        <f t="shared" si="1"/>
        <v>615</v>
      </c>
      <c r="N44" s="36">
        <f t="shared" si="2"/>
        <v>897.90000000000009</v>
      </c>
      <c r="O44" s="7">
        <f t="shared" si="3"/>
        <v>12</v>
      </c>
      <c r="P44" s="22" t="str">
        <f t="shared" si="4"/>
        <v>Feb</v>
      </c>
      <c r="Q44" s="11">
        <f t="shared" si="5"/>
        <v>2023</v>
      </c>
    </row>
    <row r="45" spans="1:17" x14ac:dyDescent="0.25">
      <c r="A45" s="27">
        <v>44970</v>
      </c>
      <c r="B45" s="4" t="s">
        <v>92</v>
      </c>
      <c r="C45" s="4">
        <v>9</v>
      </c>
      <c r="D45" s="4" t="s">
        <v>112</v>
      </c>
      <c r="E45" s="4" t="s">
        <v>112</v>
      </c>
      <c r="F45" s="5">
        <v>0</v>
      </c>
      <c r="G45" s="6" t="str">
        <f>VLOOKUP($B45,Catalogue!$A$1:$F$51,2,FALSE)</f>
        <v>Product44</v>
      </c>
      <c r="H45" s="7" t="str">
        <f>VLOOKUP(B45,Catalogue!$A$1:$F$51,3,FALSE)</f>
        <v>Category05</v>
      </c>
      <c r="I45" s="4" t="str">
        <f>VLOOKUP($B45,Catalogue!$A$1:$F$51,4,FALSE)</f>
        <v>Ft</v>
      </c>
      <c r="J45" s="36">
        <f>VLOOKUP($B45,Catalogue!$A$1:$F$51,5,FALSE)</f>
        <v>124</v>
      </c>
      <c r="K45" s="36">
        <f>VLOOKUP($B45,Catalogue!$A$1:$F$51,6,FALSE)</f>
        <v>140.12</v>
      </c>
      <c r="L45" s="36">
        <f t="shared" si="0"/>
        <v>16.120000000000005</v>
      </c>
      <c r="M45" s="36">
        <f t="shared" si="1"/>
        <v>1116</v>
      </c>
      <c r="N45" s="36">
        <f t="shared" si="2"/>
        <v>1261.08</v>
      </c>
      <c r="O45" s="7">
        <f t="shared" si="3"/>
        <v>13</v>
      </c>
      <c r="P45" s="22" t="str">
        <f t="shared" si="4"/>
        <v>Feb</v>
      </c>
      <c r="Q45" s="11">
        <f t="shared" si="5"/>
        <v>2023</v>
      </c>
    </row>
    <row r="46" spans="1:17" x14ac:dyDescent="0.25">
      <c r="A46" s="27">
        <v>44971</v>
      </c>
      <c r="B46" s="4" t="s">
        <v>56</v>
      </c>
      <c r="C46" s="4">
        <v>13</v>
      </c>
      <c r="D46" s="4" t="s">
        <v>111</v>
      </c>
      <c r="E46" s="4" t="s">
        <v>113</v>
      </c>
      <c r="F46" s="5">
        <v>0</v>
      </c>
      <c r="G46" s="6" t="str">
        <f>VLOOKUP($B46,Catalogue!$A$1:$F$51,2,FALSE)</f>
        <v>Product27</v>
      </c>
      <c r="H46" s="7" t="str">
        <f>VLOOKUP(B46,Catalogue!$A$1:$F$51,3,FALSE)</f>
        <v>Category03</v>
      </c>
      <c r="I46" s="4" t="str">
        <f>VLOOKUP($B46,Catalogue!$A$1:$F$51,4,FALSE)</f>
        <v>Lt</v>
      </c>
      <c r="J46" s="36">
        <f>VLOOKUP($B46,Catalogue!$A$1:$F$51,5,FALSE)</f>
        <v>105</v>
      </c>
      <c r="K46" s="36">
        <f>VLOOKUP($B46,Catalogue!$A$1:$F$51,6,FALSE)</f>
        <v>117.6</v>
      </c>
      <c r="L46" s="36">
        <f t="shared" si="0"/>
        <v>12.599999999999994</v>
      </c>
      <c r="M46" s="36">
        <f t="shared" si="1"/>
        <v>1365</v>
      </c>
      <c r="N46" s="36">
        <f t="shared" si="2"/>
        <v>1528.8</v>
      </c>
      <c r="O46" s="7">
        <f t="shared" si="3"/>
        <v>14</v>
      </c>
      <c r="P46" s="22" t="str">
        <f t="shared" si="4"/>
        <v>Feb</v>
      </c>
      <c r="Q46" s="11">
        <f t="shared" si="5"/>
        <v>2023</v>
      </c>
    </row>
    <row r="47" spans="1:17" x14ac:dyDescent="0.25">
      <c r="A47" s="27">
        <v>44972</v>
      </c>
      <c r="B47" s="4" t="s">
        <v>46</v>
      </c>
      <c r="C47" s="4">
        <v>3</v>
      </c>
      <c r="D47" s="4" t="s">
        <v>111</v>
      </c>
      <c r="E47" s="4" t="s">
        <v>112</v>
      </c>
      <c r="F47" s="5">
        <v>0</v>
      </c>
      <c r="G47" s="6" t="str">
        <f>VLOOKUP($B47,Catalogue!$A$1:$F$51,2,FALSE)</f>
        <v>Product22</v>
      </c>
      <c r="H47" s="7" t="str">
        <f>VLOOKUP(B47,Catalogue!$A$1:$F$51,3,FALSE)</f>
        <v>Category03</v>
      </c>
      <c r="I47" s="4" t="str">
        <f>VLOOKUP($B47,Catalogue!$A$1:$F$51,4,FALSE)</f>
        <v>No.</v>
      </c>
      <c r="J47" s="36">
        <f>VLOOKUP($B47,Catalogue!$A$1:$F$51,5,FALSE)</f>
        <v>10</v>
      </c>
      <c r="K47" s="36">
        <f>VLOOKUP($B47,Catalogue!$A$1:$F$51,6,FALSE)</f>
        <v>11.2</v>
      </c>
      <c r="L47" s="36">
        <f t="shared" si="0"/>
        <v>1.1999999999999993</v>
      </c>
      <c r="M47" s="36">
        <f t="shared" si="1"/>
        <v>30</v>
      </c>
      <c r="N47" s="36">
        <f t="shared" si="2"/>
        <v>33.599999999999994</v>
      </c>
      <c r="O47" s="7">
        <f t="shared" si="3"/>
        <v>15</v>
      </c>
      <c r="P47" s="22" t="str">
        <f t="shared" si="4"/>
        <v>Feb</v>
      </c>
      <c r="Q47" s="11">
        <f t="shared" si="5"/>
        <v>2023</v>
      </c>
    </row>
    <row r="48" spans="1:17" x14ac:dyDescent="0.25">
      <c r="A48" s="27">
        <v>44973</v>
      </c>
      <c r="B48" s="4" t="s">
        <v>71</v>
      </c>
      <c r="C48" s="4">
        <v>12</v>
      </c>
      <c r="D48" s="4" t="s">
        <v>112</v>
      </c>
      <c r="E48" s="4" t="s">
        <v>113</v>
      </c>
      <c r="F48" s="5">
        <v>0</v>
      </c>
      <c r="G48" s="6" t="str">
        <f>VLOOKUP($B48,Catalogue!$A$1:$F$51,2,FALSE)</f>
        <v>Product34</v>
      </c>
      <c r="H48" s="7" t="str">
        <f>VLOOKUP(B48,Catalogue!$A$1:$F$51,3,FALSE)</f>
        <v>Category04</v>
      </c>
      <c r="I48" s="4" t="str">
        <f>VLOOKUP($B48,Catalogue!$A$1:$F$51,4,FALSE)</f>
        <v>Kg</v>
      </c>
      <c r="J48" s="36">
        <f>VLOOKUP($B48,Catalogue!$A$1:$F$51,5,FALSE)</f>
        <v>10</v>
      </c>
      <c r="K48" s="36">
        <f>VLOOKUP($B48,Catalogue!$A$1:$F$51,6,FALSE)</f>
        <v>11.3</v>
      </c>
      <c r="L48" s="36">
        <f t="shared" si="0"/>
        <v>1.3000000000000007</v>
      </c>
      <c r="M48" s="36">
        <f t="shared" si="1"/>
        <v>120</v>
      </c>
      <c r="N48" s="36">
        <f t="shared" si="2"/>
        <v>135.60000000000002</v>
      </c>
      <c r="O48" s="7">
        <f t="shared" si="3"/>
        <v>16</v>
      </c>
      <c r="P48" s="22" t="str">
        <f t="shared" si="4"/>
        <v>Feb</v>
      </c>
      <c r="Q48" s="11">
        <f t="shared" si="5"/>
        <v>2023</v>
      </c>
    </row>
    <row r="49" spans="1:17" x14ac:dyDescent="0.25">
      <c r="A49" s="27">
        <v>44974</v>
      </c>
      <c r="B49" s="4" t="s">
        <v>52</v>
      </c>
      <c r="C49" s="4">
        <v>7</v>
      </c>
      <c r="D49" s="4" t="s">
        <v>114</v>
      </c>
      <c r="E49" s="4" t="s">
        <v>112</v>
      </c>
      <c r="F49" s="5">
        <v>0</v>
      </c>
      <c r="G49" s="6" t="str">
        <f>VLOOKUP($B49,Catalogue!$A$1:$F$51,2,FALSE)</f>
        <v>Product25</v>
      </c>
      <c r="H49" s="7" t="str">
        <f>VLOOKUP(B49,Catalogue!$A$1:$F$51,3,FALSE)</f>
        <v>Category03</v>
      </c>
      <c r="I49" s="4" t="str">
        <f>VLOOKUP($B49,Catalogue!$A$1:$F$51,4,FALSE)</f>
        <v>Kg</v>
      </c>
      <c r="J49" s="36">
        <f>VLOOKUP($B49,Catalogue!$A$1:$F$51,5,FALSE)</f>
        <v>12</v>
      </c>
      <c r="K49" s="36">
        <f>VLOOKUP($B49,Catalogue!$A$1:$F$51,6,FALSE)</f>
        <v>16.920000000000002</v>
      </c>
      <c r="L49" s="36">
        <f t="shared" si="0"/>
        <v>4.9200000000000017</v>
      </c>
      <c r="M49" s="36">
        <f t="shared" si="1"/>
        <v>84</v>
      </c>
      <c r="N49" s="36">
        <f t="shared" si="2"/>
        <v>118.44000000000001</v>
      </c>
      <c r="O49" s="7">
        <f t="shared" si="3"/>
        <v>17</v>
      </c>
      <c r="P49" s="22" t="str">
        <f t="shared" si="4"/>
        <v>Feb</v>
      </c>
      <c r="Q49" s="11">
        <f t="shared" si="5"/>
        <v>2023</v>
      </c>
    </row>
    <row r="50" spans="1:17" x14ac:dyDescent="0.25">
      <c r="A50" s="27">
        <v>44975</v>
      </c>
      <c r="B50" s="4" t="s">
        <v>100</v>
      </c>
      <c r="C50" s="4">
        <v>15</v>
      </c>
      <c r="D50" s="4" t="s">
        <v>114</v>
      </c>
      <c r="E50" s="4" t="s">
        <v>113</v>
      </c>
      <c r="F50" s="5">
        <v>0</v>
      </c>
      <c r="G50" s="6" t="str">
        <f>VLOOKUP($B50,Catalogue!$A$1:$F$51,2,FALSE)</f>
        <v>Product48</v>
      </c>
      <c r="H50" s="7" t="str">
        <f>VLOOKUP(B50,Catalogue!$A$1:$F$51,3,FALSE)</f>
        <v>Category05</v>
      </c>
      <c r="I50" s="4" t="str">
        <f>VLOOKUP($B50,Catalogue!$A$1:$F$51,4,FALSE)</f>
        <v>Lt</v>
      </c>
      <c r="J50" s="36">
        <f>VLOOKUP($B50,Catalogue!$A$1:$F$51,5,FALSE)</f>
        <v>123</v>
      </c>
      <c r="K50" s="36">
        <f>VLOOKUP($B50,Catalogue!$A$1:$F$51,6,FALSE)</f>
        <v>135.30000000000001</v>
      </c>
      <c r="L50" s="36">
        <f t="shared" si="0"/>
        <v>12.300000000000011</v>
      </c>
      <c r="M50" s="36">
        <f t="shared" si="1"/>
        <v>1845</v>
      </c>
      <c r="N50" s="36">
        <f t="shared" si="2"/>
        <v>2029.5000000000002</v>
      </c>
      <c r="O50" s="7">
        <f t="shared" si="3"/>
        <v>18</v>
      </c>
      <c r="P50" s="22" t="str">
        <f t="shared" si="4"/>
        <v>Feb</v>
      </c>
      <c r="Q50" s="11">
        <f t="shared" si="5"/>
        <v>2023</v>
      </c>
    </row>
    <row r="51" spans="1:17" x14ac:dyDescent="0.25">
      <c r="A51" s="27">
        <v>44976</v>
      </c>
      <c r="B51" s="4" t="s">
        <v>46</v>
      </c>
      <c r="C51" s="4">
        <v>8</v>
      </c>
      <c r="D51" s="4" t="s">
        <v>112</v>
      </c>
      <c r="E51" s="4" t="s">
        <v>113</v>
      </c>
      <c r="F51" s="5">
        <v>0</v>
      </c>
      <c r="G51" s="6" t="str">
        <f>VLOOKUP($B51,Catalogue!$A$1:$F$51,2,FALSE)</f>
        <v>Product22</v>
      </c>
      <c r="H51" s="7" t="str">
        <f>VLOOKUP(B51,Catalogue!$A$1:$F$51,3,FALSE)</f>
        <v>Category03</v>
      </c>
      <c r="I51" s="4" t="str">
        <f>VLOOKUP($B51,Catalogue!$A$1:$F$51,4,FALSE)</f>
        <v>No.</v>
      </c>
      <c r="J51" s="36">
        <f>VLOOKUP($B51,Catalogue!$A$1:$F$51,5,FALSE)</f>
        <v>10</v>
      </c>
      <c r="K51" s="36">
        <f>VLOOKUP($B51,Catalogue!$A$1:$F$51,6,FALSE)</f>
        <v>11.2</v>
      </c>
      <c r="L51" s="36">
        <f t="shared" si="0"/>
        <v>1.1999999999999993</v>
      </c>
      <c r="M51" s="36">
        <f t="shared" si="1"/>
        <v>80</v>
      </c>
      <c r="N51" s="36">
        <f t="shared" si="2"/>
        <v>89.6</v>
      </c>
      <c r="O51" s="7">
        <f t="shared" si="3"/>
        <v>19</v>
      </c>
      <c r="P51" s="22" t="str">
        <f t="shared" si="4"/>
        <v>Feb</v>
      </c>
      <c r="Q51" s="11">
        <f t="shared" si="5"/>
        <v>2023</v>
      </c>
    </row>
    <row r="52" spans="1:17" x14ac:dyDescent="0.25">
      <c r="A52" s="27">
        <v>44977</v>
      </c>
      <c r="B52" s="4" t="s">
        <v>73</v>
      </c>
      <c r="C52" s="4">
        <v>5</v>
      </c>
      <c r="D52" s="4" t="s">
        <v>111</v>
      </c>
      <c r="E52" s="4" t="s">
        <v>112</v>
      </c>
      <c r="F52" s="5">
        <v>0</v>
      </c>
      <c r="G52" s="6" t="str">
        <f>VLOOKUP($B52,Catalogue!$A$1:$F$51,2,FALSE)</f>
        <v>Product35</v>
      </c>
      <c r="H52" s="7" t="str">
        <f>VLOOKUP(B52,Catalogue!$A$1:$F$51,3,FALSE)</f>
        <v>Category04</v>
      </c>
      <c r="I52" s="4" t="str">
        <f>VLOOKUP($B52,Catalogue!$A$1:$F$51,4,FALSE)</f>
        <v>Lt</v>
      </c>
      <c r="J52" s="36">
        <f>VLOOKUP($B52,Catalogue!$A$1:$F$51,5,FALSE)</f>
        <v>123</v>
      </c>
      <c r="K52" s="36">
        <f>VLOOKUP($B52,Catalogue!$A$1:$F$51,6,FALSE)</f>
        <v>173.43</v>
      </c>
      <c r="L52" s="36">
        <f t="shared" si="0"/>
        <v>50.430000000000007</v>
      </c>
      <c r="M52" s="36">
        <f t="shared" si="1"/>
        <v>615</v>
      </c>
      <c r="N52" s="36">
        <f t="shared" si="2"/>
        <v>867.15000000000009</v>
      </c>
      <c r="O52" s="7">
        <f t="shared" si="3"/>
        <v>20</v>
      </c>
      <c r="P52" s="22" t="str">
        <f t="shared" si="4"/>
        <v>Feb</v>
      </c>
      <c r="Q52" s="11">
        <f t="shared" si="5"/>
        <v>2023</v>
      </c>
    </row>
    <row r="53" spans="1:17" x14ac:dyDescent="0.25">
      <c r="A53" s="27">
        <v>44978</v>
      </c>
      <c r="B53" s="4" t="s">
        <v>18</v>
      </c>
      <c r="C53" s="4">
        <v>20</v>
      </c>
      <c r="D53" s="4" t="s">
        <v>111</v>
      </c>
      <c r="E53" s="4" t="s">
        <v>113</v>
      </c>
      <c r="F53" s="5">
        <v>0</v>
      </c>
      <c r="G53" s="6" t="str">
        <f>VLOOKUP($B53,Catalogue!$A$1:$F$51,2,FALSE)</f>
        <v>Product08</v>
      </c>
      <c r="H53" s="7" t="str">
        <f>VLOOKUP(B53,Catalogue!$A$1:$F$51,3,FALSE)</f>
        <v>Category01</v>
      </c>
      <c r="I53" s="4" t="str">
        <f>VLOOKUP($B53,Catalogue!$A$1:$F$51,4,FALSE)</f>
        <v>Lt</v>
      </c>
      <c r="J53" s="36">
        <f>VLOOKUP($B53,Catalogue!$A$1:$F$51,5,FALSE)</f>
        <v>16</v>
      </c>
      <c r="K53" s="36">
        <f>VLOOKUP($B53,Catalogue!$A$1:$F$51,6,FALSE)</f>
        <v>17.600000000000001</v>
      </c>
      <c r="L53" s="36">
        <f t="shared" si="0"/>
        <v>1.6000000000000014</v>
      </c>
      <c r="M53" s="36">
        <f t="shared" si="1"/>
        <v>320</v>
      </c>
      <c r="N53" s="36">
        <f t="shared" si="2"/>
        <v>352</v>
      </c>
      <c r="O53" s="7">
        <f t="shared" si="3"/>
        <v>21</v>
      </c>
      <c r="P53" s="22" t="str">
        <f t="shared" si="4"/>
        <v>Feb</v>
      </c>
      <c r="Q53" s="11">
        <f t="shared" si="5"/>
        <v>2023</v>
      </c>
    </row>
    <row r="54" spans="1:17" x14ac:dyDescent="0.25">
      <c r="A54" s="27">
        <v>44979</v>
      </c>
      <c r="B54" s="4" t="s">
        <v>58</v>
      </c>
      <c r="C54" s="4">
        <v>10</v>
      </c>
      <c r="D54" s="4" t="s">
        <v>112</v>
      </c>
      <c r="E54" s="4" t="s">
        <v>113</v>
      </c>
      <c r="F54" s="5">
        <v>0</v>
      </c>
      <c r="G54" s="6" t="str">
        <f>VLOOKUP($B54,Catalogue!$A$1:$F$51,2,FALSE)</f>
        <v>Product28</v>
      </c>
      <c r="H54" s="7" t="str">
        <f>VLOOKUP(B54,Catalogue!$A$1:$F$51,3,FALSE)</f>
        <v>Category03</v>
      </c>
      <c r="I54" s="4" t="str">
        <f>VLOOKUP($B54,Catalogue!$A$1:$F$51,4,FALSE)</f>
        <v>Ft</v>
      </c>
      <c r="J54" s="36">
        <f>VLOOKUP($B54,Catalogue!$A$1:$F$51,5,FALSE)</f>
        <v>44</v>
      </c>
      <c r="K54" s="36">
        <f>VLOOKUP($B54,Catalogue!$A$1:$F$51,6,FALSE)</f>
        <v>48.4</v>
      </c>
      <c r="L54" s="36">
        <f t="shared" si="0"/>
        <v>4.3999999999999986</v>
      </c>
      <c r="M54" s="36">
        <f t="shared" si="1"/>
        <v>440</v>
      </c>
      <c r="N54" s="36">
        <f t="shared" si="2"/>
        <v>484</v>
      </c>
      <c r="O54" s="7">
        <f t="shared" si="3"/>
        <v>22</v>
      </c>
      <c r="P54" s="22" t="str">
        <f t="shared" si="4"/>
        <v>Feb</v>
      </c>
      <c r="Q54" s="11">
        <f t="shared" si="5"/>
        <v>2023</v>
      </c>
    </row>
    <row r="55" spans="1:17" x14ac:dyDescent="0.25">
      <c r="A55" s="27">
        <v>44980</v>
      </c>
      <c r="B55" s="4" t="s">
        <v>96</v>
      </c>
      <c r="C55" s="4">
        <v>12</v>
      </c>
      <c r="D55" s="4" t="s">
        <v>111</v>
      </c>
      <c r="E55" s="4" t="s">
        <v>112</v>
      </c>
      <c r="F55" s="5">
        <v>0</v>
      </c>
      <c r="G55" s="6" t="str">
        <f>VLOOKUP($B55,Catalogue!$A$1:$F$51,2,FALSE)</f>
        <v>Product46</v>
      </c>
      <c r="H55" s="7" t="str">
        <f>VLOOKUP(B55,Catalogue!$A$1:$F$51,3,FALSE)</f>
        <v>Category05</v>
      </c>
      <c r="I55" s="4" t="str">
        <f>VLOOKUP($B55,Catalogue!$A$1:$F$51,4,FALSE)</f>
        <v>No.</v>
      </c>
      <c r="J55" s="36">
        <f>VLOOKUP($B55,Catalogue!$A$1:$F$51,5,FALSE)</f>
        <v>16</v>
      </c>
      <c r="K55" s="36">
        <f>VLOOKUP($B55,Catalogue!$A$1:$F$51,6,FALSE)</f>
        <v>26.4</v>
      </c>
      <c r="L55" s="36">
        <f t="shared" si="0"/>
        <v>10.399999999999999</v>
      </c>
      <c r="M55" s="36">
        <f t="shared" si="1"/>
        <v>192</v>
      </c>
      <c r="N55" s="36">
        <f t="shared" si="2"/>
        <v>316.79999999999995</v>
      </c>
      <c r="O55" s="7">
        <f t="shared" si="3"/>
        <v>23</v>
      </c>
      <c r="P55" s="22" t="str">
        <f t="shared" si="4"/>
        <v>Feb</v>
      </c>
      <c r="Q55" s="11">
        <f t="shared" si="5"/>
        <v>2023</v>
      </c>
    </row>
    <row r="56" spans="1:17" x14ac:dyDescent="0.25">
      <c r="A56" s="27">
        <v>44981</v>
      </c>
      <c r="B56" s="4" t="s">
        <v>104</v>
      </c>
      <c r="C56" s="4">
        <v>5</v>
      </c>
      <c r="D56" s="4" t="s">
        <v>111</v>
      </c>
      <c r="E56" s="4" t="s">
        <v>113</v>
      </c>
      <c r="F56" s="5">
        <v>0</v>
      </c>
      <c r="G56" s="6" t="str">
        <f>VLOOKUP($B56,Catalogue!$A$1:$F$51,2,FALSE)</f>
        <v>Product50</v>
      </c>
      <c r="H56" s="7" t="str">
        <f>VLOOKUP(B56,Catalogue!$A$1:$F$51,3,FALSE)</f>
        <v>Category05</v>
      </c>
      <c r="I56" s="4" t="str">
        <f>VLOOKUP($B56,Catalogue!$A$1:$F$51,4,FALSE)</f>
        <v>Kg</v>
      </c>
      <c r="J56" s="36">
        <f>VLOOKUP($B56,Catalogue!$A$1:$F$51,5,FALSE)</f>
        <v>12</v>
      </c>
      <c r="K56" s="36">
        <f>VLOOKUP($B56,Catalogue!$A$1:$F$51,6,FALSE)</f>
        <v>17.52</v>
      </c>
      <c r="L56" s="36">
        <f t="shared" si="0"/>
        <v>5.52</v>
      </c>
      <c r="M56" s="36">
        <f t="shared" si="1"/>
        <v>60</v>
      </c>
      <c r="N56" s="36">
        <f t="shared" si="2"/>
        <v>87.6</v>
      </c>
      <c r="O56" s="7">
        <f t="shared" si="3"/>
        <v>24</v>
      </c>
      <c r="P56" s="22" t="str">
        <f t="shared" si="4"/>
        <v>Feb</v>
      </c>
      <c r="Q56" s="11">
        <f t="shared" si="5"/>
        <v>2023</v>
      </c>
    </row>
    <row r="57" spans="1:17" x14ac:dyDescent="0.25">
      <c r="A57" s="27">
        <v>44982</v>
      </c>
      <c r="B57" s="4" t="s">
        <v>96</v>
      </c>
      <c r="C57" s="4">
        <v>3</v>
      </c>
      <c r="D57" s="4" t="s">
        <v>112</v>
      </c>
      <c r="E57" s="4" t="s">
        <v>112</v>
      </c>
      <c r="F57" s="5">
        <v>0</v>
      </c>
      <c r="G57" s="6" t="str">
        <f>VLOOKUP($B57,Catalogue!$A$1:$F$51,2,FALSE)</f>
        <v>Product46</v>
      </c>
      <c r="H57" s="7" t="str">
        <f>VLOOKUP(B57,Catalogue!$A$1:$F$51,3,FALSE)</f>
        <v>Category05</v>
      </c>
      <c r="I57" s="4" t="str">
        <f>VLOOKUP($B57,Catalogue!$A$1:$F$51,4,FALSE)</f>
        <v>No.</v>
      </c>
      <c r="J57" s="36">
        <f>VLOOKUP($B57,Catalogue!$A$1:$F$51,5,FALSE)</f>
        <v>16</v>
      </c>
      <c r="K57" s="36">
        <f>VLOOKUP($B57,Catalogue!$A$1:$F$51,6,FALSE)</f>
        <v>26.4</v>
      </c>
      <c r="L57" s="36">
        <f t="shared" si="0"/>
        <v>10.399999999999999</v>
      </c>
      <c r="M57" s="36">
        <f t="shared" si="1"/>
        <v>48</v>
      </c>
      <c r="N57" s="36">
        <f t="shared" si="2"/>
        <v>79.199999999999989</v>
      </c>
      <c r="O57" s="7">
        <f t="shared" si="3"/>
        <v>25</v>
      </c>
      <c r="P57" s="22" t="str">
        <f t="shared" si="4"/>
        <v>Feb</v>
      </c>
      <c r="Q57" s="11">
        <f t="shared" si="5"/>
        <v>2023</v>
      </c>
    </row>
    <row r="58" spans="1:17" x14ac:dyDescent="0.25">
      <c r="A58" s="27">
        <v>44983</v>
      </c>
      <c r="B58" s="4" t="s">
        <v>94</v>
      </c>
      <c r="C58" s="4">
        <v>8</v>
      </c>
      <c r="D58" s="4" t="s">
        <v>114</v>
      </c>
      <c r="E58" s="4" t="s">
        <v>113</v>
      </c>
      <c r="F58" s="5">
        <v>0</v>
      </c>
      <c r="G58" s="6" t="str">
        <f>VLOOKUP($B58,Catalogue!$A$1:$F$51,2,FALSE)</f>
        <v>Product45</v>
      </c>
      <c r="H58" s="7" t="str">
        <f>VLOOKUP(B58,Catalogue!$A$1:$F$51,3,FALSE)</f>
        <v>Category05</v>
      </c>
      <c r="I58" s="4" t="str">
        <f>VLOOKUP($B58,Catalogue!$A$1:$F$51,4,FALSE)</f>
        <v>Kg</v>
      </c>
      <c r="J58" s="36">
        <f>VLOOKUP($B58,Catalogue!$A$1:$F$51,5,FALSE)</f>
        <v>10</v>
      </c>
      <c r="K58" s="36">
        <f>VLOOKUP($B58,Catalogue!$A$1:$F$51,6,FALSE)</f>
        <v>14.100000000000001</v>
      </c>
      <c r="L58" s="36">
        <f t="shared" si="0"/>
        <v>4.1000000000000014</v>
      </c>
      <c r="M58" s="36">
        <f t="shared" si="1"/>
        <v>80</v>
      </c>
      <c r="N58" s="36">
        <f t="shared" si="2"/>
        <v>112.80000000000001</v>
      </c>
      <c r="O58" s="7">
        <f t="shared" si="3"/>
        <v>26</v>
      </c>
      <c r="P58" s="22" t="str">
        <f t="shared" si="4"/>
        <v>Feb</v>
      </c>
      <c r="Q58" s="11">
        <f t="shared" si="5"/>
        <v>2023</v>
      </c>
    </row>
    <row r="59" spans="1:17" x14ac:dyDescent="0.25">
      <c r="A59" s="27">
        <v>44984</v>
      </c>
      <c r="B59" s="4" t="s">
        <v>50</v>
      </c>
      <c r="C59" s="4">
        <v>7</v>
      </c>
      <c r="D59" s="4" t="s">
        <v>114</v>
      </c>
      <c r="E59" s="4" t="s">
        <v>112</v>
      </c>
      <c r="F59" s="5">
        <v>0</v>
      </c>
      <c r="G59" s="6" t="str">
        <f>VLOOKUP($B59,Catalogue!$A$1:$F$51,2,FALSE)</f>
        <v>Product24</v>
      </c>
      <c r="H59" s="7" t="str">
        <f>VLOOKUP(B59,Catalogue!$A$1:$F$51,3,FALSE)</f>
        <v>Category03</v>
      </c>
      <c r="I59" s="4" t="str">
        <f>VLOOKUP($B59,Catalogue!$A$1:$F$51,4,FALSE)</f>
        <v>Lt</v>
      </c>
      <c r="J59" s="36">
        <f>VLOOKUP($B59,Catalogue!$A$1:$F$51,5,FALSE)</f>
        <v>136</v>
      </c>
      <c r="K59" s="36">
        <f>VLOOKUP($B59,Catalogue!$A$1:$F$51,6,FALSE)</f>
        <v>153.68</v>
      </c>
      <c r="L59" s="36">
        <f t="shared" si="0"/>
        <v>17.680000000000007</v>
      </c>
      <c r="M59" s="36">
        <f t="shared" si="1"/>
        <v>952</v>
      </c>
      <c r="N59" s="36">
        <f t="shared" si="2"/>
        <v>1075.76</v>
      </c>
      <c r="O59" s="7">
        <f t="shared" si="3"/>
        <v>27</v>
      </c>
      <c r="P59" s="22" t="str">
        <f t="shared" si="4"/>
        <v>Feb</v>
      </c>
      <c r="Q59" s="11">
        <f t="shared" si="5"/>
        <v>2023</v>
      </c>
    </row>
    <row r="60" spans="1:17" x14ac:dyDescent="0.25">
      <c r="A60" s="27">
        <v>44985</v>
      </c>
      <c r="B60" s="4" t="s">
        <v>43</v>
      </c>
      <c r="C60" s="4">
        <v>6</v>
      </c>
      <c r="D60" s="4" t="s">
        <v>112</v>
      </c>
      <c r="E60" s="4" t="s">
        <v>113</v>
      </c>
      <c r="F60" s="5">
        <v>0</v>
      </c>
      <c r="G60" s="6" t="str">
        <f>VLOOKUP($B60,Catalogue!$A$1:$F$51,2,FALSE)</f>
        <v>Product21</v>
      </c>
      <c r="H60" s="7" t="str">
        <f>VLOOKUP(B60,Catalogue!$A$1:$F$51,3,FALSE)</f>
        <v>Category03</v>
      </c>
      <c r="I60" s="4" t="str">
        <f>VLOOKUP($B60,Catalogue!$A$1:$F$51,4,FALSE)</f>
        <v>Kg</v>
      </c>
      <c r="J60" s="36">
        <f>VLOOKUP($B60,Catalogue!$A$1:$F$51,5,FALSE)</f>
        <v>16</v>
      </c>
      <c r="K60" s="36">
        <f>VLOOKUP($B60,Catalogue!$A$1:$F$51,6,FALSE)</f>
        <v>21.12</v>
      </c>
      <c r="L60" s="36">
        <f t="shared" si="0"/>
        <v>5.120000000000001</v>
      </c>
      <c r="M60" s="36">
        <f t="shared" si="1"/>
        <v>96</v>
      </c>
      <c r="N60" s="36">
        <f t="shared" si="2"/>
        <v>126.72</v>
      </c>
      <c r="O60" s="7">
        <f t="shared" si="3"/>
        <v>28</v>
      </c>
      <c r="P60" s="22" t="str">
        <f t="shared" si="4"/>
        <v>Feb</v>
      </c>
      <c r="Q60" s="11">
        <f t="shared" si="5"/>
        <v>2023</v>
      </c>
    </row>
    <row r="61" spans="1:17" x14ac:dyDescent="0.25">
      <c r="A61" s="27">
        <v>44986</v>
      </c>
      <c r="B61" s="4" t="s">
        <v>100</v>
      </c>
      <c r="C61" s="4">
        <v>1</v>
      </c>
      <c r="D61" s="4" t="s">
        <v>111</v>
      </c>
      <c r="E61" s="4" t="s">
        <v>113</v>
      </c>
      <c r="F61" s="5">
        <v>0</v>
      </c>
      <c r="G61" s="6" t="str">
        <f>VLOOKUP($B61,Catalogue!$A$1:$F$51,2,FALSE)</f>
        <v>Product48</v>
      </c>
      <c r="H61" s="7" t="str">
        <f>VLOOKUP(B61,Catalogue!$A$1:$F$51,3,FALSE)</f>
        <v>Category05</v>
      </c>
      <c r="I61" s="4" t="str">
        <f>VLOOKUP($B61,Catalogue!$A$1:$F$51,4,FALSE)</f>
        <v>Lt</v>
      </c>
      <c r="J61" s="36">
        <f>VLOOKUP($B61,Catalogue!$A$1:$F$51,5,FALSE)</f>
        <v>123</v>
      </c>
      <c r="K61" s="36">
        <f>VLOOKUP($B61,Catalogue!$A$1:$F$51,6,FALSE)</f>
        <v>135.30000000000001</v>
      </c>
      <c r="L61" s="36">
        <f t="shared" si="0"/>
        <v>12.300000000000011</v>
      </c>
      <c r="M61" s="36">
        <f t="shared" si="1"/>
        <v>123</v>
      </c>
      <c r="N61" s="36">
        <f t="shared" si="2"/>
        <v>135.30000000000001</v>
      </c>
      <c r="O61" s="7">
        <f t="shared" si="3"/>
        <v>1</v>
      </c>
      <c r="P61" s="22" t="str">
        <f t="shared" si="4"/>
        <v>Mar</v>
      </c>
      <c r="Q61" s="11">
        <f t="shared" si="5"/>
        <v>2023</v>
      </c>
    </row>
    <row r="62" spans="1:17" x14ac:dyDescent="0.25">
      <c r="A62" s="27">
        <v>44987</v>
      </c>
      <c r="B62" s="4" t="s">
        <v>60</v>
      </c>
      <c r="C62" s="4">
        <v>14</v>
      </c>
      <c r="D62" s="4" t="s">
        <v>111</v>
      </c>
      <c r="E62" s="4" t="s">
        <v>112</v>
      </c>
      <c r="F62" s="5">
        <v>0</v>
      </c>
      <c r="G62" s="6" t="str">
        <f>VLOOKUP($B62,Catalogue!$A$1:$F$51,2,FALSE)</f>
        <v>Product29</v>
      </c>
      <c r="H62" s="7" t="str">
        <f>VLOOKUP(B62,Catalogue!$A$1:$F$51,3,FALSE)</f>
        <v>Category03</v>
      </c>
      <c r="I62" s="4" t="str">
        <f>VLOOKUP($B62,Catalogue!$A$1:$F$51,4,FALSE)</f>
        <v>Kg</v>
      </c>
      <c r="J62" s="36">
        <f>VLOOKUP($B62,Catalogue!$A$1:$F$51,5,FALSE)</f>
        <v>71</v>
      </c>
      <c r="K62" s="36">
        <f>VLOOKUP($B62,Catalogue!$A$1:$F$51,6,FALSE)</f>
        <v>95.85</v>
      </c>
      <c r="L62" s="36">
        <f t="shared" si="0"/>
        <v>24.849999999999994</v>
      </c>
      <c r="M62" s="36">
        <f t="shared" si="1"/>
        <v>994</v>
      </c>
      <c r="N62" s="36">
        <f t="shared" si="2"/>
        <v>1341.8999999999999</v>
      </c>
      <c r="O62" s="7">
        <f t="shared" si="3"/>
        <v>2</v>
      </c>
      <c r="P62" s="22" t="str">
        <f t="shared" si="4"/>
        <v>Mar</v>
      </c>
      <c r="Q62" s="11">
        <f t="shared" si="5"/>
        <v>2023</v>
      </c>
    </row>
    <row r="63" spans="1:17" x14ac:dyDescent="0.25">
      <c r="A63" s="27">
        <v>44988</v>
      </c>
      <c r="B63" s="4" t="s">
        <v>60</v>
      </c>
      <c r="C63" s="4">
        <v>20</v>
      </c>
      <c r="D63" s="4" t="s">
        <v>112</v>
      </c>
      <c r="E63" s="4" t="s">
        <v>113</v>
      </c>
      <c r="F63" s="5">
        <v>0</v>
      </c>
      <c r="G63" s="6" t="str">
        <f>VLOOKUP($B63,Catalogue!$A$1:$F$51,2,FALSE)</f>
        <v>Product29</v>
      </c>
      <c r="H63" s="7" t="str">
        <f>VLOOKUP(B63,Catalogue!$A$1:$F$51,3,FALSE)</f>
        <v>Category03</v>
      </c>
      <c r="I63" s="4" t="str">
        <f>VLOOKUP($B63,Catalogue!$A$1:$F$51,4,FALSE)</f>
        <v>Kg</v>
      </c>
      <c r="J63" s="36">
        <f>VLOOKUP($B63,Catalogue!$A$1:$F$51,5,FALSE)</f>
        <v>71</v>
      </c>
      <c r="K63" s="36">
        <f>VLOOKUP($B63,Catalogue!$A$1:$F$51,6,FALSE)</f>
        <v>95.85</v>
      </c>
      <c r="L63" s="36">
        <f t="shared" si="0"/>
        <v>24.849999999999994</v>
      </c>
      <c r="M63" s="36">
        <f t="shared" si="1"/>
        <v>1420</v>
      </c>
      <c r="N63" s="36">
        <f t="shared" si="2"/>
        <v>1917</v>
      </c>
      <c r="O63" s="7">
        <f t="shared" si="3"/>
        <v>3</v>
      </c>
      <c r="P63" s="22" t="str">
        <f t="shared" si="4"/>
        <v>Mar</v>
      </c>
      <c r="Q63" s="11">
        <f t="shared" si="5"/>
        <v>2023</v>
      </c>
    </row>
    <row r="64" spans="1:17" x14ac:dyDescent="0.25">
      <c r="A64" s="27">
        <v>44989</v>
      </c>
      <c r="B64" s="4" t="s">
        <v>56</v>
      </c>
      <c r="C64" s="4">
        <v>13</v>
      </c>
      <c r="D64" s="4" t="s">
        <v>111</v>
      </c>
      <c r="E64" s="4" t="s">
        <v>113</v>
      </c>
      <c r="F64" s="5">
        <v>0</v>
      </c>
      <c r="G64" s="6" t="str">
        <f>VLOOKUP($B64,Catalogue!$A$1:$F$51,2,FALSE)</f>
        <v>Product27</v>
      </c>
      <c r="H64" s="7" t="str">
        <f>VLOOKUP(B64,Catalogue!$A$1:$F$51,3,FALSE)</f>
        <v>Category03</v>
      </c>
      <c r="I64" s="4" t="str">
        <f>VLOOKUP($B64,Catalogue!$A$1:$F$51,4,FALSE)</f>
        <v>Lt</v>
      </c>
      <c r="J64" s="36">
        <f>VLOOKUP($B64,Catalogue!$A$1:$F$51,5,FALSE)</f>
        <v>105</v>
      </c>
      <c r="K64" s="36">
        <f>VLOOKUP($B64,Catalogue!$A$1:$F$51,6,FALSE)</f>
        <v>117.6</v>
      </c>
      <c r="L64" s="36">
        <f t="shared" si="0"/>
        <v>12.599999999999994</v>
      </c>
      <c r="M64" s="36">
        <f t="shared" si="1"/>
        <v>1365</v>
      </c>
      <c r="N64" s="36">
        <f t="shared" si="2"/>
        <v>1528.8</v>
      </c>
      <c r="O64" s="7">
        <f t="shared" si="3"/>
        <v>4</v>
      </c>
      <c r="P64" s="22" t="str">
        <f t="shared" si="4"/>
        <v>Mar</v>
      </c>
      <c r="Q64" s="11">
        <f t="shared" si="5"/>
        <v>2023</v>
      </c>
    </row>
    <row r="65" spans="1:17" x14ac:dyDescent="0.25">
      <c r="A65" s="27">
        <v>44990</v>
      </c>
      <c r="B65" s="4" t="s">
        <v>81</v>
      </c>
      <c r="C65" s="4">
        <v>10</v>
      </c>
      <c r="D65" s="4" t="s">
        <v>111</v>
      </c>
      <c r="E65" s="4" t="s">
        <v>112</v>
      </c>
      <c r="F65" s="5">
        <v>0</v>
      </c>
      <c r="G65" s="6" t="str">
        <f>VLOOKUP($B65,Catalogue!$A$1:$F$51,2,FALSE)</f>
        <v>Product39</v>
      </c>
      <c r="H65" s="7" t="str">
        <f>VLOOKUP($B$2,Catalogue!$A$1:$F$51,3,FALSE)</f>
        <v>Category03</v>
      </c>
      <c r="I65" s="4" t="str">
        <f>VLOOKUP($B65,Catalogue!$A$1:$F$51,4,FALSE)</f>
        <v>Ft</v>
      </c>
      <c r="J65" s="36">
        <f>VLOOKUP($B65,Catalogue!$A$1:$F$51,5,FALSE)</f>
        <v>98</v>
      </c>
      <c r="K65" s="36">
        <f>VLOOKUP($B65,Catalogue!$A$1:$F$51,6,FALSE)</f>
        <v>132.30000000000001</v>
      </c>
      <c r="L65" s="36">
        <f t="shared" si="0"/>
        <v>34.300000000000011</v>
      </c>
      <c r="M65" s="36">
        <f t="shared" si="1"/>
        <v>980</v>
      </c>
      <c r="N65" s="36">
        <f t="shared" si="2"/>
        <v>1323</v>
      </c>
      <c r="O65" s="7">
        <f t="shared" si="3"/>
        <v>5</v>
      </c>
      <c r="P65" s="22" t="str">
        <f t="shared" si="4"/>
        <v>Mar</v>
      </c>
      <c r="Q65" s="11">
        <f t="shared" si="5"/>
        <v>2023</v>
      </c>
    </row>
    <row r="66" spans="1:17" x14ac:dyDescent="0.25">
      <c r="A66" s="27">
        <v>44991</v>
      </c>
      <c r="B66" s="4" t="s">
        <v>23</v>
      </c>
      <c r="C66" s="4">
        <v>20</v>
      </c>
      <c r="D66" s="4" t="s">
        <v>112</v>
      </c>
      <c r="E66" s="4" t="s">
        <v>113</v>
      </c>
      <c r="F66" s="5">
        <v>0</v>
      </c>
      <c r="G66" s="6" t="str">
        <f>VLOOKUP($B66,Catalogue!$A$1:$F$51,2,FALSE)</f>
        <v>Product11</v>
      </c>
      <c r="H66" s="7" t="str">
        <f>VLOOKUP(B66,Catalogue!$A$1:$F$51,3,FALSE)</f>
        <v>Category02</v>
      </c>
      <c r="I66" s="4" t="str">
        <f>VLOOKUP($B66,Catalogue!$A$1:$F$51,4,FALSE)</f>
        <v>Lt</v>
      </c>
      <c r="J66" s="36">
        <f>VLOOKUP($B66,Catalogue!$A$1:$F$51,5,FALSE)</f>
        <v>136</v>
      </c>
      <c r="K66" s="36">
        <f>VLOOKUP($B66,Catalogue!$A$1:$F$51,6,FALSE)</f>
        <v>179.52</v>
      </c>
      <c r="L66" s="36">
        <f t="shared" si="0"/>
        <v>43.52000000000001</v>
      </c>
      <c r="M66" s="36">
        <f t="shared" si="1"/>
        <v>2720</v>
      </c>
      <c r="N66" s="36">
        <f t="shared" si="2"/>
        <v>3590.4</v>
      </c>
      <c r="O66" s="7">
        <f t="shared" si="3"/>
        <v>6</v>
      </c>
      <c r="P66" s="22" t="str">
        <f t="shared" si="4"/>
        <v>Mar</v>
      </c>
      <c r="Q66" s="11">
        <f t="shared" si="5"/>
        <v>2023</v>
      </c>
    </row>
    <row r="67" spans="1:17" x14ac:dyDescent="0.25">
      <c r="A67" s="27">
        <v>44992</v>
      </c>
      <c r="B67" s="4" t="s">
        <v>102</v>
      </c>
      <c r="C67" s="4">
        <v>18</v>
      </c>
      <c r="D67" s="4" t="s">
        <v>114</v>
      </c>
      <c r="E67" s="4" t="s">
        <v>112</v>
      </c>
      <c r="F67" s="5">
        <v>0</v>
      </c>
      <c r="G67" s="6" t="str">
        <f>VLOOKUP($B67,Catalogue!$A$1:$F$51,2,FALSE)</f>
        <v>Product49</v>
      </c>
      <c r="H67" s="7" t="str">
        <f>VLOOKUP(B67,Catalogue!$A$1:$F$51,3,FALSE)</f>
        <v>Category05</v>
      </c>
      <c r="I67" s="4" t="str">
        <f>VLOOKUP($B67,Catalogue!$A$1:$F$51,4,FALSE)</f>
        <v>Kg</v>
      </c>
      <c r="J67" s="36">
        <f>VLOOKUP($B67,Catalogue!$A$1:$F$51,5,FALSE)</f>
        <v>136</v>
      </c>
      <c r="K67" s="36">
        <f>VLOOKUP($B67,Catalogue!$A$1:$F$51,6,FALSE)</f>
        <v>183.6</v>
      </c>
      <c r="L67" s="36">
        <f t="shared" ref="L67:L130" si="6">K67-J67</f>
        <v>47.599999999999994</v>
      </c>
      <c r="M67" s="36">
        <f t="shared" ref="M67:M130" si="7">J67*C67</f>
        <v>2448</v>
      </c>
      <c r="N67" s="36">
        <f t="shared" ref="N67:N130" si="8">C67*K67*(1-F67)</f>
        <v>3304.7999999999997</v>
      </c>
      <c r="O67" s="7">
        <f t="shared" ref="O67:O130" si="9">DAY(A67)</f>
        <v>7</v>
      </c>
      <c r="P67" s="22" t="str">
        <f t="shared" ref="P67:P130" si="10">TEXT(A67,"MMM")</f>
        <v>Mar</v>
      </c>
      <c r="Q67" s="11">
        <f t="shared" ref="Q67:Q130" si="11">YEAR(A67)</f>
        <v>2023</v>
      </c>
    </row>
    <row r="68" spans="1:17" x14ac:dyDescent="0.25">
      <c r="A68" s="27">
        <v>44993</v>
      </c>
      <c r="B68" s="4" t="s">
        <v>69</v>
      </c>
      <c r="C68" s="4">
        <v>20</v>
      </c>
      <c r="D68" s="4" t="s">
        <v>114</v>
      </c>
      <c r="E68" s="4" t="s">
        <v>113</v>
      </c>
      <c r="F68" s="5">
        <v>0</v>
      </c>
      <c r="G68" s="6" t="str">
        <f>VLOOKUP($B68,Catalogue!$A$1:$F$51,2,FALSE)</f>
        <v>Product33</v>
      </c>
      <c r="H68" s="7" t="str">
        <f>VLOOKUP(B68,Catalogue!$A$1:$F$51,3,FALSE)</f>
        <v>Category04</v>
      </c>
      <c r="I68" s="4" t="str">
        <f>VLOOKUP($B68,Catalogue!$A$1:$F$51,4,FALSE)</f>
        <v>Kg</v>
      </c>
      <c r="J68" s="36">
        <f>VLOOKUP($B68,Catalogue!$A$1:$F$51,5,FALSE)</f>
        <v>16</v>
      </c>
      <c r="K68" s="36">
        <f>VLOOKUP($B68,Catalogue!$A$1:$F$51,6,FALSE)</f>
        <v>18.240000000000002</v>
      </c>
      <c r="L68" s="36">
        <f t="shared" si="6"/>
        <v>2.240000000000002</v>
      </c>
      <c r="M68" s="36">
        <f t="shared" si="7"/>
        <v>320</v>
      </c>
      <c r="N68" s="36">
        <f t="shared" si="8"/>
        <v>364.80000000000007</v>
      </c>
      <c r="O68" s="7">
        <f t="shared" si="9"/>
        <v>8</v>
      </c>
      <c r="P68" s="22" t="str">
        <f t="shared" si="10"/>
        <v>Mar</v>
      </c>
      <c r="Q68" s="11">
        <f t="shared" si="11"/>
        <v>2023</v>
      </c>
    </row>
    <row r="69" spans="1:17" x14ac:dyDescent="0.25">
      <c r="A69" s="27">
        <v>44994</v>
      </c>
      <c r="B69" s="4" t="s">
        <v>79</v>
      </c>
      <c r="C69" s="4">
        <v>3</v>
      </c>
      <c r="D69" s="4" t="s">
        <v>112</v>
      </c>
      <c r="E69" s="4" t="s">
        <v>112</v>
      </c>
      <c r="F69" s="5">
        <v>0</v>
      </c>
      <c r="G69" s="6" t="str">
        <f>VLOOKUP($B69,Catalogue!$A$1:$F$51,2,FALSE)</f>
        <v>Product38</v>
      </c>
      <c r="H69" s="7" t="str">
        <f>VLOOKUP(B69,Catalogue!$A$1:$F$51,3,FALSE)</f>
        <v>Category04</v>
      </c>
      <c r="I69" s="4" t="str">
        <f>VLOOKUP($B69,Catalogue!$A$1:$F$51,4,FALSE)</f>
        <v>No.</v>
      </c>
      <c r="J69" s="36">
        <f>VLOOKUP($B69,Catalogue!$A$1:$F$51,5,FALSE)</f>
        <v>63</v>
      </c>
      <c r="K69" s="36">
        <f>VLOOKUP($B69,Catalogue!$A$1:$F$51,6,FALSE)</f>
        <v>69.3</v>
      </c>
      <c r="L69" s="36">
        <f t="shared" si="6"/>
        <v>6.2999999999999972</v>
      </c>
      <c r="M69" s="36">
        <f t="shared" si="7"/>
        <v>189</v>
      </c>
      <c r="N69" s="36">
        <f t="shared" si="8"/>
        <v>207.89999999999998</v>
      </c>
      <c r="O69" s="7">
        <f t="shared" si="9"/>
        <v>9</v>
      </c>
      <c r="P69" s="22" t="str">
        <f t="shared" si="10"/>
        <v>Mar</v>
      </c>
      <c r="Q69" s="11">
        <f t="shared" si="11"/>
        <v>2023</v>
      </c>
    </row>
    <row r="70" spans="1:17" x14ac:dyDescent="0.25">
      <c r="A70" s="27">
        <v>44995</v>
      </c>
      <c r="B70" s="4" t="s">
        <v>19</v>
      </c>
      <c r="C70" s="4">
        <v>17</v>
      </c>
      <c r="D70" s="4" t="s">
        <v>111</v>
      </c>
      <c r="E70" s="4" t="s">
        <v>113</v>
      </c>
      <c r="F70" s="5">
        <v>0</v>
      </c>
      <c r="G70" s="6" t="str">
        <f>VLOOKUP($B70,Catalogue!$A$1:$F$51,2,FALSE)</f>
        <v>Product09</v>
      </c>
      <c r="H70" s="7" t="str">
        <f>VLOOKUP(B70,Catalogue!$A$1:$F$51,3,FALSE)</f>
        <v>Category01</v>
      </c>
      <c r="I70" s="4" t="str">
        <f>VLOOKUP($B70,Catalogue!$A$1:$F$51,4,FALSE)</f>
        <v>Kg</v>
      </c>
      <c r="J70" s="36">
        <f>VLOOKUP($B70,Catalogue!$A$1:$F$51,5,FALSE)</f>
        <v>10</v>
      </c>
      <c r="K70" s="36">
        <f>VLOOKUP($B70,Catalogue!$A$1:$F$51,6,FALSE)</f>
        <v>13.5</v>
      </c>
      <c r="L70" s="36">
        <f t="shared" si="6"/>
        <v>3.5</v>
      </c>
      <c r="M70" s="36">
        <f t="shared" si="7"/>
        <v>170</v>
      </c>
      <c r="N70" s="36">
        <f t="shared" si="8"/>
        <v>229.5</v>
      </c>
      <c r="O70" s="7">
        <f t="shared" si="9"/>
        <v>10</v>
      </c>
      <c r="P70" s="22" t="str">
        <f t="shared" si="10"/>
        <v>Mar</v>
      </c>
      <c r="Q70" s="11">
        <f t="shared" si="11"/>
        <v>2023</v>
      </c>
    </row>
    <row r="71" spans="1:17" x14ac:dyDescent="0.25">
      <c r="A71" s="27">
        <v>44996</v>
      </c>
      <c r="B71" s="4" t="s">
        <v>6</v>
      </c>
      <c r="C71" s="4">
        <v>13</v>
      </c>
      <c r="D71" s="4" t="s">
        <v>111</v>
      </c>
      <c r="E71" s="4" t="s">
        <v>113</v>
      </c>
      <c r="F71" s="5">
        <v>0</v>
      </c>
      <c r="G71" s="6" t="str">
        <f>VLOOKUP($B71,Catalogue!$A$1:$F$51,2,FALSE)</f>
        <v>Product01</v>
      </c>
      <c r="H71" s="7" t="str">
        <f>VLOOKUP(B71,Catalogue!$A$1:$F$51,3,FALSE)</f>
        <v>Category01</v>
      </c>
      <c r="I71" s="4" t="str">
        <f>VLOOKUP($B71,Catalogue!$A$1:$F$51,4,FALSE)</f>
        <v>Kg</v>
      </c>
      <c r="J71" s="36">
        <f>VLOOKUP($B71,Catalogue!$A$1:$F$51,5,FALSE)</f>
        <v>98</v>
      </c>
      <c r="K71" s="36">
        <f>VLOOKUP($B71,Catalogue!$A$1:$F$51,6,FALSE)</f>
        <v>129.36000000000001</v>
      </c>
      <c r="L71" s="36">
        <f t="shared" si="6"/>
        <v>31.360000000000014</v>
      </c>
      <c r="M71" s="36">
        <f t="shared" si="7"/>
        <v>1274</v>
      </c>
      <c r="N71" s="36">
        <f t="shared" si="8"/>
        <v>1681.6800000000003</v>
      </c>
      <c r="O71" s="7">
        <f t="shared" si="9"/>
        <v>11</v>
      </c>
      <c r="P71" s="22" t="str">
        <f t="shared" si="10"/>
        <v>Mar</v>
      </c>
      <c r="Q71" s="11">
        <f t="shared" si="11"/>
        <v>2023</v>
      </c>
    </row>
    <row r="72" spans="1:17" x14ac:dyDescent="0.25">
      <c r="A72" s="27">
        <v>44997</v>
      </c>
      <c r="B72" s="4" t="s">
        <v>69</v>
      </c>
      <c r="C72" s="4">
        <v>8</v>
      </c>
      <c r="D72" s="4" t="s">
        <v>112</v>
      </c>
      <c r="E72" s="4" t="s">
        <v>112</v>
      </c>
      <c r="F72" s="5">
        <v>0</v>
      </c>
      <c r="G72" s="6" t="str">
        <f>VLOOKUP($B72,Catalogue!$A$1:$F$51,2,FALSE)</f>
        <v>Product33</v>
      </c>
      <c r="H72" s="7" t="str">
        <f>VLOOKUP(B72,Catalogue!$A$1:$F$51,3,FALSE)</f>
        <v>Category04</v>
      </c>
      <c r="I72" s="4" t="str">
        <f>VLOOKUP($B72,Catalogue!$A$1:$F$51,4,FALSE)</f>
        <v>Kg</v>
      </c>
      <c r="J72" s="36">
        <f>VLOOKUP($B72,Catalogue!$A$1:$F$51,5,FALSE)</f>
        <v>16</v>
      </c>
      <c r="K72" s="36">
        <f>VLOOKUP($B72,Catalogue!$A$1:$F$51,6,FALSE)</f>
        <v>18.240000000000002</v>
      </c>
      <c r="L72" s="36">
        <f t="shared" si="6"/>
        <v>2.240000000000002</v>
      </c>
      <c r="M72" s="36">
        <f t="shared" si="7"/>
        <v>128</v>
      </c>
      <c r="N72" s="36">
        <f t="shared" si="8"/>
        <v>145.92000000000002</v>
      </c>
      <c r="O72" s="7">
        <f t="shared" si="9"/>
        <v>12</v>
      </c>
      <c r="P72" s="22" t="str">
        <f t="shared" si="10"/>
        <v>Mar</v>
      </c>
      <c r="Q72" s="11">
        <f t="shared" si="11"/>
        <v>2023</v>
      </c>
    </row>
    <row r="73" spans="1:17" x14ac:dyDescent="0.25">
      <c r="A73" s="27">
        <v>44998</v>
      </c>
      <c r="B73" s="4" t="s">
        <v>35</v>
      </c>
      <c r="C73" s="4">
        <v>6</v>
      </c>
      <c r="D73" s="4" t="s">
        <v>111</v>
      </c>
      <c r="E73" s="4" t="s">
        <v>113</v>
      </c>
      <c r="F73" s="5">
        <v>0</v>
      </c>
      <c r="G73" s="6" t="str">
        <f>VLOOKUP($B73,Catalogue!$A$1:$F$51,2,FALSE)</f>
        <v>Product17</v>
      </c>
      <c r="H73" s="7" t="str">
        <f>VLOOKUP(B73,Catalogue!$A$1:$F$51,3,FALSE)</f>
        <v>Category02</v>
      </c>
      <c r="I73" s="4" t="str">
        <f>VLOOKUP($B73,Catalogue!$A$1:$F$51,4,FALSE)</f>
        <v>Kg</v>
      </c>
      <c r="J73" s="36">
        <f>VLOOKUP($B73,Catalogue!$A$1:$F$51,5,FALSE)</f>
        <v>71</v>
      </c>
      <c r="K73" s="36">
        <f>VLOOKUP($B73,Catalogue!$A$1:$F$51,6,FALSE)</f>
        <v>79.52</v>
      </c>
      <c r="L73" s="36">
        <f t="shared" si="6"/>
        <v>8.519999999999996</v>
      </c>
      <c r="M73" s="36">
        <f t="shared" si="7"/>
        <v>426</v>
      </c>
      <c r="N73" s="36">
        <f t="shared" si="8"/>
        <v>477.12</v>
      </c>
      <c r="O73" s="7">
        <f t="shared" si="9"/>
        <v>13</v>
      </c>
      <c r="P73" s="22" t="str">
        <f t="shared" si="10"/>
        <v>Mar</v>
      </c>
      <c r="Q73" s="11">
        <f t="shared" si="11"/>
        <v>2023</v>
      </c>
    </row>
    <row r="74" spans="1:17" x14ac:dyDescent="0.25">
      <c r="A74" s="27">
        <v>44999</v>
      </c>
      <c r="B74" s="4" t="s">
        <v>73</v>
      </c>
      <c r="C74" s="4">
        <v>1</v>
      </c>
      <c r="D74" s="4" t="s">
        <v>111</v>
      </c>
      <c r="E74" s="4" t="s">
        <v>113</v>
      </c>
      <c r="F74" s="5">
        <v>0</v>
      </c>
      <c r="G74" s="6" t="str">
        <f>VLOOKUP($B74,Catalogue!$A$1:$F$51,2,FALSE)</f>
        <v>Product35</v>
      </c>
      <c r="H74" s="7" t="str">
        <f>VLOOKUP(B74,Catalogue!$A$1:$F$51,3,FALSE)</f>
        <v>Category04</v>
      </c>
      <c r="I74" s="4" t="str">
        <f>VLOOKUP($B74,Catalogue!$A$1:$F$51,4,FALSE)</f>
        <v>Lt</v>
      </c>
      <c r="J74" s="36">
        <f>VLOOKUP($B74,Catalogue!$A$1:$F$51,5,FALSE)</f>
        <v>123</v>
      </c>
      <c r="K74" s="36">
        <f>VLOOKUP($B74,Catalogue!$A$1:$F$51,6,FALSE)</f>
        <v>173.43</v>
      </c>
      <c r="L74" s="36">
        <f t="shared" si="6"/>
        <v>50.430000000000007</v>
      </c>
      <c r="M74" s="36">
        <f t="shared" si="7"/>
        <v>123</v>
      </c>
      <c r="N74" s="36">
        <f t="shared" si="8"/>
        <v>173.43</v>
      </c>
      <c r="O74" s="7">
        <f t="shared" si="9"/>
        <v>14</v>
      </c>
      <c r="P74" s="22" t="str">
        <f t="shared" si="10"/>
        <v>Mar</v>
      </c>
      <c r="Q74" s="11">
        <f t="shared" si="11"/>
        <v>2023</v>
      </c>
    </row>
    <row r="75" spans="1:17" x14ac:dyDescent="0.25">
      <c r="A75" s="27">
        <v>45000</v>
      </c>
      <c r="B75" s="4" t="s">
        <v>60</v>
      </c>
      <c r="C75" s="4">
        <v>13</v>
      </c>
      <c r="D75" s="4" t="s">
        <v>112</v>
      </c>
      <c r="E75" s="4" t="s">
        <v>112</v>
      </c>
      <c r="F75" s="5">
        <v>0</v>
      </c>
      <c r="G75" s="6" t="str">
        <f>VLOOKUP($B75,Catalogue!$A$1:$F$51,2,FALSE)</f>
        <v>Product29</v>
      </c>
      <c r="H75" s="7" t="str">
        <f>VLOOKUP(B75,Catalogue!$A$1:$F$51,3,FALSE)</f>
        <v>Category03</v>
      </c>
      <c r="I75" s="4" t="str">
        <f>VLOOKUP($B75,Catalogue!$A$1:$F$51,4,FALSE)</f>
        <v>Kg</v>
      </c>
      <c r="J75" s="36">
        <f>VLOOKUP($B75,Catalogue!$A$1:$F$51,5,FALSE)</f>
        <v>71</v>
      </c>
      <c r="K75" s="36">
        <f>VLOOKUP($B75,Catalogue!$A$1:$F$51,6,FALSE)</f>
        <v>95.85</v>
      </c>
      <c r="L75" s="36">
        <f t="shared" si="6"/>
        <v>24.849999999999994</v>
      </c>
      <c r="M75" s="36">
        <f t="shared" si="7"/>
        <v>923</v>
      </c>
      <c r="N75" s="36">
        <f t="shared" si="8"/>
        <v>1246.05</v>
      </c>
      <c r="O75" s="7">
        <f t="shared" si="9"/>
        <v>15</v>
      </c>
      <c r="P75" s="22" t="str">
        <f t="shared" si="10"/>
        <v>Mar</v>
      </c>
      <c r="Q75" s="11">
        <f t="shared" si="11"/>
        <v>2023</v>
      </c>
    </row>
    <row r="76" spans="1:17" x14ac:dyDescent="0.25">
      <c r="A76" s="27">
        <v>45001</v>
      </c>
      <c r="B76" s="4" t="s">
        <v>52</v>
      </c>
      <c r="C76" s="4">
        <v>16</v>
      </c>
      <c r="D76" s="4" t="s">
        <v>114</v>
      </c>
      <c r="E76" s="4" t="s">
        <v>113</v>
      </c>
      <c r="F76" s="5">
        <v>0</v>
      </c>
      <c r="G76" s="6" t="str">
        <f>VLOOKUP($B76,Catalogue!$A$1:$F$51,2,FALSE)</f>
        <v>Product25</v>
      </c>
      <c r="H76" s="7" t="str">
        <f>VLOOKUP(B76,Catalogue!$A$1:$F$51,3,FALSE)</f>
        <v>Category03</v>
      </c>
      <c r="I76" s="4" t="str">
        <f>VLOOKUP($B76,Catalogue!$A$1:$F$51,4,FALSE)</f>
        <v>Kg</v>
      </c>
      <c r="J76" s="36">
        <f>VLOOKUP($B76,Catalogue!$A$1:$F$51,5,FALSE)</f>
        <v>12</v>
      </c>
      <c r="K76" s="36">
        <f>VLOOKUP($B76,Catalogue!$A$1:$F$51,6,FALSE)</f>
        <v>16.920000000000002</v>
      </c>
      <c r="L76" s="36">
        <f t="shared" si="6"/>
        <v>4.9200000000000017</v>
      </c>
      <c r="M76" s="36">
        <f t="shared" si="7"/>
        <v>192</v>
      </c>
      <c r="N76" s="36">
        <f t="shared" si="8"/>
        <v>270.72000000000003</v>
      </c>
      <c r="O76" s="7">
        <f t="shared" si="9"/>
        <v>16</v>
      </c>
      <c r="P76" s="22" t="str">
        <f t="shared" si="10"/>
        <v>Mar</v>
      </c>
      <c r="Q76" s="11">
        <f t="shared" si="11"/>
        <v>2023</v>
      </c>
    </row>
    <row r="77" spans="1:17" x14ac:dyDescent="0.25">
      <c r="A77" s="27">
        <v>45002</v>
      </c>
      <c r="B77" s="4" t="s">
        <v>54</v>
      </c>
      <c r="C77" s="4">
        <v>4</v>
      </c>
      <c r="D77" s="4" t="s">
        <v>114</v>
      </c>
      <c r="E77" s="4" t="s">
        <v>112</v>
      </c>
      <c r="F77" s="5">
        <v>0</v>
      </c>
      <c r="G77" s="6" t="str">
        <f>VLOOKUP($B77,Catalogue!$A$1:$F$51,2,FALSE)</f>
        <v>Product26</v>
      </c>
      <c r="H77" s="7" t="str">
        <f>VLOOKUP(B77,Catalogue!$A$1:$F$51,3,FALSE)</f>
        <v>Category03</v>
      </c>
      <c r="I77" s="4" t="str">
        <f>VLOOKUP($B77,Catalogue!$A$1:$F$51,4,FALSE)</f>
        <v>Kg</v>
      </c>
      <c r="J77" s="36">
        <f>VLOOKUP($B77,Catalogue!$A$1:$F$51,5,FALSE)</f>
        <v>98</v>
      </c>
      <c r="K77" s="36">
        <f>VLOOKUP($B77,Catalogue!$A$1:$F$51,6,FALSE)</f>
        <v>161.69999999999999</v>
      </c>
      <c r="L77" s="36">
        <f t="shared" si="6"/>
        <v>63.699999999999989</v>
      </c>
      <c r="M77" s="36">
        <f t="shared" si="7"/>
        <v>392</v>
      </c>
      <c r="N77" s="36">
        <f t="shared" si="8"/>
        <v>646.79999999999995</v>
      </c>
      <c r="O77" s="7">
        <f t="shared" si="9"/>
        <v>17</v>
      </c>
      <c r="P77" s="22" t="str">
        <f t="shared" si="10"/>
        <v>Mar</v>
      </c>
      <c r="Q77" s="11">
        <f t="shared" si="11"/>
        <v>2023</v>
      </c>
    </row>
    <row r="78" spans="1:17" x14ac:dyDescent="0.25">
      <c r="A78" s="27">
        <v>45003</v>
      </c>
      <c r="B78" s="4" t="s">
        <v>73</v>
      </c>
      <c r="C78" s="4">
        <v>19</v>
      </c>
      <c r="D78" s="4" t="s">
        <v>112</v>
      </c>
      <c r="E78" s="4" t="s">
        <v>113</v>
      </c>
      <c r="F78" s="5">
        <v>0</v>
      </c>
      <c r="G78" s="6" t="str">
        <f>VLOOKUP($B78,Catalogue!$A$1:$F$51,2,FALSE)</f>
        <v>Product35</v>
      </c>
      <c r="H78" s="7" t="str">
        <f>VLOOKUP(B78,Catalogue!$A$1:$F$51,3,FALSE)</f>
        <v>Category04</v>
      </c>
      <c r="I78" s="4" t="str">
        <f>VLOOKUP($B78,Catalogue!$A$1:$F$51,4,FALSE)</f>
        <v>Lt</v>
      </c>
      <c r="J78" s="36">
        <f>VLOOKUP($B78,Catalogue!$A$1:$F$51,5,FALSE)</f>
        <v>123</v>
      </c>
      <c r="K78" s="36">
        <f>VLOOKUP($B78,Catalogue!$A$1:$F$51,6,FALSE)</f>
        <v>173.43</v>
      </c>
      <c r="L78" s="36">
        <f t="shared" si="6"/>
        <v>50.430000000000007</v>
      </c>
      <c r="M78" s="36">
        <f t="shared" si="7"/>
        <v>2337</v>
      </c>
      <c r="N78" s="36">
        <f t="shared" si="8"/>
        <v>3295.17</v>
      </c>
      <c r="O78" s="7">
        <f t="shared" si="9"/>
        <v>18</v>
      </c>
      <c r="P78" s="22" t="str">
        <f t="shared" si="10"/>
        <v>Mar</v>
      </c>
      <c r="Q78" s="11">
        <f t="shared" si="11"/>
        <v>2023</v>
      </c>
    </row>
    <row r="79" spans="1:17" x14ac:dyDescent="0.25">
      <c r="A79" s="27">
        <v>45004</v>
      </c>
      <c r="B79" s="4" t="s">
        <v>9</v>
      </c>
      <c r="C79" s="4">
        <v>4</v>
      </c>
      <c r="D79" s="4" t="s">
        <v>111</v>
      </c>
      <c r="E79" s="4" t="s">
        <v>112</v>
      </c>
      <c r="F79" s="5">
        <v>0</v>
      </c>
      <c r="G79" s="6" t="str">
        <f>VLOOKUP($B79,Catalogue!$A$1:$F$51,2,FALSE)</f>
        <v>Product02</v>
      </c>
      <c r="H79" s="7" t="str">
        <f>VLOOKUP(B79,Catalogue!$A$1:$F$51,3,FALSE)</f>
        <v>Category01</v>
      </c>
      <c r="I79" s="4" t="str">
        <f>VLOOKUP($B79,Catalogue!$A$1:$F$51,4,FALSE)</f>
        <v>Kg</v>
      </c>
      <c r="J79" s="36">
        <f>VLOOKUP($B79,Catalogue!$A$1:$F$51,5,FALSE)</f>
        <v>105</v>
      </c>
      <c r="K79" s="36">
        <f>VLOOKUP($B79,Catalogue!$A$1:$F$51,6,FALSE)</f>
        <v>117.6</v>
      </c>
      <c r="L79" s="36">
        <f t="shared" si="6"/>
        <v>12.599999999999994</v>
      </c>
      <c r="M79" s="36">
        <f t="shared" si="7"/>
        <v>420</v>
      </c>
      <c r="N79" s="36">
        <f t="shared" si="8"/>
        <v>470.4</v>
      </c>
      <c r="O79" s="7">
        <f t="shared" si="9"/>
        <v>19</v>
      </c>
      <c r="P79" s="22" t="str">
        <f t="shared" si="10"/>
        <v>Mar</v>
      </c>
      <c r="Q79" s="11">
        <f t="shared" si="11"/>
        <v>2023</v>
      </c>
    </row>
    <row r="80" spans="1:17" x14ac:dyDescent="0.25">
      <c r="A80" s="27">
        <v>45005</v>
      </c>
      <c r="B80" s="4" t="s">
        <v>15</v>
      </c>
      <c r="C80" s="4">
        <v>8</v>
      </c>
      <c r="D80" s="4" t="s">
        <v>111</v>
      </c>
      <c r="E80" s="4" t="s">
        <v>113</v>
      </c>
      <c r="F80" s="5">
        <v>0</v>
      </c>
      <c r="G80" s="6" t="str">
        <f>VLOOKUP($B80,Catalogue!$A$1:$F$51,2,FALSE)</f>
        <v>Product06</v>
      </c>
      <c r="H80" s="7" t="str">
        <f>VLOOKUP(B80,Catalogue!$A$1:$F$51,3,FALSE)</f>
        <v>Category01</v>
      </c>
      <c r="I80" s="4" t="str">
        <f>VLOOKUP($B80,Catalogue!$A$1:$F$51,4,FALSE)</f>
        <v>No.</v>
      </c>
      <c r="J80" s="36">
        <f>VLOOKUP($B80,Catalogue!$A$1:$F$51,5,FALSE)</f>
        <v>124</v>
      </c>
      <c r="K80" s="36">
        <f>VLOOKUP($B80,Catalogue!$A$1:$F$51,6,FALSE)</f>
        <v>204.60000000000002</v>
      </c>
      <c r="L80" s="36">
        <f t="shared" si="6"/>
        <v>80.600000000000023</v>
      </c>
      <c r="M80" s="36">
        <f t="shared" si="7"/>
        <v>992</v>
      </c>
      <c r="N80" s="36">
        <f t="shared" si="8"/>
        <v>1636.8000000000002</v>
      </c>
      <c r="O80" s="7">
        <f t="shared" si="9"/>
        <v>20</v>
      </c>
      <c r="P80" s="22" t="str">
        <f t="shared" si="10"/>
        <v>Mar</v>
      </c>
      <c r="Q80" s="11">
        <f t="shared" si="11"/>
        <v>2023</v>
      </c>
    </row>
    <row r="81" spans="1:17" x14ac:dyDescent="0.25">
      <c r="A81" s="27">
        <v>45006</v>
      </c>
      <c r="B81" s="4" t="s">
        <v>12</v>
      </c>
      <c r="C81" s="4">
        <v>9</v>
      </c>
      <c r="D81" s="4" t="s">
        <v>112</v>
      </c>
      <c r="E81" s="4" t="s">
        <v>113</v>
      </c>
      <c r="F81" s="5">
        <v>0</v>
      </c>
      <c r="G81" s="6" t="str">
        <f>VLOOKUP($B81,Catalogue!$A$1:$F$51,2,FALSE)</f>
        <v>Product04</v>
      </c>
      <c r="H81" s="7" t="str">
        <f>VLOOKUP(B81,Catalogue!$A$1:$F$51,3,FALSE)</f>
        <v>Category01</v>
      </c>
      <c r="I81" s="4" t="str">
        <f>VLOOKUP($B81,Catalogue!$A$1:$F$51,4,FALSE)</f>
        <v>Ft</v>
      </c>
      <c r="J81" s="36">
        <f>VLOOKUP($B81,Catalogue!$A$1:$F$51,5,FALSE)</f>
        <v>71</v>
      </c>
      <c r="K81" s="36">
        <f>VLOOKUP($B81,Catalogue!$A$1:$F$51,6,FALSE)</f>
        <v>80.23</v>
      </c>
      <c r="L81" s="36">
        <f t="shared" si="6"/>
        <v>9.230000000000004</v>
      </c>
      <c r="M81" s="36">
        <f t="shared" si="7"/>
        <v>639</v>
      </c>
      <c r="N81" s="36">
        <f t="shared" si="8"/>
        <v>722.07</v>
      </c>
      <c r="O81" s="7">
        <f t="shared" si="9"/>
        <v>21</v>
      </c>
      <c r="P81" s="22" t="str">
        <f t="shared" si="10"/>
        <v>Mar</v>
      </c>
      <c r="Q81" s="11">
        <f t="shared" si="11"/>
        <v>2023</v>
      </c>
    </row>
    <row r="82" spans="1:17" x14ac:dyDescent="0.25">
      <c r="A82" s="27">
        <v>45007</v>
      </c>
      <c r="B82" s="4" t="s">
        <v>39</v>
      </c>
      <c r="C82" s="4">
        <v>14</v>
      </c>
      <c r="D82" s="4" t="s">
        <v>111</v>
      </c>
      <c r="E82" s="4" t="s">
        <v>112</v>
      </c>
      <c r="F82" s="5">
        <v>0</v>
      </c>
      <c r="G82" s="6" t="str">
        <f>VLOOKUP($B82,Catalogue!$A$1:$F$51,2,FALSE)</f>
        <v>Product19</v>
      </c>
      <c r="H82" s="7" t="str">
        <f>VLOOKUP(B82,Catalogue!$A$1:$F$51,3,FALSE)</f>
        <v>Category02</v>
      </c>
      <c r="I82" s="4" t="str">
        <f>VLOOKUP($B82,Catalogue!$A$1:$F$51,4,FALSE)</f>
        <v>Lt</v>
      </c>
      <c r="J82" s="36">
        <f>VLOOKUP($B82,Catalogue!$A$1:$F$51,5,FALSE)</f>
        <v>124</v>
      </c>
      <c r="K82" s="36">
        <f>VLOOKUP($B82,Catalogue!$A$1:$F$51,6,FALSE)</f>
        <v>167.4</v>
      </c>
      <c r="L82" s="36">
        <f t="shared" si="6"/>
        <v>43.400000000000006</v>
      </c>
      <c r="M82" s="36">
        <f t="shared" si="7"/>
        <v>1736</v>
      </c>
      <c r="N82" s="36">
        <f t="shared" si="8"/>
        <v>2343.6</v>
      </c>
      <c r="O82" s="7">
        <f t="shared" si="9"/>
        <v>22</v>
      </c>
      <c r="P82" s="22" t="str">
        <f t="shared" si="10"/>
        <v>Mar</v>
      </c>
      <c r="Q82" s="11">
        <f t="shared" si="11"/>
        <v>2023</v>
      </c>
    </row>
    <row r="83" spans="1:17" x14ac:dyDescent="0.25">
      <c r="A83" s="27">
        <v>45008</v>
      </c>
      <c r="B83" s="4" t="s">
        <v>52</v>
      </c>
      <c r="C83" s="4">
        <v>19</v>
      </c>
      <c r="D83" s="4" t="s">
        <v>111</v>
      </c>
      <c r="E83" s="4" t="s">
        <v>113</v>
      </c>
      <c r="F83" s="5">
        <v>0</v>
      </c>
      <c r="G83" s="6" t="str">
        <f>VLOOKUP($B83,Catalogue!$A$1:$F$51,2,FALSE)</f>
        <v>Product25</v>
      </c>
      <c r="H83" s="7" t="str">
        <f>VLOOKUP(B83,Catalogue!$A$1:$F$51,3,FALSE)</f>
        <v>Category03</v>
      </c>
      <c r="I83" s="4" t="str">
        <f>VLOOKUP($B83,Catalogue!$A$1:$F$51,4,FALSE)</f>
        <v>Kg</v>
      </c>
      <c r="J83" s="36">
        <f>VLOOKUP($B83,Catalogue!$A$1:$F$51,5,FALSE)</f>
        <v>12</v>
      </c>
      <c r="K83" s="36">
        <f>VLOOKUP($B83,Catalogue!$A$1:$F$51,6,FALSE)</f>
        <v>16.920000000000002</v>
      </c>
      <c r="L83" s="36">
        <f t="shared" si="6"/>
        <v>4.9200000000000017</v>
      </c>
      <c r="M83" s="36">
        <f t="shared" si="7"/>
        <v>228</v>
      </c>
      <c r="N83" s="36">
        <f t="shared" si="8"/>
        <v>321.48</v>
      </c>
      <c r="O83" s="7">
        <f t="shared" si="9"/>
        <v>23</v>
      </c>
      <c r="P83" s="22" t="str">
        <f t="shared" si="10"/>
        <v>Mar</v>
      </c>
      <c r="Q83" s="11">
        <f t="shared" si="11"/>
        <v>2023</v>
      </c>
    </row>
    <row r="84" spans="1:17" x14ac:dyDescent="0.25">
      <c r="A84" s="27">
        <v>45009</v>
      </c>
      <c r="B84" s="4" t="s">
        <v>33</v>
      </c>
      <c r="C84" s="4">
        <v>18</v>
      </c>
      <c r="D84" s="4" t="s">
        <v>112</v>
      </c>
      <c r="E84" s="4" t="s">
        <v>113</v>
      </c>
      <c r="F84" s="5">
        <v>0</v>
      </c>
      <c r="G84" s="6" t="str">
        <f>VLOOKUP($B84,Catalogue!$A$1:$F$51,2,FALSE)</f>
        <v>Product16</v>
      </c>
      <c r="H84" s="7" t="str">
        <f>VLOOKUP(B84,Catalogue!$A$1:$F$51,3,FALSE)</f>
        <v>Category02</v>
      </c>
      <c r="I84" s="4" t="str">
        <f>VLOOKUP($B84,Catalogue!$A$1:$F$51,4,FALSE)</f>
        <v>Lt</v>
      </c>
      <c r="J84" s="36">
        <f>VLOOKUP($B84,Catalogue!$A$1:$F$51,5,FALSE)</f>
        <v>44</v>
      </c>
      <c r="K84" s="36">
        <f>VLOOKUP($B84,Catalogue!$A$1:$F$51,6,FALSE)</f>
        <v>72.599999999999994</v>
      </c>
      <c r="L84" s="36">
        <f t="shared" si="6"/>
        <v>28.599999999999994</v>
      </c>
      <c r="M84" s="36">
        <f t="shared" si="7"/>
        <v>792</v>
      </c>
      <c r="N84" s="36">
        <f t="shared" si="8"/>
        <v>1306.8</v>
      </c>
      <c r="O84" s="7">
        <f t="shared" si="9"/>
        <v>24</v>
      </c>
      <c r="P84" s="22" t="str">
        <f t="shared" si="10"/>
        <v>Mar</v>
      </c>
      <c r="Q84" s="11">
        <f t="shared" si="11"/>
        <v>2023</v>
      </c>
    </row>
    <row r="85" spans="1:17" x14ac:dyDescent="0.25">
      <c r="A85" s="27">
        <v>45010</v>
      </c>
      <c r="B85" s="4" t="s">
        <v>81</v>
      </c>
      <c r="C85" s="4">
        <v>4</v>
      </c>
      <c r="D85" s="4" t="s">
        <v>114</v>
      </c>
      <c r="E85" s="4" t="s">
        <v>112</v>
      </c>
      <c r="F85" s="5">
        <v>0</v>
      </c>
      <c r="G85" s="6" t="str">
        <f>VLOOKUP($B85,Catalogue!$A$1:$F$51,2,FALSE)</f>
        <v>Product39</v>
      </c>
      <c r="H85" s="7" t="str">
        <f>VLOOKUP(B85,Catalogue!$A$1:$F$51,3,FALSE)</f>
        <v>Category04</v>
      </c>
      <c r="I85" s="4" t="str">
        <f>VLOOKUP($B85,Catalogue!$A$1:$F$51,4,FALSE)</f>
        <v>Ft</v>
      </c>
      <c r="J85" s="36">
        <f>VLOOKUP($B85,Catalogue!$A$1:$F$51,5,FALSE)</f>
        <v>98</v>
      </c>
      <c r="K85" s="36">
        <f>VLOOKUP($B85,Catalogue!$A$1:$F$51,6,FALSE)</f>
        <v>132.30000000000001</v>
      </c>
      <c r="L85" s="36">
        <f t="shared" si="6"/>
        <v>34.300000000000011</v>
      </c>
      <c r="M85" s="36">
        <f t="shared" si="7"/>
        <v>392</v>
      </c>
      <c r="N85" s="36">
        <f t="shared" si="8"/>
        <v>529.20000000000005</v>
      </c>
      <c r="O85" s="7">
        <f t="shared" si="9"/>
        <v>25</v>
      </c>
      <c r="P85" s="22" t="str">
        <f t="shared" si="10"/>
        <v>Mar</v>
      </c>
      <c r="Q85" s="11">
        <f t="shared" si="11"/>
        <v>2023</v>
      </c>
    </row>
    <row r="86" spans="1:17" x14ac:dyDescent="0.25">
      <c r="A86" s="27">
        <v>45011</v>
      </c>
      <c r="B86" s="4" t="s">
        <v>41</v>
      </c>
      <c r="C86" s="4">
        <v>12</v>
      </c>
      <c r="D86" s="4" t="s">
        <v>114</v>
      </c>
      <c r="E86" s="4" t="s">
        <v>113</v>
      </c>
      <c r="F86" s="5">
        <v>0</v>
      </c>
      <c r="G86" s="6" t="str">
        <f>VLOOKUP($B86,Catalogue!$A$1:$F$51,2,FALSE)</f>
        <v>Product20</v>
      </c>
      <c r="H86" s="7" t="str">
        <f>VLOOKUP($B$2,Catalogue!$A$1:$F$51,3,FALSE)</f>
        <v>Category03</v>
      </c>
      <c r="I86" s="4" t="str">
        <f>VLOOKUP($B86,Catalogue!$A$1:$F$51,4,FALSE)</f>
        <v>Ft</v>
      </c>
      <c r="J86" s="36">
        <f>VLOOKUP($B86,Catalogue!$A$1:$F$51,5,FALSE)</f>
        <v>10</v>
      </c>
      <c r="K86" s="36">
        <f>VLOOKUP($B86,Catalogue!$A$1:$F$51,6,FALSE)</f>
        <v>14.600000000000001</v>
      </c>
      <c r="L86" s="36">
        <f t="shared" si="6"/>
        <v>4.6000000000000014</v>
      </c>
      <c r="M86" s="36">
        <f t="shared" si="7"/>
        <v>120</v>
      </c>
      <c r="N86" s="36">
        <f t="shared" si="8"/>
        <v>175.20000000000002</v>
      </c>
      <c r="O86" s="7">
        <f t="shared" si="9"/>
        <v>26</v>
      </c>
      <c r="P86" s="22" t="str">
        <f t="shared" si="10"/>
        <v>Mar</v>
      </c>
      <c r="Q86" s="11">
        <f t="shared" si="11"/>
        <v>2023</v>
      </c>
    </row>
    <row r="87" spans="1:17" x14ac:dyDescent="0.25">
      <c r="A87" s="27">
        <v>45012</v>
      </c>
      <c r="B87" s="4" t="s">
        <v>60</v>
      </c>
      <c r="C87" s="4">
        <v>18</v>
      </c>
      <c r="D87" s="4" t="s">
        <v>112</v>
      </c>
      <c r="E87" s="4" t="s">
        <v>112</v>
      </c>
      <c r="F87" s="5">
        <v>0</v>
      </c>
      <c r="G87" s="6" t="str">
        <f>VLOOKUP($B87,Catalogue!$A$1:$F$51,2,FALSE)</f>
        <v>Product29</v>
      </c>
      <c r="H87" s="7" t="str">
        <f>VLOOKUP(B87,Catalogue!$A$1:$F$51,3,FALSE)</f>
        <v>Category03</v>
      </c>
      <c r="I87" s="4" t="str">
        <f>VLOOKUP($B87,Catalogue!$A$1:$F$51,4,FALSE)</f>
        <v>Kg</v>
      </c>
      <c r="J87" s="36">
        <f>VLOOKUP($B87,Catalogue!$A$1:$F$51,5,FALSE)</f>
        <v>71</v>
      </c>
      <c r="K87" s="36">
        <f>VLOOKUP($B87,Catalogue!$A$1:$F$51,6,FALSE)</f>
        <v>95.85</v>
      </c>
      <c r="L87" s="36">
        <f t="shared" si="6"/>
        <v>24.849999999999994</v>
      </c>
      <c r="M87" s="36">
        <f t="shared" si="7"/>
        <v>1278</v>
      </c>
      <c r="N87" s="36">
        <f t="shared" si="8"/>
        <v>1725.3</v>
      </c>
      <c r="O87" s="7">
        <f t="shared" si="9"/>
        <v>27</v>
      </c>
      <c r="P87" s="22" t="str">
        <f t="shared" si="10"/>
        <v>Mar</v>
      </c>
      <c r="Q87" s="11">
        <f t="shared" si="11"/>
        <v>2023</v>
      </c>
    </row>
    <row r="88" spans="1:17" x14ac:dyDescent="0.25">
      <c r="A88" s="27">
        <v>45013</v>
      </c>
      <c r="B88" s="4" t="s">
        <v>43</v>
      </c>
      <c r="C88" s="4">
        <v>6</v>
      </c>
      <c r="D88" s="4" t="s">
        <v>111</v>
      </c>
      <c r="E88" s="4" t="s">
        <v>113</v>
      </c>
      <c r="F88" s="5">
        <v>0</v>
      </c>
      <c r="G88" s="6" t="str">
        <f>VLOOKUP($B88,Catalogue!$A$1:$F$51,2,FALSE)</f>
        <v>Product21</v>
      </c>
      <c r="H88" s="7" t="str">
        <f>VLOOKUP(B88,Catalogue!$A$1:$F$51,3,FALSE)</f>
        <v>Category03</v>
      </c>
      <c r="I88" s="4" t="str">
        <f>VLOOKUP($B88,Catalogue!$A$1:$F$51,4,FALSE)</f>
        <v>Kg</v>
      </c>
      <c r="J88" s="36">
        <f>VLOOKUP($B88,Catalogue!$A$1:$F$51,5,FALSE)</f>
        <v>16</v>
      </c>
      <c r="K88" s="36">
        <f>VLOOKUP($B88,Catalogue!$A$1:$F$51,6,FALSE)</f>
        <v>21.12</v>
      </c>
      <c r="L88" s="36">
        <f t="shared" si="6"/>
        <v>5.120000000000001</v>
      </c>
      <c r="M88" s="36">
        <f t="shared" si="7"/>
        <v>96</v>
      </c>
      <c r="N88" s="36">
        <f t="shared" si="8"/>
        <v>126.72</v>
      </c>
      <c r="O88" s="7">
        <f t="shared" si="9"/>
        <v>28</v>
      </c>
      <c r="P88" s="22" t="str">
        <f t="shared" si="10"/>
        <v>Mar</v>
      </c>
      <c r="Q88" s="11">
        <f t="shared" si="11"/>
        <v>2023</v>
      </c>
    </row>
    <row r="89" spans="1:17" x14ac:dyDescent="0.25">
      <c r="A89" s="27">
        <v>45014</v>
      </c>
      <c r="B89" s="4" t="s">
        <v>77</v>
      </c>
      <c r="C89" s="4">
        <v>14</v>
      </c>
      <c r="D89" s="4" t="s">
        <v>111</v>
      </c>
      <c r="E89" s="4" t="s">
        <v>112</v>
      </c>
      <c r="F89" s="5">
        <v>0</v>
      </c>
      <c r="G89" s="6" t="str">
        <f>VLOOKUP($B89,Catalogue!$A$1:$F$51,2,FALSE)</f>
        <v>Product37</v>
      </c>
      <c r="H89" s="7" t="str">
        <f>VLOOKUP(B89,Catalogue!$A$1:$F$51,3,FALSE)</f>
        <v>Category04</v>
      </c>
      <c r="I89" s="4" t="str">
        <f>VLOOKUP($B89,Catalogue!$A$1:$F$51,4,FALSE)</f>
        <v>Kg</v>
      </c>
      <c r="J89" s="36">
        <f>VLOOKUP($B89,Catalogue!$A$1:$F$51,5,FALSE)</f>
        <v>12</v>
      </c>
      <c r="K89" s="36">
        <f>VLOOKUP($B89,Catalogue!$A$1:$F$51,6,FALSE)</f>
        <v>13.44</v>
      </c>
      <c r="L89" s="36">
        <f t="shared" si="6"/>
        <v>1.4399999999999995</v>
      </c>
      <c r="M89" s="36">
        <f t="shared" si="7"/>
        <v>168</v>
      </c>
      <c r="N89" s="36">
        <f t="shared" si="8"/>
        <v>188.16</v>
      </c>
      <c r="O89" s="7">
        <f t="shared" si="9"/>
        <v>29</v>
      </c>
      <c r="P89" s="22" t="str">
        <f t="shared" si="10"/>
        <v>Mar</v>
      </c>
      <c r="Q89" s="11">
        <f t="shared" si="11"/>
        <v>2023</v>
      </c>
    </row>
    <row r="90" spans="1:17" x14ac:dyDescent="0.25">
      <c r="A90" s="27">
        <v>45015</v>
      </c>
      <c r="B90" s="4" t="s">
        <v>31</v>
      </c>
      <c r="C90" s="4">
        <v>13</v>
      </c>
      <c r="D90" s="4" t="s">
        <v>112</v>
      </c>
      <c r="E90" s="4" t="s">
        <v>113</v>
      </c>
      <c r="F90" s="5">
        <v>0</v>
      </c>
      <c r="G90" s="6" t="str">
        <f>VLOOKUP($B90,Catalogue!$A$1:$F$51,2,FALSE)</f>
        <v>Product15</v>
      </c>
      <c r="H90" s="7" t="str">
        <f>VLOOKUP(B90,Catalogue!$A$1:$F$51,3,FALSE)</f>
        <v>Category02</v>
      </c>
      <c r="I90" s="4" t="str">
        <f>VLOOKUP($B90,Catalogue!$A$1:$F$51,4,FALSE)</f>
        <v>Ft</v>
      </c>
      <c r="J90" s="36">
        <f>VLOOKUP($B90,Catalogue!$A$1:$F$51,5,FALSE)</f>
        <v>105</v>
      </c>
      <c r="K90" s="36">
        <f>VLOOKUP($B90,Catalogue!$A$1:$F$51,6,FALSE)</f>
        <v>148.05000000000001</v>
      </c>
      <c r="L90" s="36">
        <f t="shared" si="6"/>
        <v>43.050000000000011</v>
      </c>
      <c r="M90" s="36">
        <f t="shared" si="7"/>
        <v>1365</v>
      </c>
      <c r="N90" s="36">
        <f t="shared" si="8"/>
        <v>1924.65</v>
      </c>
      <c r="O90" s="7">
        <f t="shared" si="9"/>
        <v>30</v>
      </c>
      <c r="P90" s="22" t="str">
        <f t="shared" si="10"/>
        <v>Mar</v>
      </c>
      <c r="Q90" s="11">
        <f t="shared" si="11"/>
        <v>2023</v>
      </c>
    </row>
    <row r="91" spans="1:17" x14ac:dyDescent="0.25">
      <c r="A91" s="27">
        <v>45016</v>
      </c>
      <c r="B91" s="4" t="s">
        <v>56</v>
      </c>
      <c r="C91" s="4">
        <v>17</v>
      </c>
      <c r="D91" s="4" t="s">
        <v>111</v>
      </c>
      <c r="E91" s="4" t="s">
        <v>113</v>
      </c>
      <c r="F91" s="5">
        <v>0</v>
      </c>
      <c r="G91" s="6" t="str">
        <f>VLOOKUP($B91,Catalogue!$A$1:$F$51,2,FALSE)</f>
        <v>Product27</v>
      </c>
      <c r="H91" s="7" t="str">
        <f>VLOOKUP(B91,Catalogue!$A$1:$F$51,3,FALSE)</f>
        <v>Category03</v>
      </c>
      <c r="I91" s="4" t="str">
        <f>VLOOKUP($B91,Catalogue!$A$1:$F$51,4,FALSE)</f>
        <v>Lt</v>
      </c>
      <c r="J91" s="36">
        <f>VLOOKUP($B91,Catalogue!$A$1:$F$51,5,FALSE)</f>
        <v>105</v>
      </c>
      <c r="K91" s="36">
        <f>VLOOKUP($B91,Catalogue!$A$1:$F$51,6,FALSE)</f>
        <v>117.6</v>
      </c>
      <c r="L91" s="36">
        <f t="shared" si="6"/>
        <v>12.599999999999994</v>
      </c>
      <c r="M91" s="36">
        <f t="shared" si="7"/>
        <v>1785</v>
      </c>
      <c r="N91" s="36">
        <f t="shared" si="8"/>
        <v>1999.1999999999998</v>
      </c>
      <c r="O91" s="7">
        <f t="shared" si="9"/>
        <v>31</v>
      </c>
      <c r="P91" s="22" t="str">
        <f t="shared" si="10"/>
        <v>Mar</v>
      </c>
      <c r="Q91" s="11">
        <f t="shared" si="11"/>
        <v>2023</v>
      </c>
    </row>
    <row r="92" spans="1:17" x14ac:dyDescent="0.25">
      <c r="A92" s="27">
        <v>45017</v>
      </c>
      <c r="B92" s="4" t="s">
        <v>46</v>
      </c>
      <c r="C92" s="4">
        <v>13</v>
      </c>
      <c r="D92" s="4" t="s">
        <v>111</v>
      </c>
      <c r="E92" s="4" t="s">
        <v>112</v>
      </c>
      <c r="F92" s="5">
        <v>0</v>
      </c>
      <c r="G92" s="6" t="str">
        <f>VLOOKUP($B92,Catalogue!$A$1:$F$51,2,FALSE)</f>
        <v>Product22</v>
      </c>
      <c r="H92" s="7" t="str">
        <f>VLOOKUP(B92,Catalogue!$A$1:$F$51,3,FALSE)</f>
        <v>Category03</v>
      </c>
      <c r="I92" s="4" t="str">
        <f>VLOOKUP($B92,Catalogue!$A$1:$F$51,4,FALSE)</f>
        <v>No.</v>
      </c>
      <c r="J92" s="36">
        <f>VLOOKUP($B92,Catalogue!$A$1:$F$51,5,FALSE)</f>
        <v>10</v>
      </c>
      <c r="K92" s="36">
        <f>VLOOKUP($B92,Catalogue!$A$1:$F$51,6,FALSE)</f>
        <v>11.2</v>
      </c>
      <c r="L92" s="36">
        <f t="shared" si="6"/>
        <v>1.1999999999999993</v>
      </c>
      <c r="M92" s="36">
        <f t="shared" si="7"/>
        <v>130</v>
      </c>
      <c r="N92" s="36">
        <f t="shared" si="8"/>
        <v>145.6</v>
      </c>
      <c r="O92" s="7">
        <f t="shared" si="9"/>
        <v>1</v>
      </c>
      <c r="P92" s="22" t="str">
        <f t="shared" si="10"/>
        <v>Apr</v>
      </c>
      <c r="Q92" s="11">
        <f t="shared" si="11"/>
        <v>2023</v>
      </c>
    </row>
    <row r="93" spans="1:17" x14ac:dyDescent="0.25">
      <c r="A93" s="27">
        <v>45018</v>
      </c>
      <c r="B93" s="4" t="s">
        <v>77</v>
      </c>
      <c r="C93" s="4">
        <v>19</v>
      </c>
      <c r="D93" s="4" t="s">
        <v>112</v>
      </c>
      <c r="E93" s="4" t="s">
        <v>113</v>
      </c>
      <c r="F93" s="5">
        <v>0</v>
      </c>
      <c r="G93" s="6" t="str">
        <f>VLOOKUP($B93,Catalogue!$A$1:$F$51,2,FALSE)</f>
        <v>Product37</v>
      </c>
      <c r="H93" s="7" t="str">
        <f>VLOOKUP(B93,Catalogue!$A$1:$F$51,3,FALSE)</f>
        <v>Category04</v>
      </c>
      <c r="I93" s="4" t="str">
        <f>VLOOKUP($B93,Catalogue!$A$1:$F$51,4,FALSE)</f>
        <v>Kg</v>
      </c>
      <c r="J93" s="36">
        <f>VLOOKUP($B93,Catalogue!$A$1:$F$51,5,FALSE)</f>
        <v>12</v>
      </c>
      <c r="K93" s="36">
        <f>VLOOKUP($B93,Catalogue!$A$1:$F$51,6,FALSE)</f>
        <v>13.44</v>
      </c>
      <c r="L93" s="36">
        <f t="shared" si="6"/>
        <v>1.4399999999999995</v>
      </c>
      <c r="M93" s="36">
        <f t="shared" si="7"/>
        <v>228</v>
      </c>
      <c r="N93" s="36">
        <f t="shared" si="8"/>
        <v>255.35999999999999</v>
      </c>
      <c r="O93" s="7">
        <f t="shared" si="9"/>
        <v>2</v>
      </c>
      <c r="P93" s="22" t="str">
        <f t="shared" si="10"/>
        <v>Apr</v>
      </c>
      <c r="Q93" s="11">
        <f t="shared" si="11"/>
        <v>2023</v>
      </c>
    </row>
    <row r="94" spans="1:17" x14ac:dyDescent="0.25">
      <c r="A94" s="27">
        <v>45019</v>
      </c>
      <c r="B94" s="4" t="s">
        <v>29</v>
      </c>
      <c r="C94" s="4">
        <v>11</v>
      </c>
      <c r="D94" s="4" t="s">
        <v>114</v>
      </c>
      <c r="E94" s="4" t="s">
        <v>113</v>
      </c>
      <c r="F94" s="5">
        <v>0</v>
      </c>
      <c r="G94" s="6" t="str">
        <f>VLOOKUP($B94,Catalogue!$A$1:$F$51,2,FALSE)</f>
        <v>Product14</v>
      </c>
      <c r="H94" s="7" t="str">
        <f>VLOOKUP(B94,Catalogue!$A$1:$F$51,3,FALSE)</f>
        <v>Category02</v>
      </c>
      <c r="I94" s="4" t="str">
        <f>VLOOKUP($B94,Catalogue!$A$1:$F$51,4,FALSE)</f>
        <v>No.</v>
      </c>
      <c r="J94" s="36">
        <f>VLOOKUP($B94,Catalogue!$A$1:$F$51,5,FALSE)</f>
        <v>98</v>
      </c>
      <c r="K94" s="36">
        <f>VLOOKUP($B94,Catalogue!$A$1:$F$51,6,FALSE)</f>
        <v>110.74</v>
      </c>
      <c r="L94" s="36">
        <f t="shared" si="6"/>
        <v>12.739999999999995</v>
      </c>
      <c r="M94" s="36">
        <f t="shared" si="7"/>
        <v>1078</v>
      </c>
      <c r="N94" s="36">
        <f t="shared" si="8"/>
        <v>1218.1399999999999</v>
      </c>
      <c r="O94" s="7">
        <f t="shared" si="9"/>
        <v>3</v>
      </c>
      <c r="P94" s="22" t="str">
        <f t="shared" si="10"/>
        <v>Apr</v>
      </c>
      <c r="Q94" s="11">
        <f t="shared" si="11"/>
        <v>2023</v>
      </c>
    </row>
    <row r="95" spans="1:17" x14ac:dyDescent="0.25">
      <c r="A95" s="27">
        <v>45020</v>
      </c>
      <c r="B95" s="4" t="s">
        <v>60</v>
      </c>
      <c r="C95" s="4">
        <v>15</v>
      </c>
      <c r="D95" s="4" t="s">
        <v>114</v>
      </c>
      <c r="E95" s="4" t="s">
        <v>112</v>
      </c>
      <c r="F95" s="5">
        <v>0</v>
      </c>
      <c r="G95" s="6" t="str">
        <f>VLOOKUP($B95,Catalogue!$A$1:$F$51,2,FALSE)</f>
        <v>Product29</v>
      </c>
      <c r="H95" s="7" t="str">
        <f>VLOOKUP(B95,Catalogue!$A$1:$F$51,3,FALSE)</f>
        <v>Category03</v>
      </c>
      <c r="I95" s="4" t="str">
        <f>VLOOKUP($B95,Catalogue!$A$1:$F$51,4,FALSE)</f>
        <v>Kg</v>
      </c>
      <c r="J95" s="36">
        <f>VLOOKUP($B95,Catalogue!$A$1:$F$51,5,FALSE)</f>
        <v>71</v>
      </c>
      <c r="K95" s="36">
        <f>VLOOKUP($B95,Catalogue!$A$1:$F$51,6,FALSE)</f>
        <v>95.85</v>
      </c>
      <c r="L95" s="36">
        <f t="shared" si="6"/>
        <v>24.849999999999994</v>
      </c>
      <c r="M95" s="36">
        <f t="shared" si="7"/>
        <v>1065</v>
      </c>
      <c r="N95" s="36">
        <f t="shared" si="8"/>
        <v>1437.75</v>
      </c>
      <c r="O95" s="7">
        <f t="shared" si="9"/>
        <v>4</v>
      </c>
      <c r="P95" s="22" t="str">
        <f t="shared" si="10"/>
        <v>Apr</v>
      </c>
      <c r="Q95" s="11">
        <f t="shared" si="11"/>
        <v>2023</v>
      </c>
    </row>
    <row r="96" spans="1:17" x14ac:dyDescent="0.25">
      <c r="A96" s="27">
        <v>45021</v>
      </c>
      <c r="B96" s="4" t="s">
        <v>39</v>
      </c>
      <c r="C96" s="4">
        <v>11</v>
      </c>
      <c r="D96" s="4" t="s">
        <v>112</v>
      </c>
      <c r="E96" s="4" t="s">
        <v>113</v>
      </c>
      <c r="F96" s="5">
        <v>0</v>
      </c>
      <c r="G96" s="6" t="str">
        <f>VLOOKUP($B96,Catalogue!$A$1:$F$51,2,FALSE)</f>
        <v>Product19</v>
      </c>
      <c r="H96" s="7" t="str">
        <f>VLOOKUP(B96,Catalogue!$A$1:$F$51,3,FALSE)</f>
        <v>Category02</v>
      </c>
      <c r="I96" s="4" t="str">
        <f>VLOOKUP($B96,Catalogue!$A$1:$F$51,4,FALSE)</f>
        <v>Lt</v>
      </c>
      <c r="J96" s="36">
        <f>VLOOKUP($B96,Catalogue!$A$1:$F$51,5,FALSE)</f>
        <v>124</v>
      </c>
      <c r="K96" s="36">
        <f>VLOOKUP($B96,Catalogue!$A$1:$F$51,6,FALSE)</f>
        <v>167.4</v>
      </c>
      <c r="L96" s="36">
        <f t="shared" si="6"/>
        <v>43.400000000000006</v>
      </c>
      <c r="M96" s="36">
        <f t="shared" si="7"/>
        <v>1364</v>
      </c>
      <c r="N96" s="36">
        <f t="shared" si="8"/>
        <v>1841.4</v>
      </c>
      <c r="O96" s="7">
        <f t="shared" si="9"/>
        <v>5</v>
      </c>
      <c r="P96" s="22" t="str">
        <f t="shared" si="10"/>
        <v>Apr</v>
      </c>
      <c r="Q96" s="11">
        <f t="shared" si="11"/>
        <v>2023</v>
      </c>
    </row>
    <row r="97" spans="1:17" x14ac:dyDescent="0.25">
      <c r="A97" s="27">
        <v>45022</v>
      </c>
      <c r="B97" s="4" t="s">
        <v>18</v>
      </c>
      <c r="C97" s="4">
        <v>7</v>
      </c>
      <c r="D97" s="4" t="s">
        <v>111</v>
      </c>
      <c r="E97" s="4" t="s">
        <v>112</v>
      </c>
      <c r="F97" s="5">
        <v>0</v>
      </c>
      <c r="G97" s="6" t="str">
        <f>VLOOKUP($B97,Catalogue!$A$1:$F$51,2,FALSE)</f>
        <v>Product08</v>
      </c>
      <c r="H97" s="7" t="str">
        <f>VLOOKUP(B97,Catalogue!$A$1:$F$51,3,FALSE)</f>
        <v>Category01</v>
      </c>
      <c r="I97" s="4" t="str">
        <f>VLOOKUP($B97,Catalogue!$A$1:$F$51,4,FALSE)</f>
        <v>Lt</v>
      </c>
      <c r="J97" s="36">
        <f>VLOOKUP($B97,Catalogue!$A$1:$F$51,5,FALSE)</f>
        <v>16</v>
      </c>
      <c r="K97" s="36">
        <f>VLOOKUP($B97,Catalogue!$A$1:$F$51,6,FALSE)</f>
        <v>17.600000000000001</v>
      </c>
      <c r="L97" s="36">
        <f t="shared" si="6"/>
        <v>1.6000000000000014</v>
      </c>
      <c r="M97" s="36">
        <f t="shared" si="7"/>
        <v>112</v>
      </c>
      <c r="N97" s="36">
        <f t="shared" si="8"/>
        <v>123.20000000000002</v>
      </c>
      <c r="O97" s="7">
        <f t="shared" si="9"/>
        <v>6</v>
      </c>
      <c r="P97" s="22" t="str">
        <f t="shared" si="10"/>
        <v>Apr</v>
      </c>
      <c r="Q97" s="11">
        <f t="shared" si="11"/>
        <v>2023</v>
      </c>
    </row>
    <row r="98" spans="1:17" x14ac:dyDescent="0.25">
      <c r="A98" s="27">
        <v>45023</v>
      </c>
      <c r="B98" s="4" t="s">
        <v>81</v>
      </c>
      <c r="C98" s="4">
        <v>10</v>
      </c>
      <c r="D98" s="4" t="s">
        <v>111</v>
      </c>
      <c r="E98" s="4" t="s">
        <v>113</v>
      </c>
      <c r="F98" s="5">
        <v>0</v>
      </c>
      <c r="G98" s="6" t="str">
        <f>VLOOKUP($B98,Catalogue!$A$1:$F$51,2,FALSE)</f>
        <v>Product39</v>
      </c>
      <c r="H98" s="7" t="str">
        <f>VLOOKUP(B98,Catalogue!$A$1:$F$51,3,FALSE)</f>
        <v>Category04</v>
      </c>
      <c r="I98" s="4" t="str">
        <f>VLOOKUP($B98,Catalogue!$A$1:$F$51,4,FALSE)</f>
        <v>Ft</v>
      </c>
      <c r="J98" s="36">
        <f>VLOOKUP($B98,Catalogue!$A$1:$F$51,5,FALSE)</f>
        <v>98</v>
      </c>
      <c r="K98" s="36">
        <f>VLOOKUP($B98,Catalogue!$A$1:$F$51,6,FALSE)</f>
        <v>132.30000000000001</v>
      </c>
      <c r="L98" s="36">
        <f t="shared" si="6"/>
        <v>34.300000000000011</v>
      </c>
      <c r="M98" s="36">
        <f t="shared" si="7"/>
        <v>980</v>
      </c>
      <c r="N98" s="36">
        <f t="shared" si="8"/>
        <v>1323</v>
      </c>
      <c r="O98" s="7">
        <f t="shared" si="9"/>
        <v>7</v>
      </c>
      <c r="P98" s="22" t="str">
        <f t="shared" si="10"/>
        <v>Apr</v>
      </c>
      <c r="Q98" s="11">
        <f t="shared" si="11"/>
        <v>2023</v>
      </c>
    </row>
    <row r="99" spans="1:17" x14ac:dyDescent="0.25">
      <c r="A99" s="27">
        <v>45024</v>
      </c>
      <c r="B99" s="4" t="s">
        <v>69</v>
      </c>
      <c r="C99" s="4">
        <v>7</v>
      </c>
      <c r="D99" s="4" t="s">
        <v>112</v>
      </c>
      <c r="E99" s="4" t="s">
        <v>112</v>
      </c>
      <c r="F99" s="5">
        <v>0</v>
      </c>
      <c r="G99" s="6" t="str">
        <f>VLOOKUP($B99,Catalogue!$A$1:$F$51,2,FALSE)</f>
        <v>Product33</v>
      </c>
      <c r="H99" s="7" t="str">
        <f>VLOOKUP(B99,Catalogue!$A$1:$F$51,3,FALSE)</f>
        <v>Category04</v>
      </c>
      <c r="I99" s="4" t="str">
        <f>VLOOKUP($B99,Catalogue!$A$1:$F$51,4,FALSE)</f>
        <v>Kg</v>
      </c>
      <c r="J99" s="36">
        <f>VLOOKUP($B99,Catalogue!$A$1:$F$51,5,FALSE)</f>
        <v>16</v>
      </c>
      <c r="K99" s="36">
        <f>VLOOKUP($B99,Catalogue!$A$1:$F$51,6,FALSE)</f>
        <v>18.240000000000002</v>
      </c>
      <c r="L99" s="36">
        <f t="shared" si="6"/>
        <v>2.240000000000002</v>
      </c>
      <c r="M99" s="36">
        <f t="shared" si="7"/>
        <v>112</v>
      </c>
      <c r="N99" s="36">
        <f t="shared" si="8"/>
        <v>127.68</v>
      </c>
      <c r="O99" s="7">
        <f t="shared" si="9"/>
        <v>8</v>
      </c>
      <c r="P99" s="22" t="str">
        <f t="shared" si="10"/>
        <v>Apr</v>
      </c>
      <c r="Q99" s="11">
        <f t="shared" si="11"/>
        <v>2023</v>
      </c>
    </row>
    <row r="100" spans="1:17" x14ac:dyDescent="0.25">
      <c r="A100" s="27">
        <v>45025</v>
      </c>
      <c r="B100" s="4" t="s">
        <v>71</v>
      </c>
      <c r="C100" s="4">
        <v>4</v>
      </c>
      <c r="D100" s="4" t="s">
        <v>111</v>
      </c>
      <c r="E100" s="4" t="s">
        <v>113</v>
      </c>
      <c r="F100" s="5">
        <v>0</v>
      </c>
      <c r="G100" s="6" t="str">
        <f>VLOOKUP($B100,Catalogue!$A$1:$F$51,2,FALSE)</f>
        <v>Product34</v>
      </c>
      <c r="H100" s="7" t="str">
        <f>VLOOKUP(B100,Catalogue!$A$1:$F$51,3,FALSE)</f>
        <v>Category04</v>
      </c>
      <c r="I100" s="4" t="str">
        <f>VLOOKUP($B100,Catalogue!$A$1:$F$51,4,FALSE)</f>
        <v>Kg</v>
      </c>
      <c r="J100" s="36">
        <f>VLOOKUP($B100,Catalogue!$A$1:$F$51,5,FALSE)</f>
        <v>10</v>
      </c>
      <c r="K100" s="36">
        <f>VLOOKUP($B100,Catalogue!$A$1:$F$51,6,FALSE)</f>
        <v>11.3</v>
      </c>
      <c r="L100" s="36">
        <f t="shared" si="6"/>
        <v>1.3000000000000007</v>
      </c>
      <c r="M100" s="36">
        <f t="shared" si="7"/>
        <v>40</v>
      </c>
      <c r="N100" s="36">
        <f t="shared" si="8"/>
        <v>45.2</v>
      </c>
      <c r="O100" s="7">
        <f t="shared" si="9"/>
        <v>9</v>
      </c>
      <c r="P100" s="22" t="str">
        <f t="shared" si="10"/>
        <v>Apr</v>
      </c>
      <c r="Q100" s="11">
        <f t="shared" si="11"/>
        <v>2023</v>
      </c>
    </row>
    <row r="101" spans="1:17" x14ac:dyDescent="0.25">
      <c r="A101" s="27">
        <v>45026</v>
      </c>
      <c r="B101" s="4" t="s">
        <v>20</v>
      </c>
      <c r="C101" s="4">
        <v>6</v>
      </c>
      <c r="D101" s="4" t="s">
        <v>111</v>
      </c>
      <c r="E101" s="4" t="s">
        <v>113</v>
      </c>
      <c r="F101" s="5">
        <v>0</v>
      </c>
      <c r="G101" s="6" t="str">
        <f>VLOOKUP($B101,Catalogue!$A$1:$F$51,2,FALSE)</f>
        <v>Product10</v>
      </c>
      <c r="H101" s="7" t="str">
        <f>VLOOKUP(B101,Catalogue!$A$1:$F$51,3,FALSE)</f>
        <v>Category02</v>
      </c>
      <c r="I101" s="4" t="str">
        <f>VLOOKUP($B101,Catalogue!$A$1:$F$51,4,FALSE)</f>
        <v>Kg</v>
      </c>
      <c r="J101" s="36">
        <f>VLOOKUP($B101,Catalogue!$A$1:$F$51,5,FALSE)</f>
        <v>123</v>
      </c>
      <c r="K101" s="36">
        <f>VLOOKUP($B101,Catalogue!$A$1:$F$51,6,FALSE)</f>
        <v>179.58</v>
      </c>
      <c r="L101" s="36">
        <f t="shared" si="6"/>
        <v>56.580000000000013</v>
      </c>
      <c r="M101" s="36">
        <f t="shared" si="7"/>
        <v>738</v>
      </c>
      <c r="N101" s="36">
        <f t="shared" si="8"/>
        <v>1077.48</v>
      </c>
      <c r="O101" s="7">
        <f t="shared" si="9"/>
        <v>10</v>
      </c>
      <c r="P101" s="22" t="str">
        <f t="shared" si="10"/>
        <v>Apr</v>
      </c>
      <c r="Q101" s="11">
        <f t="shared" si="11"/>
        <v>2023</v>
      </c>
    </row>
    <row r="102" spans="1:17" x14ac:dyDescent="0.25">
      <c r="A102" s="27">
        <v>45027</v>
      </c>
      <c r="B102" s="4" t="s">
        <v>6</v>
      </c>
      <c r="C102" s="4">
        <v>4</v>
      </c>
      <c r="D102" s="4" t="s">
        <v>112</v>
      </c>
      <c r="E102" s="4" t="s">
        <v>112</v>
      </c>
      <c r="F102" s="5">
        <v>0</v>
      </c>
      <c r="G102" s="6" t="str">
        <f>VLOOKUP($B102,Catalogue!$A$1:$F$51,2,FALSE)</f>
        <v>Product01</v>
      </c>
      <c r="H102" s="7" t="str">
        <f>VLOOKUP(B102,Catalogue!$A$1:$F$51,3,FALSE)</f>
        <v>Category01</v>
      </c>
      <c r="I102" s="4" t="str">
        <f>VLOOKUP($B102,Catalogue!$A$1:$F$51,4,FALSE)</f>
        <v>Kg</v>
      </c>
      <c r="J102" s="36">
        <f>VLOOKUP($B102,Catalogue!$A$1:$F$51,5,FALSE)</f>
        <v>98</v>
      </c>
      <c r="K102" s="36">
        <f>VLOOKUP($B102,Catalogue!$A$1:$F$51,6,FALSE)</f>
        <v>129.36000000000001</v>
      </c>
      <c r="L102" s="36">
        <f t="shared" si="6"/>
        <v>31.360000000000014</v>
      </c>
      <c r="M102" s="36">
        <f t="shared" si="7"/>
        <v>392</v>
      </c>
      <c r="N102" s="36">
        <f t="shared" si="8"/>
        <v>517.44000000000005</v>
      </c>
      <c r="O102" s="7">
        <f t="shared" si="9"/>
        <v>11</v>
      </c>
      <c r="P102" s="22" t="str">
        <f t="shared" si="10"/>
        <v>Apr</v>
      </c>
      <c r="Q102" s="11">
        <f t="shared" si="11"/>
        <v>2023</v>
      </c>
    </row>
    <row r="103" spans="1:17" x14ac:dyDescent="0.25">
      <c r="A103" s="27">
        <v>45028</v>
      </c>
      <c r="B103" s="4" t="s">
        <v>102</v>
      </c>
      <c r="C103" s="4">
        <v>9</v>
      </c>
      <c r="D103" s="4" t="s">
        <v>114</v>
      </c>
      <c r="E103" s="4" t="s">
        <v>113</v>
      </c>
      <c r="F103" s="5">
        <v>0</v>
      </c>
      <c r="G103" s="6" t="str">
        <f>VLOOKUP($B103,Catalogue!$A$1:$F$51,2,FALSE)</f>
        <v>Product49</v>
      </c>
      <c r="H103" s="7" t="str">
        <f>VLOOKUP(B103,Catalogue!$A$1:$F$51,3,FALSE)</f>
        <v>Category05</v>
      </c>
      <c r="I103" s="4" t="str">
        <f>VLOOKUP($B103,Catalogue!$A$1:$F$51,4,FALSE)</f>
        <v>Kg</v>
      </c>
      <c r="J103" s="36">
        <f>VLOOKUP($B103,Catalogue!$A$1:$F$51,5,FALSE)</f>
        <v>136</v>
      </c>
      <c r="K103" s="36">
        <f>VLOOKUP($B103,Catalogue!$A$1:$F$51,6,FALSE)</f>
        <v>183.6</v>
      </c>
      <c r="L103" s="36">
        <f t="shared" si="6"/>
        <v>47.599999999999994</v>
      </c>
      <c r="M103" s="36">
        <f t="shared" si="7"/>
        <v>1224</v>
      </c>
      <c r="N103" s="36">
        <f t="shared" si="8"/>
        <v>1652.3999999999999</v>
      </c>
      <c r="O103" s="7">
        <f t="shared" si="9"/>
        <v>12</v>
      </c>
      <c r="P103" s="22" t="str">
        <f t="shared" si="10"/>
        <v>Apr</v>
      </c>
      <c r="Q103" s="11">
        <f t="shared" si="11"/>
        <v>2023</v>
      </c>
    </row>
    <row r="104" spans="1:17" x14ac:dyDescent="0.25">
      <c r="A104" s="27">
        <v>45029</v>
      </c>
      <c r="B104" s="4" t="s">
        <v>18</v>
      </c>
      <c r="C104" s="4">
        <v>9</v>
      </c>
      <c r="D104" s="4" t="s">
        <v>114</v>
      </c>
      <c r="E104" s="4" t="s">
        <v>113</v>
      </c>
      <c r="F104" s="5">
        <v>0</v>
      </c>
      <c r="G104" s="6" t="str">
        <f>VLOOKUP($B104,Catalogue!$A$1:$F$51,2,FALSE)</f>
        <v>Product08</v>
      </c>
      <c r="H104" s="7" t="str">
        <f>VLOOKUP(B104,Catalogue!$A$1:$F$51,3,FALSE)</f>
        <v>Category01</v>
      </c>
      <c r="I104" s="4" t="str">
        <f>VLOOKUP($B104,Catalogue!$A$1:$F$51,4,FALSE)</f>
        <v>Lt</v>
      </c>
      <c r="J104" s="36">
        <f>VLOOKUP($B104,Catalogue!$A$1:$F$51,5,FALSE)</f>
        <v>16</v>
      </c>
      <c r="K104" s="36">
        <f>VLOOKUP($B104,Catalogue!$A$1:$F$51,6,FALSE)</f>
        <v>17.600000000000001</v>
      </c>
      <c r="L104" s="36">
        <f t="shared" si="6"/>
        <v>1.6000000000000014</v>
      </c>
      <c r="M104" s="36">
        <f t="shared" si="7"/>
        <v>144</v>
      </c>
      <c r="N104" s="36">
        <f t="shared" si="8"/>
        <v>158.4</v>
      </c>
      <c r="O104" s="7">
        <f t="shared" si="9"/>
        <v>13</v>
      </c>
      <c r="P104" s="22" t="str">
        <f t="shared" si="10"/>
        <v>Apr</v>
      </c>
      <c r="Q104" s="11">
        <f t="shared" si="11"/>
        <v>2023</v>
      </c>
    </row>
    <row r="105" spans="1:17" x14ac:dyDescent="0.25">
      <c r="A105" s="27">
        <v>45030</v>
      </c>
      <c r="B105" s="4" t="s">
        <v>52</v>
      </c>
      <c r="C105" s="4">
        <v>2</v>
      </c>
      <c r="D105" s="4" t="s">
        <v>112</v>
      </c>
      <c r="E105" s="4" t="s">
        <v>112</v>
      </c>
      <c r="F105" s="5">
        <v>0</v>
      </c>
      <c r="G105" s="6" t="str">
        <f>VLOOKUP($B105,Catalogue!$A$1:$F$51,2,FALSE)</f>
        <v>Product25</v>
      </c>
      <c r="H105" s="7" t="str">
        <f>VLOOKUP(B105,Catalogue!$A$1:$F$51,3,FALSE)</f>
        <v>Category03</v>
      </c>
      <c r="I105" s="4" t="str">
        <f>VLOOKUP($B105,Catalogue!$A$1:$F$51,4,FALSE)</f>
        <v>Kg</v>
      </c>
      <c r="J105" s="36">
        <f>VLOOKUP($B105,Catalogue!$A$1:$F$51,5,FALSE)</f>
        <v>12</v>
      </c>
      <c r="K105" s="36">
        <f>VLOOKUP($B105,Catalogue!$A$1:$F$51,6,FALSE)</f>
        <v>16.920000000000002</v>
      </c>
      <c r="L105" s="36">
        <f t="shared" si="6"/>
        <v>4.9200000000000017</v>
      </c>
      <c r="M105" s="36">
        <f t="shared" si="7"/>
        <v>24</v>
      </c>
      <c r="N105" s="36">
        <f t="shared" si="8"/>
        <v>33.840000000000003</v>
      </c>
      <c r="O105" s="7">
        <f t="shared" si="9"/>
        <v>14</v>
      </c>
      <c r="P105" s="22" t="str">
        <f t="shared" si="10"/>
        <v>Apr</v>
      </c>
      <c r="Q105" s="11">
        <f t="shared" si="11"/>
        <v>2023</v>
      </c>
    </row>
    <row r="106" spans="1:17" x14ac:dyDescent="0.25">
      <c r="A106" s="27">
        <v>45031</v>
      </c>
      <c r="B106" s="4" t="s">
        <v>52</v>
      </c>
      <c r="C106" s="4">
        <v>15</v>
      </c>
      <c r="D106" s="4" t="s">
        <v>111</v>
      </c>
      <c r="E106" s="4" t="s">
        <v>113</v>
      </c>
      <c r="F106" s="5">
        <v>0</v>
      </c>
      <c r="G106" s="6" t="str">
        <f>VLOOKUP($B106,Catalogue!$A$1:$F$51,2,FALSE)</f>
        <v>Product25</v>
      </c>
      <c r="H106" s="7" t="str">
        <f>VLOOKUP(B106,Catalogue!$A$1:$F$51,3,FALSE)</f>
        <v>Category03</v>
      </c>
      <c r="I106" s="4" t="str">
        <f>VLOOKUP($B106,Catalogue!$A$1:$F$51,4,FALSE)</f>
        <v>Kg</v>
      </c>
      <c r="J106" s="36">
        <f>VLOOKUP($B106,Catalogue!$A$1:$F$51,5,FALSE)</f>
        <v>12</v>
      </c>
      <c r="K106" s="36">
        <f>VLOOKUP($B106,Catalogue!$A$1:$F$51,6,FALSE)</f>
        <v>16.920000000000002</v>
      </c>
      <c r="L106" s="36">
        <f t="shared" si="6"/>
        <v>4.9200000000000017</v>
      </c>
      <c r="M106" s="36">
        <f t="shared" si="7"/>
        <v>180</v>
      </c>
      <c r="N106" s="36">
        <f t="shared" si="8"/>
        <v>253.8</v>
      </c>
      <c r="O106" s="7">
        <f t="shared" si="9"/>
        <v>15</v>
      </c>
      <c r="P106" s="22" t="str">
        <f t="shared" si="10"/>
        <v>Apr</v>
      </c>
      <c r="Q106" s="11">
        <f t="shared" si="11"/>
        <v>2023</v>
      </c>
    </row>
    <row r="107" spans="1:17" x14ac:dyDescent="0.25">
      <c r="A107" s="27">
        <v>45032</v>
      </c>
      <c r="B107" s="4" t="s">
        <v>33</v>
      </c>
      <c r="C107" s="4">
        <v>3</v>
      </c>
      <c r="D107" s="4" t="s">
        <v>111</v>
      </c>
      <c r="E107" s="4" t="s">
        <v>112</v>
      </c>
      <c r="F107" s="5">
        <v>0</v>
      </c>
      <c r="G107" s="6" t="str">
        <f>VLOOKUP($B107,Catalogue!$A$1:$F$51,2,FALSE)</f>
        <v>Product16</v>
      </c>
      <c r="H107" s="7" t="str">
        <f>VLOOKUP($B$2,Catalogue!$A$1:$F$51,3,FALSE)</f>
        <v>Category03</v>
      </c>
      <c r="I107" s="4" t="str">
        <f>VLOOKUP($B107,Catalogue!$A$1:$F$51,4,FALSE)</f>
        <v>Lt</v>
      </c>
      <c r="J107" s="36">
        <f>VLOOKUP($B107,Catalogue!$A$1:$F$51,5,FALSE)</f>
        <v>44</v>
      </c>
      <c r="K107" s="36">
        <f>VLOOKUP($B107,Catalogue!$A$1:$F$51,6,FALSE)</f>
        <v>72.599999999999994</v>
      </c>
      <c r="L107" s="36">
        <f t="shared" si="6"/>
        <v>28.599999999999994</v>
      </c>
      <c r="M107" s="36">
        <f t="shared" si="7"/>
        <v>132</v>
      </c>
      <c r="N107" s="36">
        <f t="shared" si="8"/>
        <v>217.79999999999998</v>
      </c>
      <c r="O107" s="7">
        <f t="shared" si="9"/>
        <v>16</v>
      </c>
      <c r="P107" s="22" t="str">
        <f t="shared" si="10"/>
        <v>Apr</v>
      </c>
      <c r="Q107" s="11">
        <f t="shared" si="11"/>
        <v>2023</v>
      </c>
    </row>
    <row r="108" spans="1:17" x14ac:dyDescent="0.25">
      <c r="A108" s="27">
        <v>45033</v>
      </c>
      <c r="B108" s="4" t="s">
        <v>33</v>
      </c>
      <c r="C108" s="4">
        <v>14</v>
      </c>
      <c r="D108" s="4" t="s">
        <v>112</v>
      </c>
      <c r="E108" s="4" t="s">
        <v>113</v>
      </c>
      <c r="F108" s="5">
        <v>0</v>
      </c>
      <c r="G108" s="6" t="str">
        <f>VLOOKUP($B108,Catalogue!$A$1:$F$51,2,FALSE)</f>
        <v>Product16</v>
      </c>
      <c r="H108" s="7" t="str">
        <f>VLOOKUP(B108,Catalogue!$A$1:$F$51,3,FALSE)</f>
        <v>Category02</v>
      </c>
      <c r="I108" s="4" t="str">
        <f>VLOOKUP($B108,Catalogue!$A$1:$F$51,4,FALSE)</f>
        <v>Lt</v>
      </c>
      <c r="J108" s="36">
        <f>VLOOKUP($B108,Catalogue!$A$1:$F$51,5,FALSE)</f>
        <v>44</v>
      </c>
      <c r="K108" s="36">
        <f>VLOOKUP($B108,Catalogue!$A$1:$F$51,6,FALSE)</f>
        <v>72.599999999999994</v>
      </c>
      <c r="L108" s="36">
        <f t="shared" si="6"/>
        <v>28.599999999999994</v>
      </c>
      <c r="M108" s="36">
        <f t="shared" si="7"/>
        <v>616</v>
      </c>
      <c r="N108" s="36">
        <f t="shared" si="8"/>
        <v>1016.3999999999999</v>
      </c>
      <c r="O108" s="7">
        <f t="shared" si="9"/>
        <v>17</v>
      </c>
      <c r="P108" s="22" t="str">
        <f t="shared" si="10"/>
        <v>Apr</v>
      </c>
      <c r="Q108" s="11">
        <f t="shared" si="11"/>
        <v>2023</v>
      </c>
    </row>
    <row r="109" spans="1:17" x14ac:dyDescent="0.25">
      <c r="A109" s="27">
        <v>45034</v>
      </c>
      <c r="B109" s="4" t="s">
        <v>102</v>
      </c>
      <c r="C109" s="4">
        <v>3</v>
      </c>
      <c r="D109" s="4" t="s">
        <v>111</v>
      </c>
      <c r="E109" s="4" t="s">
        <v>112</v>
      </c>
      <c r="F109" s="5">
        <v>0</v>
      </c>
      <c r="G109" s="6" t="str">
        <f>VLOOKUP($B109,Catalogue!$A$1:$F$51,2,FALSE)</f>
        <v>Product49</v>
      </c>
      <c r="H109" s="7" t="str">
        <f>VLOOKUP(B109,Catalogue!$A$1:$F$51,3,FALSE)</f>
        <v>Category05</v>
      </c>
      <c r="I109" s="4" t="str">
        <f>VLOOKUP($B109,Catalogue!$A$1:$F$51,4,FALSE)</f>
        <v>Kg</v>
      </c>
      <c r="J109" s="36">
        <f>VLOOKUP($B109,Catalogue!$A$1:$F$51,5,FALSE)</f>
        <v>136</v>
      </c>
      <c r="K109" s="36">
        <f>VLOOKUP($B109,Catalogue!$A$1:$F$51,6,FALSE)</f>
        <v>183.6</v>
      </c>
      <c r="L109" s="36">
        <f t="shared" si="6"/>
        <v>47.599999999999994</v>
      </c>
      <c r="M109" s="36">
        <f t="shared" si="7"/>
        <v>408</v>
      </c>
      <c r="N109" s="36">
        <f t="shared" si="8"/>
        <v>550.79999999999995</v>
      </c>
      <c r="O109" s="7">
        <f t="shared" si="9"/>
        <v>18</v>
      </c>
      <c r="P109" s="22" t="str">
        <f t="shared" si="10"/>
        <v>Apr</v>
      </c>
      <c r="Q109" s="11">
        <f t="shared" si="11"/>
        <v>2023</v>
      </c>
    </row>
    <row r="110" spans="1:17" x14ac:dyDescent="0.25">
      <c r="A110" s="27">
        <v>45035</v>
      </c>
      <c r="B110" s="4" t="s">
        <v>104</v>
      </c>
      <c r="C110" s="4">
        <v>19</v>
      </c>
      <c r="D110" s="4" t="s">
        <v>111</v>
      </c>
      <c r="E110" s="4" t="s">
        <v>113</v>
      </c>
      <c r="F110" s="5">
        <v>0</v>
      </c>
      <c r="G110" s="6" t="str">
        <f>VLOOKUP($B110,Catalogue!$A$1:$F$51,2,FALSE)</f>
        <v>Product50</v>
      </c>
      <c r="H110" s="7" t="str">
        <f>VLOOKUP(B110,Catalogue!$A$1:$F$51,3,FALSE)</f>
        <v>Category05</v>
      </c>
      <c r="I110" s="4" t="str">
        <f>VLOOKUP($B110,Catalogue!$A$1:$F$51,4,FALSE)</f>
        <v>Kg</v>
      </c>
      <c r="J110" s="36">
        <f>VLOOKUP($B110,Catalogue!$A$1:$F$51,5,FALSE)</f>
        <v>12</v>
      </c>
      <c r="K110" s="36">
        <f>VLOOKUP($B110,Catalogue!$A$1:$F$51,6,FALSE)</f>
        <v>17.52</v>
      </c>
      <c r="L110" s="36">
        <f t="shared" si="6"/>
        <v>5.52</v>
      </c>
      <c r="M110" s="36">
        <f t="shared" si="7"/>
        <v>228</v>
      </c>
      <c r="N110" s="36">
        <f t="shared" si="8"/>
        <v>332.88</v>
      </c>
      <c r="O110" s="7">
        <f t="shared" si="9"/>
        <v>19</v>
      </c>
      <c r="P110" s="22" t="str">
        <f t="shared" si="10"/>
        <v>Apr</v>
      </c>
      <c r="Q110" s="11">
        <f t="shared" si="11"/>
        <v>2023</v>
      </c>
    </row>
    <row r="111" spans="1:17" x14ac:dyDescent="0.25">
      <c r="A111" s="27">
        <v>45036</v>
      </c>
      <c r="B111" s="4" t="s">
        <v>14</v>
      </c>
      <c r="C111" s="4">
        <v>2</v>
      </c>
      <c r="D111" s="4" t="s">
        <v>112</v>
      </c>
      <c r="E111" s="4" t="s">
        <v>113</v>
      </c>
      <c r="F111" s="5">
        <v>0</v>
      </c>
      <c r="G111" s="6" t="str">
        <f>VLOOKUP($B111,Catalogue!$A$1:$F$51,2,FALSE)</f>
        <v>Product05</v>
      </c>
      <c r="H111" s="7" t="str">
        <f>VLOOKUP(B111,Catalogue!$A$1:$F$51,3,FALSE)</f>
        <v>Category01</v>
      </c>
      <c r="I111" s="4" t="str">
        <f>VLOOKUP($B111,Catalogue!$A$1:$F$51,4,FALSE)</f>
        <v>Kg</v>
      </c>
      <c r="J111" s="36">
        <f>VLOOKUP($B111,Catalogue!$A$1:$F$51,5,FALSE)</f>
        <v>133</v>
      </c>
      <c r="K111" s="36">
        <f>VLOOKUP($B111,Catalogue!$A$1:$F$51,6,FALSE)</f>
        <v>187.53</v>
      </c>
      <c r="L111" s="36">
        <f t="shared" si="6"/>
        <v>54.53</v>
      </c>
      <c r="M111" s="36">
        <f t="shared" si="7"/>
        <v>266</v>
      </c>
      <c r="N111" s="36">
        <f t="shared" si="8"/>
        <v>375.06</v>
      </c>
      <c r="O111" s="7">
        <f t="shared" si="9"/>
        <v>20</v>
      </c>
      <c r="P111" s="22" t="str">
        <f t="shared" si="10"/>
        <v>Apr</v>
      </c>
      <c r="Q111" s="11">
        <f t="shared" si="11"/>
        <v>2023</v>
      </c>
    </row>
    <row r="112" spans="1:17" x14ac:dyDescent="0.25">
      <c r="A112" s="27">
        <v>45037</v>
      </c>
      <c r="B112" s="4" t="s">
        <v>23</v>
      </c>
      <c r="C112" s="4">
        <v>8</v>
      </c>
      <c r="D112" s="4" t="s">
        <v>114</v>
      </c>
      <c r="E112" s="4" t="s">
        <v>112</v>
      </c>
      <c r="F112" s="5">
        <v>0</v>
      </c>
      <c r="G112" s="6" t="str">
        <f>VLOOKUP($B112,Catalogue!$A$1:$F$51,2,FALSE)</f>
        <v>Product11</v>
      </c>
      <c r="H112" s="7" t="str">
        <f>VLOOKUP(B112,Catalogue!$A$1:$F$51,3,FALSE)</f>
        <v>Category02</v>
      </c>
      <c r="I112" s="4" t="str">
        <f>VLOOKUP($B112,Catalogue!$A$1:$F$51,4,FALSE)</f>
        <v>Lt</v>
      </c>
      <c r="J112" s="36">
        <f>VLOOKUP($B112,Catalogue!$A$1:$F$51,5,FALSE)</f>
        <v>136</v>
      </c>
      <c r="K112" s="36">
        <f>VLOOKUP($B112,Catalogue!$A$1:$F$51,6,FALSE)</f>
        <v>179.52</v>
      </c>
      <c r="L112" s="36">
        <f t="shared" si="6"/>
        <v>43.52000000000001</v>
      </c>
      <c r="M112" s="36">
        <f t="shared" si="7"/>
        <v>1088</v>
      </c>
      <c r="N112" s="36">
        <f t="shared" si="8"/>
        <v>1436.16</v>
      </c>
      <c r="O112" s="7">
        <f t="shared" si="9"/>
        <v>21</v>
      </c>
      <c r="P112" s="22" t="str">
        <f t="shared" si="10"/>
        <v>Apr</v>
      </c>
      <c r="Q112" s="11">
        <f t="shared" si="11"/>
        <v>2023</v>
      </c>
    </row>
    <row r="113" spans="1:17" x14ac:dyDescent="0.25">
      <c r="A113" s="27">
        <v>45038</v>
      </c>
      <c r="B113" s="4" t="s">
        <v>100</v>
      </c>
      <c r="C113" s="4">
        <v>10</v>
      </c>
      <c r="D113" s="4" t="s">
        <v>114</v>
      </c>
      <c r="E113" s="4" t="s">
        <v>113</v>
      </c>
      <c r="F113" s="5">
        <v>0</v>
      </c>
      <c r="G113" s="6" t="str">
        <f>VLOOKUP($B113,Catalogue!$A$1:$F$51,2,FALSE)</f>
        <v>Product48</v>
      </c>
      <c r="H113" s="7" t="str">
        <f>VLOOKUP(B113,Catalogue!$A$1:$F$51,3,FALSE)</f>
        <v>Category05</v>
      </c>
      <c r="I113" s="4" t="str">
        <f>VLOOKUP($B113,Catalogue!$A$1:$F$51,4,FALSE)</f>
        <v>Lt</v>
      </c>
      <c r="J113" s="36">
        <f>VLOOKUP($B113,Catalogue!$A$1:$F$51,5,FALSE)</f>
        <v>123</v>
      </c>
      <c r="K113" s="36">
        <f>VLOOKUP($B113,Catalogue!$A$1:$F$51,6,FALSE)</f>
        <v>135.30000000000001</v>
      </c>
      <c r="L113" s="36">
        <f t="shared" si="6"/>
        <v>12.300000000000011</v>
      </c>
      <c r="M113" s="36">
        <f t="shared" si="7"/>
        <v>1230</v>
      </c>
      <c r="N113" s="36">
        <f t="shared" si="8"/>
        <v>1353</v>
      </c>
      <c r="O113" s="7">
        <f t="shared" si="9"/>
        <v>22</v>
      </c>
      <c r="P113" s="22" t="str">
        <f t="shared" si="10"/>
        <v>Apr</v>
      </c>
      <c r="Q113" s="11">
        <f t="shared" si="11"/>
        <v>2023</v>
      </c>
    </row>
    <row r="114" spans="1:17" x14ac:dyDescent="0.25">
      <c r="A114" s="27">
        <v>45039</v>
      </c>
      <c r="B114" s="4" t="s">
        <v>58</v>
      </c>
      <c r="C114" s="4">
        <v>12</v>
      </c>
      <c r="D114" s="4" t="s">
        <v>112</v>
      </c>
      <c r="E114" s="4" t="s">
        <v>113</v>
      </c>
      <c r="F114" s="5">
        <v>0</v>
      </c>
      <c r="G114" s="6" t="str">
        <f>VLOOKUP($B114,Catalogue!$A$1:$F$51,2,FALSE)</f>
        <v>Product28</v>
      </c>
      <c r="H114" s="7" t="str">
        <f>VLOOKUP(B114,Catalogue!$A$1:$F$51,3,FALSE)</f>
        <v>Category03</v>
      </c>
      <c r="I114" s="4" t="str">
        <f>VLOOKUP($B114,Catalogue!$A$1:$F$51,4,FALSE)</f>
        <v>Ft</v>
      </c>
      <c r="J114" s="36">
        <f>VLOOKUP($B114,Catalogue!$A$1:$F$51,5,FALSE)</f>
        <v>44</v>
      </c>
      <c r="K114" s="36">
        <f>VLOOKUP($B114,Catalogue!$A$1:$F$51,6,FALSE)</f>
        <v>48.4</v>
      </c>
      <c r="L114" s="36">
        <f t="shared" si="6"/>
        <v>4.3999999999999986</v>
      </c>
      <c r="M114" s="36">
        <f t="shared" si="7"/>
        <v>528</v>
      </c>
      <c r="N114" s="36">
        <f t="shared" si="8"/>
        <v>580.79999999999995</v>
      </c>
      <c r="O114" s="7">
        <f t="shared" si="9"/>
        <v>23</v>
      </c>
      <c r="P114" s="22" t="str">
        <f t="shared" si="10"/>
        <v>Apr</v>
      </c>
      <c r="Q114" s="11">
        <f t="shared" si="11"/>
        <v>2023</v>
      </c>
    </row>
    <row r="115" spans="1:17" x14ac:dyDescent="0.25">
      <c r="A115" s="27">
        <v>45040</v>
      </c>
      <c r="B115" s="4" t="s">
        <v>64</v>
      </c>
      <c r="C115" s="4">
        <v>13</v>
      </c>
      <c r="D115" s="4" t="s">
        <v>111</v>
      </c>
      <c r="E115" s="4" t="s">
        <v>112</v>
      </c>
      <c r="F115" s="5">
        <v>0</v>
      </c>
      <c r="G115" s="6" t="str">
        <f>VLOOKUP($B115,Catalogue!$A$1:$F$51,2,FALSE)</f>
        <v>Product31</v>
      </c>
      <c r="H115" s="7" t="str">
        <f>VLOOKUP(B115,Catalogue!$A$1:$F$51,3,FALSE)</f>
        <v>Category03</v>
      </c>
      <c r="I115" s="4" t="str">
        <f>VLOOKUP($B115,Catalogue!$A$1:$F$51,4,FALSE)</f>
        <v>Ft</v>
      </c>
      <c r="J115" s="36">
        <f>VLOOKUP($B115,Catalogue!$A$1:$F$51,5,FALSE)</f>
        <v>124</v>
      </c>
      <c r="K115" s="36">
        <f>VLOOKUP($B115,Catalogue!$A$1:$F$51,6,FALSE)</f>
        <v>163.68</v>
      </c>
      <c r="L115" s="36">
        <f t="shared" si="6"/>
        <v>39.680000000000007</v>
      </c>
      <c r="M115" s="36">
        <f t="shared" si="7"/>
        <v>1612</v>
      </c>
      <c r="N115" s="36">
        <f t="shared" si="8"/>
        <v>2127.84</v>
      </c>
      <c r="O115" s="7">
        <f t="shared" si="9"/>
        <v>24</v>
      </c>
      <c r="P115" s="22" t="str">
        <f t="shared" si="10"/>
        <v>Apr</v>
      </c>
      <c r="Q115" s="11">
        <f t="shared" si="11"/>
        <v>2023</v>
      </c>
    </row>
    <row r="116" spans="1:17" x14ac:dyDescent="0.25">
      <c r="A116" s="27">
        <v>45041</v>
      </c>
      <c r="B116" s="4" t="s">
        <v>87</v>
      </c>
      <c r="C116" s="4">
        <v>12</v>
      </c>
      <c r="D116" s="4" t="s">
        <v>111</v>
      </c>
      <c r="E116" s="4" t="s">
        <v>113</v>
      </c>
      <c r="F116" s="5">
        <v>0</v>
      </c>
      <c r="G116" s="6" t="str">
        <f>VLOOKUP($B116,Catalogue!$A$1:$F$51,2,FALSE)</f>
        <v>Product42</v>
      </c>
      <c r="H116" s="7" t="str">
        <f>VLOOKUP(B116,Catalogue!$A$1:$F$51,3,FALSE)</f>
        <v>Category05</v>
      </c>
      <c r="I116" s="4" t="str">
        <f>VLOOKUP($B116,Catalogue!$A$1:$F$51,4,FALSE)</f>
        <v>Kg</v>
      </c>
      <c r="J116" s="36">
        <f>VLOOKUP($B116,Catalogue!$A$1:$F$51,5,FALSE)</f>
        <v>71</v>
      </c>
      <c r="K116" s="36">
        <f>VLOOKUP($B116,Catalogue!$A$1:$F$51,6,FALSE)</f>
        <v>79.52</v>
      </c>
      <c r="L116" s="36">
        <f t="shared" si="6"/>
        <v>8.519999999999996</v>
      </c>
      <c r="M116" s="36">
        <f t="shared" si="7"/>
        <v>852</v>
      </c>
      <c r="N116" s="36">
        <f t="shared" si="8"/>
        <v>954.24</v>
      </c>
      <c r="O116" s="7">
        <f t="shared" si="9"/>
        <v>25</v>
      </c>
      <c r="P116" s="22" t="str">
        <f t="shared" si="10"/>
        <v>Apr</v>
      </c>
      <c r="Q116" s="11">
        <f t="shared" si="11"/>
        <v>2023</v>
      </c>
    </row>
    <row r="117" spans="1:17" x14ac:dyDescent="0.25">
      <c r="A117" s="27">
        <v>45042</v>
      </c>
      <c r="B117" s="4" t="s">
        <v>41</v>
      </c>
      <c r="C117" s="4">
        <v>18</v>
      </c>
      <c r="D117" s="4" t="s">
        <v>112</v>
      </c>
      <c r="E117" s="4" t="s">
        <v>112</v>
      </c>
      <c r="F117" s="5">
        <v>0</v>
      </c>
      <c r="G117" s="6" t="str">
        <f>VLOOKUP($B117,Catalogue!$A$1:$F$51,2,FALSE)</f>
        <v>Product20</v>
      </c>
      <c r="H117" s="7" t="str">
        <f>VLOOKUP(B117,Catalogue!$A$1:$F$51,3,FALSE)</f>
        <v>Category02</v>
      </c>
      <c r="I117" s="4" t="str">
        <f>VLOOKUP($B117,Catalogue!$A$1:$F$51,4,FALSE)</f>
        <v>Ft</v>
      </c>
      <c r="J117" s="36">
        <f>VLOOKUP($B117,Catalogue!$A$1:$F$51,5,FALSE)</f>
        <v>10</v>
      </c>
      <c r="K117" s="36">
        <f>VLOOKUP($B117,Catalogue!$A$1:$F$51,6,FALSE)</f>
        <v>14.600000000000001</v>
      </c>
      <c r="L117" s="36">
        <f t="shared" si="6"/>
        <v>4.6000000000000014</v>
      </c>
      <c r="M117" s="36">
        <f t="shared" si="7"/>
        <v>180</v>
      </c>
      <c r="N117" s="36">
        <f t="shared" si="8"/>
        <v>262.8</v>
      </c>
      <c r="O117" s="7">
        <f t="shared" si="9"/>
        <v>26</v>
      </c>
      <c r="P117" s="22" t="str">
        <f t="shared" si="10"/>
        <v>Apr</v>
      </c>
      <c r="Q117" s="11">
        <f t="shared" si="11"/>
        <v>2023</v>
      </c>
    </row>
    <row r="118" spans="1:17" x14ac:dyDescent="0.25">
      <c r="A118" s="27">
        <v>45043</v>
      </c>
      <c r="B118" s="4" t="s">
        <v>60</v>
      </c>
      <c r="C118" s="4">
        <v>13</v>
      </c>
      <c r="D118" s="4" t="s">
        <v>111</v>
      </c>
      <c r="E118" s="4" t="s">
        <v>113</v>
      </c>
      <c r="F118" s="5">
        <v>0</v>
      </c>
      <c r="G118" s="6" t="str">
        <f>VLOOKUP($B118,Catalogue!$A$1:$F$51,2,FALSE)</f>
        <v>Product29</v>
      </c>
      <c r="H118" s="7" t="str">
        <f>VLOOKUP(B118,Catalogue!$A$1:$F$51,3,FALSE)</f>
        <v>Category03</v>
      </c>
      <c r="I118" s="4" t="str">
        <f>VLOOKUP($B118,Catalogue!$A$1:$F$51,4,FALSE)</f>
        <v>Kg</v>
      </c>
      <c r="J118" s="36">
        <f>VLOOKUP($B118,Catalogue!$A$1:$F$51,5,FALSE)</f>
        <v>71</v>
      </c>
      <c r="K118" s="36">
        <f>VLOOKUP($B118,Catalogue!$A$1:$F$51,6,FALSE)</f>
        <v>95.85</v>
      </c>
      <c r="L118" s="36">
        <f t="shared" si="6"/>
        <v>24.849999999999994</v>
      </c>
      <c r="M118" s="36">
        <f t="shared" si="7"/>
        <v>923</v>
      </c>
      <c r="N118" s="36">
        <f t="shared" si="8"/>
        <v>1246.05</v>
      </c>
      <c r="O118" s="7">
        <f t="shared" si="9"/>
        <v>27</v>
      </c>
      <c r="P118" s="22" t="str">
        <f t="shared" si="10"/>
        <v>Apr</v>
      </c>
      <c r="Q118" s="11">
        <f t="shared" si="11"/>
        <v>2023</v>
      </c>
    </row>
    <row r="119" spans="1:17" x14ac:dyDescent="0.25">
      <c r="A119" s="27">
        <v>45044</v>
      </c>
      <c r="B119" s="4" t="s">
        <v>31</v>
      </c>
      <c r="C119" s="4">
        <v>4</v>
      </c>
      <c r="D119" s="4" t="s">
        <v>111</v>
      </c>
      <c r="E119" s="4" t="s">
        <v>112</v>
      </c>
      <c r="F119" s="5">
        <v>0</v>
      </c>
      <c r="G119" s="6" t="str">
        <f>VLOOKUP($B119,Catalogue!$A$1:$F$51,2,FALSE)</f>
        <v>Product15</v>
      </c>
      <c r="H119" s="7" t="str">
        <f>VLOOKUP(B119,Catalogue!$A$1:$F$51,3,FALSE)</f>
        <v>Category02</v>
      </c>
      <c r="I119" s="4" t="str">
        <f>VLOOKUP($B119,Catalogue!$A$1:$F$51,4,FALSE)</f>
        <v>Ft</v>
      </c>
      <c r="J119" s="36">
        <f>VLOOKUP($B119,Catalogue!$A$1:$F$51,5,FALSE)</f>
        <v>105</v>
      </c>
      <c r="K119" s="36">
        <f>VLOOKUP($B119,Catalogue!$A$1:$F$51,6,FALSE)</f>
        <v>148.05000000000001</v>
      </c>
      <c r="L119" s="36">
        <f t="shared" si="6"/>
        <v>43.050000000000011</v>
      </c>
      <c r="M119" s="36">
        <f t="shared" si="7"/>
        <v>420</v>
      </c>
      <c r="N119" s="36">
        <f t="shared" si="8"/>
        <v>592.20000000000005</v>
      </c>
      <c r="O119" s="7">
        <f t="shared" si="9"/>
        <v>28</v>
      </c>
      <c r="P119" s="22" t="str">
        <f t="shared" si="10"/>
        <v>Apr</v>
      </c>
      <c r="Q119" s="11">
        <f t="shared" si="11"/>
        <v>2023</v>
      </c>
    </row>
    <row r="120" spans="1:17" x14ac:dyDescent="0.25">
      <c r="A120" s="27">
        <v>45045</v>
      </c>
      <c r="B120" s="4" t="s">
        <v>104</v>
      </c>
      <c r="C120" s="4">
        <v>9</v>
      </c>
      <c r="D120" s="4" t="s">
        <v>112</v>
      </c>
      <c r="E120" s="4" t="s">
        <v>113</v>
      </c>
      <c r="F120" s="5">
        <v>0</v>
      </c>
      <c r="G120" s="6" t="str">
        <f>VLOOKUP($B120,Catalogue!$A$1:$F$51,2,FALSE)</f>
        <v>Product50</v>
      </c>
      <c r="H120" s="7" t="str">
        <f>VLOOKUP(B120,Catalogue!$A$1:$F$51,3,FALSE)</f>
        <v>Category05</v>
      </c>
      <c r="I120" s="4" t="str">
        <f>VLOOKUP($B120,Catalogue!$A$1:$F$51,4,FALSE)</f>
        <v>Kg</v>
      </c>
      <c r="J120" s="36">
        <f>VLOOKUP($B120,Catalogue!$A$1:$F$51,5,FALSE)</f>
        <v>12</v>
      </c>
      <c r="K120" s="36">
        <f>VLOOKUP($B120,Catalogue!$A$1:$F$51,6,FALSE)</f>
        <v>17.52</v>
      </c>
      <c r="L120" s="36">
        <f t="shared" si="6"/>
        <v>5.52</v>
      </c>
      <c r="M120" s="36">
        <f t="shared" si="7"/>
        <v>108</v>
      </c>
      <c r="N120" s="36">
        <f t="shared" si="8"/>
        <v>157.68</v>
      </c>
      <c r="O120" s="7">
        <f t="shared" si="9"/>
        <v>29</v>
      </c>
      <c r="P120" s="22" t="str">
        <f t="shared" si="10"/>
        <v>Apr</v>
      </c>
      <c r="Q120" s="11">
        <f t="shared" si="11"/>
        <v>2023</v>
      </c>
    </row>
    <row r="121" spans="1:17" x14ac:dyDescent="0.25">
      <c r="A121" s="27">
        <v>45046</v>
      </c>
      <c r="B121" s="4" t="s">
        <v>9</v>
      </c>
      <c r="C121" s="4">
        <v>1</v>
      </c>
      <c r="D121" s="4" t="s">
        <v>114</v>
      </c>
      <c r="E121" s="4" t="s">
        <v>113</v>
      </c>
      <c r="F121" s="5">
        <v>0</v>
      </c>
      <c r="G121" s="6" t="str">
        <f>VLOOKUP($B121,Catalogue!$A$1:$F$51,2,FALSE)</f>
        <v>Product02</v>
      </c>
      <c r="H121" s="7" t="str">
        <f>VLOOKUP(B121,Catalogue!$A$1:$F$51,3,FALSE)</f>
        <v>Category01</v>
      </c>
      <c r="I121" s="4" t="str">
        <f>VLOOKUP($B121,Catalogue!$A$1:$F$51,4,FALSE)</f>
        <v>Kg</v>
      </c>
      <c r="J121" s="36">
        <f>VLOOKUP($B121,Catalogue!$A$1:$F$51,5,FALSE)</f>
        <v>105</v>
      </c>
      <c r="K121" s="36">
        <f>VLOOKUP($B121,Catalogue!$A$1:$F$51,6,FALSE)</f>
        <v>117.6</v>
      </c>
      <c r="L121" s="36">
        <f t="shared" si="6"/>
        <v>12.599999999999994</v>
      </c>
      <c r="M121" s="36">
        <f t="shared" si="7"/>
        <v>105</v>
      </c>
      <c r="N121" s="36">
        <f t="shared" si="8"/>
        <v>117.6</v>
      </c>
      <c r="O121" s="7">
        <f t="shared" si="9"/>
        <v>30</v>
      </c>
      <c r="P121" s="22" t="str">
        <f t="shared" si="10"/>
        <v>Apr</v>
      </c>
      <c r="Q121" s="11">
        <f t="shared" si="11"/>
        <v>2023</v>
      </c>
    </row>
    <row r="122" spans="1:17" x14ac:dyDescent="0.25">
      <c r="A122" s="27">
        <v>45047</v>
      </c>
      <c r="B122" s="4" t="s">
        <v>62</v>
      </c>
      <c r="C122" s="4">
        <v>3</v>
      </c>
      <c r="D122" s="4" t="s">
        <v>114</v>
      </c>
      <c r="E122" s="4" t="s">
        <v>112</v>
      </c>
      <c r="F122" s="5">
        <v>0</v>
      </c>
      <c r="G122" s="6" t="str">
        <f>VLOOKUP($B122,Catalogue!$A$1:$F$51,2,FALSE)</f>
        <v>Product30</v>
      </c>
      <c r="H122" s="7" t="str">
        <f>VLOOKUP(B122,Catalogue!$A$1:$F$51,3,FALSE)</f>
        <v>Category03</v>
      </c>
      <c r="I122" s="4" t="str">
        <f>VLOOKUP($B122,Catalogue!$A$1:$F$51,4,FALSE)</f>
        <v>No.</v>
      </c>
      <c r="J122" s="36">
        <f>VLOOKUP($B122,Catalogue!$A$1:$F$51,5,FALSE)</f>
        <v>133</v>
      </c>
      <c r="K122" s="36">
        <f>VLOOKUP($B122,Catalogue!$A$1:$F$51,6,FALSE)</f>
        <v>194.18</v>
      </c>
      <c r="L122" s="36">
        <f t="shared" si="6"/>
        <v>61.180000000000007</v>
      </c>
      <c r="M122" s="36">
        <f t="shared" si="7"/>
        <v>399</v>
      </c>
      <c r="N122" s="36">
        <f t="shared" si="8"/>
        <v>582.54</v>
      </c>
      <c r="O122" s="7">
        <f t="shared" si="9"/>
        <v>1</v>
      </c>
      <c r="P122" s="22" t="str">
        <f t="shared" si="10"/>
        <v>May</v>
      </c>
      <c r="Q122" s="11">
        <f t="shared" si="11"/>
        <v>2023</v>
      </c>
    </row>
    <row r="123" spans="1:17" x14ac:dyDescent="0.25">
      <c r="A123" s="27">
        <v>45048</v>
      </c>
      <c r="B123" s="4" t="s">
        <v>92</v>
      </c>
      <c r="C123" s="4">
        <v>19</v>
      </c>
      <c r="D123" s="4" t="s">
        <v>112</v>
      </c>
      <c r="E123" s="4" t="s">
        <v>113</v>
      </c>
      <c r="F123" s="5">
        <v>0</v>
      </c>
      <c r="G123" s="6" t="str">
        <f>VLOOKUP($B123,Catalogue!$A$1:$F$51,2,FALSE)</f>
        <v>Product44</v>
      </c>
      <c r="H123" s="7" t="str">
        <f>VLOOKUP(B123,Catalogue!$A$1:$F$51,3,FALSE)</f>
        <v>Category05</v>
      </c>
      <c r="I123" s="4" t="str">
        <f>VLOOKUP($B123,Catalogue!$A$1:$F$51,4,FALSE)</f>
        <v>Ft</v>
      </c>
      <c r="J123" s="36">
        <f>VLOOKUP($B123,Catalogue!$A$1:$F$51,5,FALSE)</f>
        <v>124</v>
      </c>
      <c r="K123" s="36">
        <f>VLOOKUP($B123,Catalogue!$A$1:$F$51,6,FALSE)</f>
        <v>140.12</v>
      </c>
      <c r="L123" s="36">
        <f t="shared" si="6"/>
        <v>16.120000000000005</v>
      </c>
      <c r="M123" s="36">
        <f t="shared" si="7"/>
        <v>2356</v>
      </c>
      <c r="N123" s="36">
        <f t="shared" si="8"/>
        <v>2662.28</v>
      </c>
      <c r="O123" s="7">
        <f t="shared" si="9"/>
        <v>2</v>
      </c>
      <c r="P123" s="22" t="str">
        <f t="shared" si="10"/>
        <v>May</v>
      </c>
      <c r="Q123" s="11">
        <f t="shared" si="11"/>
        <v>2023</v>
      </c>
    </row>
    <row r="124" spans="1:17" x14ac:dyDescent="0.25">
      <c r="A124" s="27">
        <v>45049</v>
      </c>
      <c r="B124" s="4" t="s">
        <v>50</v>
      </c>
      <c r="C124" s="4">
        <v>6</v>
      </c>
      <c r="D124" s="4" t="s">
        <v>111</v>
      </c>
      <c r="E124" s="4" t="s">
        <v>113</v>
      </c>
      <c r="F124" s="5">
        <v>0</v>
      </c>
      <c r="G124" s="6" t="str">
        <f>VLOOKUP($B124,Catalogue!$A$1:$F$51,2,FALSE)</f>
        <v>Product24</v>
      </c>
      <c r="H124" s="7" t="str">
        <f>VLOOKUP(B124,Catalogue!$A$1:$F$51,3,FALSE)</f>
        <v>Category03</v>
      </c>
      <c r="I124" s="4" t="str">
        <f>VLOOKUP($B124,Catalogue!$A$1:$F$51,4,FALSE)</f>
        <v>Lt</v>
      </c>
      <c r="J124" s="36">
        <f>VLOOKUP($B124,Catalogue!$A$1:$F$51,5,FALSE)</f>
        <v>136</v>
      </c>
      <c r="K124" s="36">
        <f>VLOOKUP($B124,Catalogue!$A$1:$F$51,6,FALSE)</f>
        <v>153.68</v>
      </c>
      <c r="L124" s="36">
        <f t="shared" si="6"/>
        <v>17.680000000000007</v>
      </c>
      <c r="M124" s="36">
        <f t="shared" si="7"/>
        <v>816</v>
      </c>
      <c r="N124" s="36">
        <f t="shared" si="8"/>
        <v>922.08</v>
      </c>
      <c r="O124" s="7">
        <f t="shared" si="9"/>
        <v>3</v>
      </c>
      <c r="P124" s="22" t="str">
        <f t="shared" si="10"/>
        <v>May</v>
      </c>
      <c r="Q124" s="11">
        <f t="shared" si="11"/>
        <v>2023</v>
      </c>
    </row>
    <row r="125" spans="1:17" x14ac:dyDescent="0.25">
      <c r="A125" s="27">
        <v>45050</v>
      </c>
      <c r="B125" s="4" t="s">
        <v>23</v>
      </c>
      <c r="C125" s="4">
        <v>2</v>
      </c>
      <c r="D125" s="4" t="s">
        <v>111</v>
      </c>
      <c r="E125" s="4" t="s">
        <v>112</v>
      </c>
      <c r="F125" s="5">
        <v>0</v>
      </c>
      <c r="G125" s="6" t="str">
        <f>VLOOKUP($B125,Catalogue!$A$1:$F$51,2,FALSE)</f>
        <v>Product11</v>
      </c>
      <c r="H125" s="7" t="str">
        <f>VLOOKUP(B125,Catalogue!$A$1:$F$51,3,FALSE)</f>
        <v>Category02</v>
      </c>
      <c r="I125" s="4" t="str">
        <f>VLOOKUP($B125,Catalogue!$A$1:$F$51,4,FALSE)</f>
        <v>Lt</v>
      </c>
      <c r="J125" s="36">
        <f>VLOOKUP($B125,Catalogue!$A$1:$F$51,5,FALSE)</f>
        <v>136</v>
      </c>
      <c r="K125" s="36">
        <f>VLOOKUP($B125,Catalogue!$A$1:$F$51,6,FALSE)</f>
        <v>179.52</v>
      </c>
      <c r="L125" s="36">
        <f t="shared" si="6"/>
        <v>43.52000000000001</v>
      </c>
      <c r="M125" s="36">
        <f t="shared" si="7"/>
        <v>272</v>
      </c>
      <c r="N125" s="36">
        <f t="shared" si="8"/>
        <v>359.04</v>
      </c>
      <c r="O125" s="7">
        <f t="shared" si="9"/>
        <v>4</v>
      </c>
      <c r="P125" s="22" t="str">
        <f t="shared" si="10"/>
        <v>May</v>
      </c>
      <c r="Q125" s="11">
        <f t="shared" si="11"/>
        <v>2023</v>
      </c>
    </row>
    <row r="126" spans="1:17" x14ac:dyDescent="0.25">
      <c r="A126" s="27">
        <v>45051</v>
      </c>
      <c r="B126" s="4" t="s">
        <v>33</v>
      </c>
      <c r="C126" s="4">
        <v>14</v>
      </c>
      <c r="D126" s="4" t="s">
        <v>112</v>
      </c>
      <c r="E126" s="4" t="s">
        <v>113</v>
      </c>
      <c r="F126" s="5">
        <v>0</v>
      </c>
      <c r="G126" s="6" t="str">
        <f>VLOOKUP($B126,Catalogue!$A$1:$F$51,2,FALSE)</f>
        <v>Product16</v>
      </c>
      <c r="H126" s="7" t="str">
        <f>VLOOKUP(B126,Catalogue!$A$1:$F$51,3,FALSE)</f>
        <v>Category02</v>
      </c>
      <c r="I126" s="4" t="str">
        <f>VLOOKUP($B126,Catalogue!$A$1:$F$51,4,FALSE)</f>
        <v>Lt</v>
      </c>
      <c r="J126" s="36">
        <f>VLOOKUP($B126,Catalogue!$A$1:$F$51,5,FALSE)</f>
        <v>44</v>
      </c>
      <c r="K126" s="36">
        <f>VLOOKUP($B126,Catalogue!$A$1:$F$51,6,FALSE)</f>
        <v>72.599999999999994</v>
      </c>
      <c r="L126" s="36">
        <f t="shared" si="6"/>
        <v>28.599999999999994</v>
      </c>
      <c r="M126" s="36">
        <f t="shared" si="7"/>
        <v>616</v>
      </c>
      <c r="N126" s="36">
        <f t="shared" si="8"/>
        <v>1016.3999999999999</v>
      </c>
      <c r="O126" s="7">
        <f t="shared" si="9"/>
        <v>5</v>
      </c>
      <c r="P126" s="22" t="str">
        <f t="shared" si="10"/>
        <v>May</v>
      </c>
      <c r="Q126" s="11">
        <f t="shared" si="11"/>
        <v>2023</v>
      </c>
    </row>
    <row r="127" spans="1:17" x14ac:dyDescent="0.25">
      <c r="A127" s="27">
        <v>45052</v>
      </c>
      <c r="B127" s="4" t="s">
        <v>79</v>
      </c>
      <c r="C127" s="4">
        <v>13</v>
      </c>
      <c r="D127" s="4" t="s">
        <v>111</v>
      </c>
      <c r="E127" s="4" t="s">
        <v>112</v>
      </c>
      <c r="F127" s="5">
        <v>0</v>
      </c>
      <c r="G127" s="6" t="str">
        <f>VLOOKUP($B127,Catalogue!$A$1:$F$51,2,FALSE)</f>
        <v>Product38</v>
      </c>
      <c r="H127" s="7" t="str">
        <f>VLOOKUP(B127,Catalogue!$A$1:$F$51,3,FALSE)</f>
        <v>Category04</v>
      </c>
      <c r="I127" s="4" t="str">
        <f>VLOOKUP($B127,Catalogue!$A$1:$F$51,4,FALSE)</f>
        <v>No.</v>
      </c>
      <c r="J127" s="36">
        <f>VLOOKUP($B127,Catalogue!$A$1:$F$51,5,FALSE)</f>
        <v>63</v>
      </c>
      <c r="K127" s="36">
        <f>VLOOKUP($B127,Catalogue!$A$1:$F$51,6,FALSE)</f>
        <v>69.3</v>
      </c>
      <c r="L127" s="36">
        <f t="shared" si="6"/>
        <v>6.2999999999999972</v>
      </c>
      <c r="M127" s="36">
        <f t="shared" si="7"/>
        <v>819</v>
      </c>
      <c r="N127" s="36">
        <f t="shared" si="8"/>
        <v>900.9</v>
      </c>
      <c r="O127" s="7">
        <f t="shared" si="9"/>
        <v>6</v>
      </c>
      <c r="P127" s="22" t="str">
        <f t="shared" si="10"/>
        <v>May</v>
      </c>
      <c r="Q127" s="11">
        <f t="shared" si="11"/>
        <v>2023</v>
      </c>
    </row>
    <row r="128" spans="1:17" x14ac:dyDescent="0.25">
      <c r="A128" s="27">
        <v>45053</v>
      </c>
      <c r="B128" s="4" t="s">
        <v>19</v>
      </c>
      <c r="C128" s="4">
        <v>8</v>
      </c>
      <c r="D128" s="4" t="s">
        <v>111</v>
      </c>
      <c r="E128" s="4" t="s">
        <v>113</v>
      </c>
      <c r="F128" s="5">
        <v>0</v>
      </c>
      <c r="G128" s="6" t="str">
        <f>VLOOKUP($B128,Catalogue!$A$1:$F$51,2,FALSE)</f>
        <v>Product09</v>
      </c>
      <c r="H128" s="7" t="str">
        <f>VLOOKUP($B$2,Catalogue!$A$1:$F$51,3,FALSE)</f>
        <v>Category03</v>
      </c>
      <c r="I128" s="4" t="str">
        <f>VLOOKUP($B128,Catalogue!$A$1:$F$51,4,FALSE)</f>
        <v>Kg</v>
      </c>
      <c r="J128" s="36">
        <f>VLOOKUP($B128,Catalogue!$A$1:$F$51,5,FALSE)</f>
        <v>10</v>
      </c>
      <c r="K128" s="36">
        <f>VLOOKUP($B128,Catalogue!$A$1:$F$51,6,FALSE)</f>
        <v>13.5</v>
      </c>
      <c r="L128" s="36">
        <f t="shared" si="6"/>
        <v>3.5</v>
      </c>
      <c r="M128" s="36">
        <f t="shared" si="7"/>
        <v>80</v>
      </c>
      <c r="N128" s="36">
        <f t="shared" si="8"/>
        <v>108</v>
      </c>
      <c r="O128" s="7">
        <f t="shared" si="9"/>
        <v>7</v>
      </c>
      <c r="P128" s="22" t="str">
        <f t="shared" si="10"/>
        <v>May</v>
      </c>
      <c r="Q128" s="11">
        <f t="shared" si="11"/>
        <v>2023</v>
      </c>
    </row>
    <row r="129" spans="1:17" x14ac:dyDescent="0.25">
      <c r="A129" s="27">
        <v>45054</v>
      </c>
      <c r="B129" s="4" t="s">
        <v>58</v>
      </c>
      <c r="C129" s="4">
        <v>20</v>
      </c>
      <c r="D129" s="4" t="s">
        <v>112</v>
      </c>
      <c r="E129" s="4" t="s">
        <v>112</v>
      </c>
      <c r="F129" s="5">
        <v>0</v>
      </c>
      <c r="G129" s="6" t="str">
        <f>VLOOKUP($B129,Catalogue!$A$1:$F$51,2,FALSE)</f>
        <v>Product28</v>
      </c>
      <c r="H129" s="7" t="str">
        <f>VLOOKUP(B129,Catalogue!$A$1:$F$51,3,FALSE)</f>
        <v>Category03</v>
      </c>
      <c r="I129" s="4" t="str">
        <f>VLOOKUP($B129,Catalogue!$A$1:$F$51,4,FALSE)</f>
        <v>Ft</v>
      </c>
      <c r="J129" s="36">
        <f>VLOOKUP($B129,Catalogue!$A$1:$F$51,5,FALSE)</f>
        <v>44</v>
      </c>
      <c r="K129" s="36">
        <f>VLOOKUP($B129,Catalogue!$A$1:$F$51,6,FALSE)</f>
        <v>48.4</v>
      </c>
      <c r="L129" s="36">
        <f t="shared" si="6"/>
        <v>4.3999999999999986</v>
      </c>
      <c r="M129" s="36">
        <f t="shared" si="7"/>
        <v>880</v>
      </c>
      <c r="N129" s="36">
        <f t="shared" si="8"/>
        <v>968</v>
      </c>
      <c r="O129" s="7">
        <f t="shared" si="9"/>
        <v>8</v>
      </c>
      <c r="P129" s="22" t="str">
        <f t="shared" si="10"/>
        <v>May</v>
      </c>
      <c r="Q129" s="11">
        <f t="shared" si="11"/>
        <v>2023</v>
      </c>
    </row>
    <row r="130" spans="1:17" x14ac:dyDescent="0.25">
      <c r="A130" s="27">
        <v>45055</v>
      </c>
      <c r="B130" s="4" t="s">
        <v>52</v>
      </c>
      <c r="C130" s="4">
        <v>18</v>
      </c>
      <c r="D130" s="4" t="s">
        <v>114</v>
      </c>
      <c r="E130" s="4" t="s">
        <v>113</v>
      </c>
      <c r="F130" s="5">
        <v>0</v>
      </c>
      <c r="G130" s="6" t="str">
        <f>VLOOKUP($B130,Catalogue!$A$1:$F$51,2,FALSE)</f>
        <v>Product25</v>
      </c>
      <c r="H130" s="7" t="str">
        <f>VLOOKUP(B130,Catalogue!$A$1:$F$51,3,FALSE)</f>
        <v>Category03</v>
      </c>
      <c r="I130" s="4" t="str">
        <f>VLOOKUP($B130,Catalogue!$A$1:$F$51,4,FALSE)</f>
        <v>Kg</v>
      </c>
      <c r="J130" s="36">
        <f>VLOOKUP($B130,Catalogue!$A$1:$F$51,5,FALSE)</f>
        <v>12</v>
      </c>
      <c r="K130" s="36">
        <f>VLOOKUP($B130,Catalogue!$A$1:$F$51,6,FALSE)</f>
        <v>16.920000000000002</v>
      </c>
      <c r="L130" s="36">
        <f t="shared" si="6"/>
        <v>4.9200000000000017</v>
      </c>
      <c r="M130" s="36">
        <f t="shared" si="7"/>
        <v>216</v>
      </c>
      <c r="N130" s="36">
        <f t="shared" si="8"/>
        <v>304.56000000000006</v>
      </c>
      <c r="O130" s="7">
        <f t="shared" si="9"/>
        <v>9</v>
      </c>
      <c r="P130" s="22" t="str">
        <f t="shared" si="10"/>
        <v>May</v>
      </c>
      <c r="Q130" s="11">
        <f t="shared" si="11"/>
        <v>2023</v>
      </c>
    </row>
    <row r="131" spans="1:17" x14ac:dyDescent="0.25">
      <c r="A131" s="27">
        <v>45056</v>
      </c>
      <c r="B131" s="4" t="s">
        <v>6</v>
      </c>
      <c r="C131" s="4">
        <v>13</v>
      </c>
      <c r="D131" s="4" t="s">
        <v>114</v>
      </c>
      <c r="E131" s="4" t="s">
        <v>113</v>
      </c>
      <c r="F131" s="5">
        <v>0</v>
      </c>
      <c r="G131" s="6" t="str">
        <f>VLOOKUP($B131,Catalogue!$A$1:$F$51,2,FALSE)</f>
        <v>Product01</v>
      </c>
      <c r="H131" s="7" t="str">
        <f>VLOOKUP(B131,Catalogue!$A$1:$F$51,3,FALSE)</f>
        <v>Category01</v>
      </c>
      <c r="I131" s="4" t="str">
        <f>VLOOKUP($B131,Catalogue!$A$1:$F$51,4,FALSE)</f>
        <v>Kg</v>
      </c>
      <c r="J131" s="36">
        <f>VLOOKUP($B131,Catalogue!$A$1:$F$51,5,FALSE)</f>
        <v>98</v>
      </c>
      <c r="K131" s="36">
        <f>VLOOKUP($B131,Catalogue!$A$1:$F$51,6,FALSE)</f>
        <v>129.36000000000001</v>
      </c>
      <c r="L131" s="36">
        <f t="shared" ref="L131:L194" si="12">K131-J131</f>
        <v>31.360000000000014</v>
      </c>
      <c r="M131" s="36">
        <f t="shared" ref="M131:M194" si="13">J131*C131</f>
        <v>1274</v>
      </c>
      <c r="N131" s="36">
        <f t="shared" ref="N131:N194" si="14">C131*K131*(1-F131)</f>
        <v>1681.6800000000003</v>
      </c>
      <c r="O131" s="7">
        <f t="shared" ref="O131:O194" si="15">DAY(A131)</f>
        <v>10</v>
      </c>
      <c r="P131" s="22" t="str">
        <f t="shared" ref="P131:P194" si="16">TEXT(A131,"MMM")</f>
        <v>May</v>
      </c>
      <c r="Q131" s="11">
        <f t="shared" ref="Q131:Q194" si="17">YEAR(A131)</f>
        <v>2023</v>
      </c>
    </row>
    <row r="132" spans="1:17" x14ac:dyDescent="0.25">
      <c r="A132" s="27">
        <v>45057</v>
      </c>
      <c r="B132" s="4" t="s">
        <v>90</v>
      </c>
      <c r="C132" s="4">
        <v>20</v>
      </c>
      <c r="D132" s="4" t="s">
        <v>112</v>
      </c>
      <c r="E132" s="4" t="s">
        <v>112</v>
      </c>
      <c r="F132" s="5">
        <v>0</v>
      </c>
      <c r="G132" s="6" t="str">
        <f>VLOOKUP($B132,Catalogue!$A$1:$F$51,2,FALSE)</f>
        <v>Product43</v>
      </c>
      <c r="H132" s="7" t="str">
        <f>VLOOKUP(B132,Catalogue!$A$1:$F$51,3,FALSE)</f>
        <v>Category05</v>
      </c>
      <c r="I132" s="4" t="str">
        <f>VLOOKUP($B132,Catalogue!$A$1:$F$51,4,FALSE)</f>
        <v>Lt</v>
      </c>
      <c r="J132" s="36">
        <f>VLOOKUP($B132,Catalogue!$A$1:$F$51,5,FALSE)</f>
        <v>133</v>
      </c>
      <c r="K132" s="36">
        <f>VLOOKUP($B132,Catalogue!$A$1:$F$51,6,FALSE)</f>
        <v>151.62</v>
      </c>
      <c r="L132" s="36">
        <f t="shared" si="12"/>
        <v>18.620000000000005</v>
      </c>
      <c r="M132" s="36">
        <f t="shared" si="13"/>
        <v>2660</v>
      </c>
      <c r="N132" s="36">
        <f t="shared" si="14"/>
        <v>3032.4</v>
      </c>
      <c r="O132" s="7">
        <f t="shared" si="15"/>
        <v>11</v>
      </c>
      <c r="P132" s="22" t="str">
        <f t="shared" si="16"/>
        <v>May</v>
      </c>
      <c r="Q132" s="11">
        <f t="shared" si="17"/>
        <v>2023</v>
      </c>
    </row>
    <row r="133" spans="1:17" x14ac:dyDescent="0.25">
      <c r="A133" s="27">
        <v>45058</v>
      </c>
      <c r="B133" s="4" t="s">
        <v>87</v>
      </c>
      <c r="C133" s="4">
        <v>8</v>
      </c>
      <c r="D133" s="4" t="s">
        <v>111</v>
      </c>
      <c r="E133" s="4" t="s">
        <v>113</v>
      </c>
      <c r="F133" s="5">
        <v>0</v>
      </c>
      <c r="G133" s="6" t="str">
        <f>VLOOKUP($B133,Catalogue!$A$1:$F$51,2,FALSE)</f>
        <v>Product42</v>
      </c>
      <c r="H133" s="7" t="str">
        <f>VLOOKUP(B133,Catalogue!$A$1:$F$51,3,FALSE)</f>
        <v>Category05</v>
      </c>
      <c r="I133" s="4" t="str">
        <f>VLOOKUP($B133,Catalogue!$A$1:$F$51,4,FALSE)</f>
        <v>Kg</v>
      </c>
      <c r="J133" s="36">
        <f>VLOOKUP($B133,Catalogue!$A$1:$F$51,5,FALSE)</f>
        <v>71</v>
      </c>
      <c r="K133" s="36">
        <f>VLOOKUP($B133,Catalogue!$A$1:$F$51,6,FALSE)</f>
        <v>79.52</v>
      </c>
      <c r="L133" s="36">
        <f t="shared" si="12"/>
        <v>8.519999999999996</v>
      </c>
      <c r="M133" s="36">
        <f t="shared" si="13"/>
        <v>568</v>
      </c>
      <c r="N133" s="36">
        <f t="shared" si="14"/>
        <v>636.16</v>
      </c>
      <c r="O133" s="7">
        <f t="shared" si="15"/>
        <v>12</v>
      </c>
      <c r="P133" s="22" t="str">
        <f t="shared" si="16"/>
        <v>May</v>
      </c>
      <c r="Q133" s="11">
        <f t="shared" si="17"/>
        <v>2023</v>
      </c>
    </row>
    <row r="134" spans="1:17" x14ac:dyDescent="0.25">
      <c r="A134" s="27">
        <v>45059</v>
      </c>
      <c r="B134" s="4" t="s">
        <v>100</v>
      </c>
      <c r="C134" s="4">
        <v>1</v>
      </c>
      <c r="D134" s="4" t="s">
        <v>111</v>
      </c>
      <c r="E134" s="4" t="s">
        <v>113</v>
      </c>
      <c r="F134" s="5">
        <v>0</v>
      </c>
      <c r="G134" s="6" t="str">
        <f>VLOOKUP($B134,Catalogue!$A$1:$F$51,2,FALSE)</f>
        <v>Product48</v>
      </c>
      <c r="H134" s="7" t="str">
        <f>VLOOKUP(B134,Catalogue!$A$1:$F$51,3,FALSE)</f>
        <v>Category05</v>
      </c>
      <c r="I134" s="4" t="str">
        <f>VLOOKUP($B134,Catalogue!$A$1:$F$51,4,FALSE)</f>
        <v>Lt</v>
      </c>
      <c r="J134" s="36">
        <f>VLOOKUP($B134,Catalogue!$A$1:$F$51,5,FALSE)</f>
        <v>123</v>
      </c>
      <c r="K134" s="36">
        <f>VLOOKUP($B134,Catalogue!$A$1:$F$51,6,FALSE)</f>
        <v>135.30000000000001</v>
      </c>
      <c r="L134" s="36">
        <f t="shared" si="12"/>
        <v>12.300000000000011</v>
      </c>
      <c r="M134" s="36">
        <f t="shared" si="13"/>
        <v>123</v>
      </c>
      <c r="N134" s="36">
        <f t="shared" si="14"/>
        <v>135.30000000000001</v>
      </c>
      <c r="O134" s="7">
        <f t="shared" si="15"/>
        <v>13</v>
      </c>
      <c r="P134" s="22" t="str">
        <f t="shared" si="16"/>
        <v>May</v>
      </c>
      <c r="Q134" s="11">
        <f t="shared" si="17"/>
        <v>2023</v>
      </c>
    </row>
    <row r="135" spans="1:17" x14ac:dyDescent="0.25">
      <c r="A135" s="27">
        <v>45060</v>
      </c>
      <c r="B135" s="4" t="s">
        <v>52</v>
      </c>
      <c r="C135" s="4">
        <v>13</v>
      </c>
      <c r="D135" s="4" t="s">
        <v>112</v>
      </c>
      <c r="E135" s="4" t="s">
        <v>112</v>
      </c>
      <c r="F135" s="5">
        <v>0</v>
      </c>
      <c r="G135" s="6" t="str">
        <f>VLOOKUP($B135,Catalogue!$A$1:$F$51,2,FALSE)</f>
        <v>Product25</v>
      </c>
      <c r="H135" s="7" t="str">
        <f>VLOOKUP(B135,Catalogue!$A$1:$F$51,3,FALSE)</f>
        <v>Category03</v>
      </c>
      <c r="I135" s="4" t="str">
        <f>VLOOKUP($B135,Catalogue!$A$1:$F$51,4,FALSE)</f>
        <v>Kg</v>
      </c>
      <c r="J135" s="36">
        <f>VLOOKUP($B135,Catalogue!$A$1:$F$51,5,FALSE)</f>
        <v>12</v>
      </c>
      <c r="K135" s="36">
        <f>VLOOKUP($B135,Catalogue!$A$1:$F$51,6,FALSE)</f>
        <v>16.920000000000002</v>
      </c>
      <c r="L135" s="36">
        <f t="shared" si="12"/>
        <v>4.9200000000000017</v>
      </c>
      <c r="M135" s="36">
        <f t="shared" si="13"/>
        <v>156</v>
      </c>
      <c r="N135" s="36">
        <f t="shared" si="14"/>
        <v>219.96000000000004</v>
      </c>
      <c r="O135" s="7">
        <f t="shared" si="15"/>
        <v>14</v>
      </c>
      <c r="P135" s="22" t="str">
        <f t="shared" si="16"/>
        <v>May</v>
      </c>
      <c r="Q135" s="11">
        <f t="shared" si="17"/>
        <v>2023</v>
      </c>
    </row>
    <row r="136" spans="1:17" x14ac:dyDescent="0.25">
      <c r="A136" s="27">
        <v>45061</v>
      </c>
      <c r="B136" s="4" t="s">
        <v>81</v>
      </c>
      <c r="C136" s="4">
        <v>17</v>
      </c>
      <c r="D136" s="4" t="s">
        <v>111</v>
      </c>
      <c r="E136" s="4" t="s">
        <v>113</v>
      </c>
      <c r="F136" s="5">
        <v>0</v>
      </c>
      <c r="G136" s="6" t="str">
        <f>VLOOKUP($B136,Catalogue!$A$1:$F$51,2,FALSE)</f>
        <v>Product39</v>
      </c>
      <c r="H136" s="7" t="str">
        <f>VLOOKUP(B136,Catalogue!$A$1:$F$51,3,FALSE)</f>
        <v>Category04</v>
      </c>
      <c r="I136" s="4" t="str">
        <f>VLOOKUP($B136,Catalogue!$A$1:$F$51,4,FALSE)</f>
        <v>Ft</v>
      </c>
      <c r="J136" s="36">
        <f>VLOOKUP($B136,Catalogue!$A$1:$F$51,5,FALSE)</f>
        <v>98</v>
      </c>
      <c r="K136" s="36">
        <f>VLOOKUP($B136,Catalogue!$A$1:$F$51,6,FALSE)</f>
        <v>132.30000000000001</v>
      </c>
      <c r="L136" s="36">
        <f t="shared" si="12"/>
        <v>34.300000000000011</v>
      </c>
      <c r="M136" s="36">
        <f t="shared" si="13"/>
        <v>1666</v>
      </c>
      <c r="N136" s="36">
        <f t="shared" si="14"/>
        <v>2249.1000000000004</v>
      </c>
      <c r="O136" s="7">
        <f t="shared" si="15"/>
        <v>15</v>
      </c>
      <c r="P136" s="22" t="str">
        <f t="shared" si="16"/>
        <v>May</v>
      </c>
      <c r="Q136" s="11">
        <f t="shared" si="17"/>
        <v>2023</v>
      </c>
    </row>
    <row r="137" spans="1:17" x14ac:dyDescent="0.25">
      <c r="A137" s="27">
        <v>45062</v>
      </c>
      <c r="B137" s="4" t="s">
        <v>37</v>
      </c>
      <c r="C137" s="4">
        <v>6</v>
      </c>
      <c r="D137" s="4" t="s">
        <v>111</v>
      </c>
      <c r="E137" s="4" t="s">
        <v>112</v>
      </c>
      <c r="F137" s="5">
        <v>0</v>
      </c>
      <c r="G137" s="6" t="str">
        <f>VLOOKUP($B137,Catalogue!$A$1:$F$51,2,FALSE)</f>
        <v>Product18</v>
      </c>
      <c r="H137" s="7" t="str">
        <f>VLOOKUP(B137,Catalogue!$A$1:$F$51,3,FALSE)</f>
        <v>Category02</v>
      </c>
      <c r="I137" s="4" t="str">
        <f>VLOOKUP($B137,Catalogue!$A$1:$F$51,4,FALSE)</f>
        <v>Kg</v>
      </c>
      <c r="J137" s="36">
        <f>VLOOKUP($B137,Catalogue!$A$1:$F$51,5,FALSE)</f>
        <v>133</v>
      </c>
      <c r="K137" s="36">
        <f>VLOOKUP($B137,Catalogue!$A$1:$F$51,6,FALSE)</f>
        <v>146.30000000000001</v>
      </c>
      <c r="L137" s="36">
        <f t="shared" si="12"/>
        <v>13.300000000000011</v>
      </c>
      <c r="M137" s="36">
        <f t="shared" si="13"/>
        <v>798</v>
      </c>
      <c r="N137" s="36">
        <f t="shared" si="14"/>
        <v>877.80000000000007</v>
      </c>
      <c r="O137" s="7">
        <f t="shared" si="15"/>
        <v>16</v>
      </c>
      <c r="P137" s="22" t="str">
        <f t="shared" si="16"/>
        <v>May</v>
      </c>
      <c r="Q137" s="11">
        <f t="shared" si="17"/>
        <v>2023</v>
      </c>
    </row>
    <row r="138" spans="1:17" x14ac:dyDescent="0.25">
      <c r="A138" s="27">
        <v>45063</v>
      </c>
      <c r="B138" s="4" t="s">
        <v>12</v>
      </c>
      <c r="C138" s="4">
        <v>2</v>
      </c>
      <c r="D138" s="4" t="s">
        <v>112</v>
      </c>
      <c r="E138" s="4" t="s">
        <v>113</v>
      </c>
      <c r="F138" s="5">
        <v>0</v>
      </c>
      <c r="G138" s="6" t="str">
        <f>VLOOKUP($B138,Catalogue!$A$1:$F$51,2,FALSE)</f>
        <v>Product04</v>
      </c>
      <c r="H138" s="7" t="str">
        <f>VLOOKUP(B138,Catalogue!$A$1:$F$51,3,FALSE)</f>
        <v>Category01</v>
      </c>
      <c r="I138" s="4" t="str">
        <f>VLOOKUP($B138,Catalogue!$A$1:$F$51,4,FALSE)</f>
        <v>Ft</v>
      </c>
      <c r="J138" s="36">
        <f>VLOOKUP($B138,Catalogue!$A$1:$F$51,5,FALSE)</f>
        <v>71</v>
      </c>
      <c r="K138" s="36">
        <f>VLOOKUP($B138,Catalogue!$A$1:$F$51,6,FALSE)</f>
        <v>80.23</v>
      </c>
      <c r="L138" s="36">
        <f t="shared" si="12"/>
        <v>9.230000000000004</v>
      </c>
      <c r="M138" s="36">
        <f t="shared" si="13"/>
        <v>142</v>
      </c>
      <c r="N138" s="36">
        <f t="shared" si="14"/>
        <v>160.46</v>
      </c>
      <c r="O138" s="7">
        <f t="shared" si="15"/>
        <v>17</v>
      </c>
      <c r="P138" s="22" t="str">
        <f t="shared" si="16"/>
        <v>May</v>
      </c>
      <c r="Q138" s="11">
        <f t="shared" si="17"/>
        <v>2023</v>
      </c>
    </row>
    <row r="139" spans="1:17" x14ac:dyDescent="0.25">
      <c r="A139" s="27">
        <v>45064</v>
      </c>
      <c r="B139" s="4" t="s">
        <v>100</v>
      </c>
      <c r="C139" s="4">
        <v>9</v>
      </c>
      <c r="D139" s="4" t="s">
        <v>114</v>
      </c>
      <c r="E139" s="4" t="s">
        <v>112</v>
      </c>
      <c r="F139" s="5">
        <v>0</v>
      </c>
      <c r="G139" s="6" t="str">
        <f>VLOOKUP($B139,Catalogue!$A$1:$F$51,2,FALSE)</f>
        <v>Product48</v>
      </c>
      <c r="H139" s="7" t="str">
        <f>VLOOKUP(B139,Catalogue!$A$1:$F$51,3,FALSE)</f>
        <v>Category05</v>
      </c>
      <c r="I139" s="4" t="str">
        <f>VLOOKUP($B139,Catalogue!$A$1:$F$51,4,FALSE)</f>
        <v>Lt</v>
      </c>
      <c r="J139" s="36">
        <f>VLOOKUP($B139,Catalogue!$A$1:$F$51,5,FALSE)</f>
        <v>123</v>
      </c>
      <c r="K139" s="36">
        <f>VLOOKUP($B139,Catalogue!$A$1:$F$51,6,FALSE)</f>
        <v>135.30000000000001</v>
      </c>
      <c r="L139" s="36">
        <f t="shared" si="12"/>
        <v>12.300000000000011</v>
      </c>
      <c r="M139" s="36">
        <f t="shared" si="13"/>
        <v>1107</v>
      </c>
      <c r="N139" s="36">
        <f t="shared" si="14"/>
        <v>1217.7</v>
      </c>
      <c r="O139" s="7">
        <f t="shared" si="15"/>
        <v>18</v>
      </c>
      <c r="P139" s="22" t="str">
        <f t="shared" si="16"/>
        <v>May</v>
      </c>
      <c r="Q139" s="11">
        <f t="shared" si="17"/>
        <v>2023</v>
      </c>
    </row>
    <row r="140" spans="1:17" x14ac:dyDescent="0.25">
      <c r="A140" s="27">
        <v>45065</v>
      </c>
      <c r="B140" s="4" t="s">
        <v>100</v>
      </c>
      <c r="C140" s="4">
        <v>11</v>
      </c>
      <c r="D140" s="4" t="s">
        <v>114</v>
      </c>
      <c r="E140" s="4" t="s">
        <v>113</v>
      </c>
      <c r="F140" s="5">
        <v>0</v>
      </c>
      <c r="G140" s="6" t="str">
        <f>VLOOKUP($B140,Catalogue!$A$1:$F$51,2,FALSE)</f>
        <v>Product48</v>
      </c>
      <c r="H140" s="7" t="str">
        <f>VLOOKUP(B140,Catalogue!$A$1:$F$51,3,FALSE)</f>
        <v>Category05</v>
      </c>
      <c r="I140" s="4" t="str">
        <f>VLOOKUP($B140,Catalogue!$A$1:$F$51,4,FALSE)</f>
        <v>Lt</v>
      </c>
      <c r="J140" s="36">
        <f>VLOOKUP($B140,Catalogue!$A$1:$F$51,5,FALSE)</f>
        <v>123</v>
      </c>
      <c r="K140" s="36">
        <f>VLOOKUP($B140,Catalogue!$A$1:$F$51,6,FALSE)</f>
        <v>135.30000000000001</v>
      </c>
      <c r="L140" s="36">
        <f t="shared" si="12"/>
        <v>12.300000000000011</v>
      </c>
      <c r="M140" s="36">
        <f t="shared" si="13"/>
        <v>1353</v>
      </c>
      <c r="N140" s="36">
        <f t="shared" si="14"/>
        <v>1488.3000000000002</v>
      </c>
      <c r="O140" s="7">
        <f t="shared" si="15"/>
        <v>19</v>
      </c>
      <c r="P140" s="22" t="str">
        <f t="shared" si="16"/>
        <v>May</v>
      </c>
      <c r="Q140" s="11">
        <f t="shared" si="17"/>
        <v>2023</v>
      </c>
    </row>
    <row r="141" spans="1:17" x14ac:dyDescent="0.25">
      <c r="A141" s="27">
        <v>45066</v>
      </c>
      <c r="B141" s="4" t="s">
        <v>25</v>
      </c>
      <c r="C141" s="4">
        <v>7</v>
      </c>
      <c r="D141" s="4" t="s">
        <v>112</v>
      </c>
      <c r="E141" s="4" t="s">
        <v>113</v>
      </c>
      <c r="F141" s="5">
        <v>0</v>
      </c>
      <c r="G141" s="6" t="str">
        <f>VLOOKUP($B141,Catalogue!$A$1:$F$51,2,FALSE)</f>
        <v>Product12</v>
      </c>
      <c r="H141" s="7" t="str">
        <f>VLOOKUP(B141,Catalogue!$A$1:$F$51,3,FALSE)</f>
        <v>Category02</v>
      </c>
      <c r="I141" s="4" t="str">
        <f>VLOOKUP($B141,Catalogue!$A$1:$F$51,4,FALSE)</f>
        <v>Ft</v>
      </c>
      <c r="J141" s="36">
        <f>VLOOKUP($B141,Catalogue!$A$1:$F$51,5,FALSE)</f>
        <v>12</v>
      </c>
      <c r="K141" s="36">
        <f>VLOOKUP($B141,Catalogue!$A$1:$F$51,6,FALSE)</f>
        <v>13.44</v>
      </c>
      <c r="L141" s="36">
        <f t="shared" si="12"/>
        <v>1.4399999999999995</v>
      </c>
      <c r="M141" s="36">
        <f t="shared" si="13"/>
        <v>84</v>
      </c>
      <c r="N141" s="36">
        <f t="shared" si="14"/>
        <v>94.08</v>
      </c>
      <c r="O141" s="7">
        <f t="shared" si="15"/>
        <v>20</v>
      </c>
      <c r="P141" s="22" t="str">
        <f t="shared" si="16"/>
        <v>May</v>
      </c>
      <c r="Q141" s="11">
        <f t="shared" si="17"/>
        <v>2023</v>
      </c>
    </row>
    <row r="142" spans="1:17" x14ac:dyDescent="0.25">
      <c r="A142" s="27">
        <v>45067</v>
      </c>
      <c r="B142" s="4" t="s">
        <v>56</v>
      </c>
      <c r="C142" s="4">
        <v>6</v>
      </c>
      <c r="D142" s="4" t="s">
        <v>111</v>
      </c>
      <c r="E142" s="4" t="s">
        <v>112</v>
      </c>
      <c r="F142" s="5">
        <v>0</v>
      </c>
      <c r="G142" s="6" t="str">
        <f>VLOOKUP($B142,Catalogue!$A$1:$F$51,2,FALSE)</f>
        <v>Product27</v>
      </c>
      <c r="H142" s="7" t="str">
        <f>VLOOKUP(B142,Catalogue!$A$1:$F$51,3,FALSE)</f>
        <v>Category03</v>
      </c>
      <c r="I142" s="4" t="str">
        <f>VLOOKUP($B142,Catalogue!$A$1:$F$51,4,FALSE)</f>
        <v>Lt</v>
      </c>
      <c r="J142" s="36">
        <f>VLOOKUP($B142,Catalogue!$A$1:$F$51,5,FALSE)</f>
        <v>105</v>
      </c>
      <c r="K142" s="36">
        <f>VLOOKUP($B142,Catalogue!$A$1:$F$51,6,FALSE)</f>
        <v>117.6</v>
      </c>
      <c r="L142" s="36">
        <f t="shared" si="12"/>
        <v>12.599999999999994</v>
      </c>
      <c r="M142" s="36">
        <f t="shared" si="13"/>
        <v>630</v>
      </c>
      <c r="N142" s="36">
        <f t="shared" si="14"/>
        <v>705.59999999999991</v>
      </c>
      <c r="O142" s="7">
        <f t="shared" si="15"/>
        <v>21</v>
      </c>
      <c r="P142" s="22" t="str">
        <f t="shared" si="16"/>
        <v>May</v>
      </c>
      <c r="Q142" s="11">
        <f t="shared" si="17"/>
        <v>2023</v>
      </c>
    </row>
    <row r="143" spans="1:17" x14ac:dyDescent="0.25">
      <c r="A143" s="27">
        <v>45068</v>
      </c>
      <c r="B143" s="4" t="s">
        <v>46</v>
      </c>
      <c r="C143" s="4">
        <v>20</v>
      </c>
      <c r="D143" s="4" t="s">
        <v>111</v>
      </c>
      <c r="E143" s="4" t="s">
        <v>113</v>
      </c>
      <c r="F143" s="5">
        <v>0</v>
      </c>
      <c r="G143" s="6" t="str">
        <f>VLOOKUP($B143,Catalogue!$A$1:$F$51,2,FALSE)</f>
        <v>Product22</v>
      </c>
      <c r="H143" s="7" t="str">
        <f>VLOOKUP(B143,Catalogue!$A$1:$F$51,3,FALSE)</f>
        <v>Category03</v>
      </c>
      <c r="I143" s="4" t="str">
        <f>VLOOKUP($B143,Catalogue!$A$1:$F$51,4,FALSE)</f>
        <v>No.</v>
      </c>
      <c r="J143" s="36">
        <f>VLOOKUP($B143,Catalogue!$A$1:$F$51,5,FALSE)</f>
        <v>10</v>
      </c>
      <c r="K143" s="36">
        <f>VLOOKUP($B143,Catalogue!$A$1:$F$51,6,FALSE)</f>
        <v>11.2</v>
      </c>
      <c r="L143" s="36">
        <f t="shared" si="12"/>
        <v>1.1999999999999993</v>
      </c>
      <c r="M143" s="36">
        <f t="shared" si="13"/>
        <v>200</v>
      </c>
      <c r="N143" s="36">
        <f t="shared" si="14"/>
        <v>224</v>
      </c>
      <c r="O143" s="7">
        <f t="shared" si="15"/>
        <v>22</v>
      </c>
      <c r="P143" s="22" t="str">
        <f t="shared" si="16"/>
        <v>May</v>
      </c>
      <c r="Q143" s="11">
        <f t="shared" si="17"/>
        <v>2023</v>
      </c>
    </row>
    <row r="144" spans="1:17" x14ac:dyDescent="0.25">
      <c r="A144" s="27">
        <v>45069</v>
      </c>
      <c r="B144" s="4" t="s">
        <v>92</v>
      </c>
      <c r="C144" s="4">
        <v>13</v>
      </c>
      <c r="D144" s="4" t="s">
        <v>112</v>
      </c>
      <c r="E144" s="4" t="s">
        <v>113</v>
      </c>
      <c r="F144" s="5">
        <v>0</v>
      </c>
      <c r="G144" s="6" t="str">
        <f>VLOOKUP($B144,Catalogue!$A$1:$F$51,2,FALSE)</f>
        <v>Product44</v>
      </c>
      <c r="H144" s="7" t="str">
        <f>VLOOKUP(B144,Catalogue!$A$1:$F$51,3,FALSE)</f>
        <v>Category05</v>
      </c>
      <c r="I144" s="4" t="str">
        <f>VLOOKUP($B144,Catalogue!$A$1:$F$51,4,FALSE)</f>
        <v>Ft</v>
      </c>
      <c r="J144" s="36">
        <f>VLOOKUP($B144,Catalogue!$A$1:$F$51,5,FALSE)</f>
        <v>124</v>
      </c>
      <c r="K144" s="36">
        <f>VLOOKUP($B144,Catalogue!$A$1:$F$51,6,FALSE)</f>
        <v>140.12</v>
      </c>
      <c r="L144" s="36">
        <f t="shared" si="12"/>
        <v>16.120000000000005</v>
      </c>
      <c r="M144" s="36">
        <f t="shared" si="13"/>
        <v>1612</v>
      </c>
      <c r="N144" s="36">
        <f t="shared" si="14"/>
        <v>1821.56</v>
      </c>
      <c r="O144" s="7">
        <f t="shared" si="15"/>
        <v>23</v>
      </c>
      <c r="P144" s="22" t="str">
        <f t="shared" si="16"/>
        <v>May</v>
      </c>
      <c r="Q144" s="11">
        <f t="shared" si="17"/>
        <v>2023</v>
      </c>
    </row>
    <row r="145" spans="1:17" x14ac:dyDescent="0.25">
      <c r="A145" s="27">
        <v>45070</v>
      </c>
      <c r="B145" s="4" t="s">
        <v>98</v>
      </c>
      <c r="C145" s="4">
        <v>1</v>
      </c>
      <c r="D145" s="4" t="s">
        <v>111</v>
      </c>
      <c r="E145" s="4" t="s">
        <v>112</v>
      </c>
      <c r="F145" s="5">
        <v>0</v>
      </c>
      <c r="G145" s="6" t="str">
        <f>VLOOKUP($B145,Catalogue!$A$1:$F$51,2,FALSE)</f>
        <v>Product47</v>
      </c>
      <c r="H145" s="7" t="str">
        <f>VLOOKUP(B145,Catalogue!$A$1:$F$51,3,FALSE)</f>
        <v>Category05</v>
      </c>
      <c r="I145" s="4" t="str">
        <f>VLOOKUP($B145,Catalogue!$A$1:$F$51,4,FALSE)</f>
        <v>Ft</v>
      </c>
      <c r="J145" s="36">
        <f>VLOOKUP($B145,Catalogue!$A$1:$F$51,5,FALSE)</f>
        <v>10</v>
      </c>
      <c r="K145" s="36">
        <f>VLOOKUP($B145,Catalogue!$A$1:$F$51,6,FALSE)</f>
        <v>11.2</v>
      </c>
      <c r="L145" s="36">
        <f t="shared" si="12"/>
        <v>1.1999999999999993</v>
      </c>
      <c r="M145" s="36">
        <f t="shared" si="13"/>
        <v>10</v>
      </c>
      <c r="N145" s="36">
        <f t="shared" si="14"/>
        <v>11.2</v>
      </c>
      <c r="O145" s="7">
        <f t="shared" si="15"/>
        <v>24</v>
      </c>
      <c r="P145" s="22" t="str">
        <f t="shared" si="16"/>
        <v>May</v>
      </c>
      <c r="Q145" s="11">
        <f t="shared" si="17"/>
        <v>2023</v>
      </c>
    </row>
    <row r="146" spans="1:17" x14ac:dyDescent="0.25">
      <c r="A146" s="27">
        <v>45071</v>
      </c>
      <c r="B146" s="4" t="s">
        <v>12</v>
      </c>
      <c r="C146" s="4">
        <v>8</v>
      </c>
      <c r="D146" s="4" t="s">
        <v>111</v>
      </c>
      <c r="E146" s="4" t="s">
        <v>113</v>
      </c>
      <c r="F146" s="5">
        <v>0</v>
      </c>
      <c r="G146" s="6" t="str">
        <f>VLOOKUP($B146,Catalogue!$A$1:$F$51,2,FALSE)</f>
        <v>Product04</v>
      </c>
      <c r="H146" s="7" t="str">
        <f>VLOOKUP(B146,Catalogue!$A$1:$F$51,3,FALSE)</f>
        <v>Category01</v>
      </c>
      <c r="I146" s="4" t="str">
        <f>VLOOKUP($B146,Catalogue!$A$1:$F$51,4,FALSE)</f>
        <v>Ft</v>
      </c>
      <c r="J146" s="36">
        <f>VLOOKUP($B146,Catalogue!$A$1:$F$51,5,FALSE)</f>
        <v>71</v>
      </c>
      <c r="K146" s="36">
        <f>VLOOKUP($B146,Catalogue!$A$1:$F$51,6,FALSE)</f>
        <v>80.23</v>
      </c>
      <c r="L146" s="36">
        <f t="shared" si="12"/>
        <v>9.230000000000004</v>
      </c>
      <c r="M146" s="36">
        <f t="shared" si="13"/>
        <v>568</v>
      </c>
      <c r="N146" s="36">
        <f t="shared" si="14"/>
        <v>641.84</v>
      </c>
      <c r="O146" s="7">
        <f t="shared" si="15"/>
        <v>25</v>
      </c>
      <c r="P146" s="22" t="str">
        <f t="shared" si="16"/>
        <v>May</v>
      </c>
      <c r="Q146" s="11">
        <f t="shared" si="17"/>
        <v>2023</v>
      </c>
    </row>
    <row r="147" spans="1:17" x14ac:dyDescent="0.25">
      <c r="A147" s="27">
        <v>45072</v>
      </c>
      <c r="B147" s="4" t="s">
        <v>75</v>
      </c>
      <c r="C147" s="4">
        <v>7</v>
      </c>
      <c r="D147" s="4" t="s">
        <v>112</v>
      </c>
      <c r="E147" s="4" t="s">
        <v>112</v>
      </c>
      <c r="F147" s="5">
        <v>0</v>
      </c>
      <c r="G147" s="6" t="str">
        <f>VLOOKUP($B147,Catalogue!$A$1:$F$51,2,FALSE)</f>
        <v>Product36</v>
      </c>
      <c r="H147" s="7" t="str">
        <f>VLOOKUP(B147,Catalogue!$A$1:$F$51,3,FALSE)</f>
        <v>Category04</v>
      </c>
      <c r="I147" s="4" t="str">
        <f>VLOOKUP($B147,Catalogue!$A$1:$F$51,4,FALSE)</f>
        <v>Ft</v>
      </c>
      <c r="J147" s="36">
        <f>VLOOKUP($B147,Catalogue!$A$1:$F$51,5,FALSE)</f>
        <v>136</v>
      </c>
      <c r="K147" s="36">
        <f>VLOOKUP($B147,Catalogue!$A$1:$F$51,6,FALSE)</f>
        <v>224.4</v>
      </c>
      <c r="L147" s="36">
        <f t="shared" si="12"/>
        <v>88.4</v>
      </c>
      <c r="M147" s="36">
        <f t="shared" si="13"/>
        <v>952</v>
      </c>
      <c r="N147" s="36">
        <f t="shared" si="14"/>
        <v>1570.8</v>
      </c>
      <c r="O147" s="7">
        <f t="shared" si="15"/>
        <v>26</v>
      </c>
      <c r="P147" s="22" t="str">
        <f t="shared" si="16"/>
        <v>May</v>
      </c>
      <c r="Q147" s="11">
        <f t="shared" si="17"/>
        <v>2023</v>
      </c>
    </row>
    <row r="148" spans="1:17" x14ac:dyDescent="0.25">
      <c r="A148" s="27">
        <v>45073</v>
      </c>
      <c r="B148" s="4" t="s">
        <v>85</v>
      </c>
      <c r="C148" s="4">
        <v>15</v>
      </c>
      <c r="D148" s="4" t="s">
        <v>114</v>
      </c>
      <c r="E148" s="4" t="s">
        <v>113</v>
      </c>
      <c r="F148" s="5">
        <v>0</v>
      </c>
      <c r="G148" s="6" t="str">
        <f>VLOOKUP($B148,Catalogue!$A$1:$F$51,2,FALSE)</f>
        <v>Product41</v>
      </c>
      <c r="H148" s="7" t="str">
        <f>VLOOKUP(B148,Catalogue!$A$1:$F$51,3,FALSE)</f>
        <v>Category04</v>
      </c>
      <c r="I148" s="4" t="str">
        <f>VLOOKUP($B148,Catalogue!$A$1:$F$51,4,FALSE)</f>
        <v>Kg</v>
      </c>
      <c r="J148" s="36">
        <f>VLOOKUP($B148,Catalogue!$A$1:$F$51,5,FALSE)</f>
        <v>44</v>
      </c>
      <c r="K148" s="36">
        <f>VLOOKUP($B148,Catalogue!$A$1:$F$51,6,FALSE)</f>
        <v>58.08</v>
      </c>
      <c r="L148" s="36">
        <f t="shared" si="12"/>
        <v>14.079999999999998</v>
      </c>
      <c r="M148" s="36">
        <f t="shared" si="13"/>
        <v>660</v>
      </c>
      <c r="N148" s="36">
        <f t="shared" si="14"/>
        <v>871.19999999999993</v>
      </c>
      <c r="O148" s="7">
        <f t="shared" si="15"/>
        <v>27</v>
      </c>
      <c r="P148" s="22" t="str">
        <f t="shared" si="16"/>
        <v>May</v>
      </c>
      <c r="Q148" s="11">
        <f t="shared" si="17"/>
        <v>2023</v>
      </c>
    </row>
    <row r="149" spans="1:17" x14ac:dyDescent="0.25">
      <c r="A149" s="27">
        <v>45074</v>
      </c>
      <c r="B149" s="4" t="s">
        <v>37</v>
      </c>
      <c r="C149" s="4">
        <v>20</v>
      </c>
      <c r="D149" s="4" t="s">
        <v>114</v>
      </c>
      <c r="E149" s="4" t="s">
        <v>112</v>
      </c>
      <c r="F149" s="5">
        <v>0</v>
      </c>
      <c r="G149" s="6" t="str">
        <f>VLOOKUP($B149,Catalogue!$A$1:$F$51,2,FALSE)</f>
        <v>Product18</v>
      </c>
      <c r="H149" s="7" t="str">
        <f>VLOOKUP($B$2,Catalogue!$A$1:$F$51,3,FALSE)</f>
        <v>Category03</v>
      </c>
      <c r="I149" s="4" t="str">
        <f>VLOOKUP($B149,Catalogue!$A$1:$F$51,4,FALSE)</f>
        <v>Kg</v>
      </c>
      <c r="J149" s="36">
        <f>VLOOKUP($B149,Catalogue!$A$1:$F$51,5,FALSE)</f>
        <v>133</v>
      </c>
      <c r="K149" s="36">
        <f>VLOOKUP($B149,Catalogue!$A$1:$F$51,6,FALSE)</f>
        <v>146.30000000000001</v>
      </c>
      <c r="L149" s="36">
        <f t="shared" si="12"/>
        <v>13.300000000000011</v>
      </c>
      <c r="M149" s="36">
        <f t="shared" si="13"/>
        <v>2660</v>
      </c>
      <c r="N149" s="36">
        <f t="shared" si="14"/>
        <v>2926</v>
      </c>
      <c r="O149" s="7">
        <f t="shared" si="15"/>
        <v>28</v>
      </c>
      <c r="P149" s="22" t="str">
        <f t="shared" si="16"/>
        <v>May</v>
      </c>
      <c r="Q149" s="11">
        <f t="shared" si="17"/>
        <v>2023</v>
      </c>
    </row>
    <row r="150" spans="1:17" x14ac:dyDescent="0.25">
      <c r="A150" s="27">
        <v>45075</v>
      </c>
      <c r="B150" s="4" t="s">
        <v>56</v>
      </c>
      <c r="C150" s="4">
        <v>6</v>
      </c>
      <c r="D150" s="4" t="s">
        <v>112</v>
      </c>
      <c r="E150" s="4" t="s">
        <v>113</v>
      </c>
      <c r="F150" s="5">
        <v>0</v>
      </c>
      <c r="G150" s="6" t="str">
        <f>VLOOKUP($B150,Catalogue!$A$1:$F$51,2,FALSE)</f>
        <v>Product27</v>
      </c>
      <c r="H150" s="7" t="str">
        <f>VLOOKUP(B150,Catalogue!$A$1:$F$51,3,FALSE)</f>
        <v>Category03</v>
      </c>
      <c r="I150" s="4" t="str">
        <f>VLOOKUP($B150,Catalogue!$A$1:$F$51,4,FALSE)</f>
        <v>Lt</v>
      </c>
      <c r="J150" s="36">
        <f>VLOOKUP($B150,Catalogue!$A$1:$F$51,5,FALSE)</f>
        <v>105</v>
      </c>
      <c r="K150" s="36">
        <f>VLOOKUP($B150,Catalogue!$A$1:$F$51,6,FALSE)</f>
        <v>117.6</v>
      </c>
      <c r="L150" s="36">
        <f t="shared" si="12"/>
        <v>12.599999999999994</v>
      </c>
      <c r="M150" s="36">
        <f t="shared" si="13"/>
        <v>630</v>
      </c>
      <c r="N150" s="36">
        <f t="shared" si="14"/>
        <v>705.59999999999991</v>
      </c>
      <c r="O150" s="7">
        <f t="shared" si="15"/>
        <v>29</v>
      </c>
      <c r="P150" s="22" t="str">
        <f t="shared" si="16"/>
        <v>May</v>
      </c>
      <c r="Q150" s="11">
        <f t="shared" si="17"/>
        <v>2023</v>
      </c>
    </row>
    <row r="151" spans="1:17" x14ac:dyDescent="0.25">
      <c r="A151" s="27">
        <v>45076</v>
      </c>
      <c r="B151" s="4" t="s">
        <v>50</v>
      </c>
      <c r="C151" s="4">
        <v>10</v>
      </c>
      <c r="D151" s="4" t="s">
        <v>111</v>
      </c>
      <c r="E151" s="4" t="s">
        <v>113</v>
      </c>
      <c r="F151" s="5">
        <v>0</v>
      </c>
      <c r="G151" s="6" t="str">
        <f>VLOOKUP($B151,Catalogue!$A$1:$F$51,2,FALSE)</f>
        <v>Product24</v>
      </c>
      <c r="H151" s="7" t="str">
        <f>VLOOKUP(B151,Catalogue!$A$1:$F$51,3,FALSE)</f>
        <v>Category03</v>
      </c>
      <c r="I151" s="4" t="str">
        <f>VLOOKUP($B151,Catalogue!$A$1:$F$51,4,FALSE)</f>
        <v>Lt</v>
      </c>
      <c r="J151" s="36">
        <f>VLOOKUP($B151,Catalogue!$A$1:$F$51,5,FALSE)</f>
        <v>136</v>
      </c>
      <c r="K151" s="36">
        <f>VLOOKUP($B151,Catalogue!$A$1:$F$51,6,FALSE)</f>
        <v>153.68</v>
      </c>
      <c r="L151" s="36">
        <f t="shared" si="12"/>
        <v>17.680000000000007</v>
      </c>
      <c r="M151" s="36">
        <f t="shared" si="13"/>
        <v>1360</v>
      </c>
      <c r="N151" s="36">
        <f t="shared" si="14"/>
        <v>1536.8000000000002</v>
      </c>
      <c r="O151" s="7">
        <f t="shared" si="15"/>
        <v>30</v>
      </c>
      <c r="P151" s="22" t="str">
        <f t="shared" si="16"/>
        <v>May</v>
      </c>
      <c r="Q151" s="11">
        <f t="shared" si="17"/>
        <v>2023</v>
      </c>
    </row>
    <row r="152" spans="1:17" x14ac:dyDescent="0.25">
      <c r="A152" s="27">
        <v>45077</v>
      </c>
      <c r="B152" s="4" t="s">
        <v>27</v>
      </c>
      <c r="C152" s="4">
        <v>19</v>
      </c>
      <c r="D152" s="4" t="s">
        <v>111</v>
      </c>
      <c r="E152" s="4" t="s">
        <v>112</v>
      </c>
      <c r="F152" s="5">
        <v>0</v>
      </c>
      <c r="G152" s="6" t="str">
        <f>VLOOKUP($B152,Catalogue!$A$1:$F$51,2,FALSE)</f>
        <v>Product13</v>
      </c>
      <c r="H152" s="7" t="str">
        <f>VLOOKUP(B152,Catalogue!$A$1:$F$51,3,FALSE)</f>
        <v>Category02</v>
      </c>
      <c r="I152" s="4" t="str">
        <f>VLOOKUP($B152,Catalogue!$A$1:$F$51,4,FALSE)</f>
        <v>Kg</v>
      </c>
      <c r="J152" s="36">
        <f>VLOOKUP($B152,Catalogue!$A$1:$F$51,5,FALSE)</f>
        <v>63</v>
      </c>
      <c r="K152" s="36">
        <f>VLOOKUP($B152,Catalogue!$A$1:$F$51,6,FALSE)</f>
        <v>71.819999999999993</v>
      </c>
      <c r="L152" s="36">
        <f t="shared" si="12"/>
        <v>8.8199999999999932</v>
      </c>
      <c r="M152" s="36">
        <f t="shared" si="13"/>
        <v>1197</v>
      </c>
      <c r="N152" s="36">
        <f t="shared" si="14"/>
        <v>1364.58</v>
      </c>
      <c r="O152" s="7">
        <f t="shared" si="15"/>
        <v>31</v>
      </c>
      <c r="P152" s="22" t="str">
        <f t="shared" si="16"/>
        <v>May</v>
      </c>
      <c r="Q152" s="11">
        <f t="shared" si="17"/>
        <v>2023</v>
      </c>
    </row>
    <row r="153" spans="1:17" x14ac:dyDescent="0.25">
      <c r="A153" s="27">
        <v>45078</v>
      </c>
      <c r="B153" s="4" t="s">
        <v>98</v>
      </c>
      <c r="C153" s="4">
        <v>1</v>
      </c>
      <c r="D153" s="4" t="s">
        <v>112</v>
      </c>
      <c r="E153" s="4" t="s">
        <v>113</v>
      </c>
      <c r="F153" s="5">
        <v>0</v>
      </c>
      <c r="G153" s="6" t="str">
        <f>VLOOKUP($B153,Catalogue!$A$1:$F$51,2,FALSE)</f>
        <v>Product47</v>
      </c>
      <c r="H153" s="7" t="str">
        <f>VLOOKUP(B153,Catalogue!$A$1:$F$51,3,FALSE)</f>
        <v>Category05</v>
      </c>
      <c r="I153" s="4" t="str">
        <f>VLOOKUP($B153,Catalogue!$A$1:$F$51,4,FALSE)</f>
        <v>Ft</v>
      </c>
      <c r="J153" s="36">
        <f>VLOOKUP($B153,Catalogue!$A$1:$F$51,5,FALSE)</f>
        <v>10</v>
      </c>
      <c r="K153" s="36">
        <f>VLOOKUP($B153,Catalogue!$A$1:$F$51,6,FALSE)</f>
        <v>11.2</v>
      </c>
      <c r="L153" s="36">
        <f t="shared" si="12"/>
        <v>1.1999999999999993</v>
      </c>
      <c r="M153" s="36">
        <f t="shared" si="13"/>
        <v>10</v>
      </c>
      <c r="N153" s="36">
        <f t="shared" si="14"/>
        <v>11.2</v>
      </c>
      <c r="O153" s="7">
        <f t="shared" si="15"/>
        <v>1</v>
      </c>
      <c r="P153" s="22" t="str">
        <f t="shared" si="16"/>
        <v>Jun</v>
      </c>
      <c r="Q153" s="11">
        <f t="shared" si="17"/>
        <v>2023</v>
      </c>
    </row>
    <row r="154" spans="1:17" x14ac:dyDescent="0.25">
      <c r="A154" s="27">
        <v>45079</v>
      </c>
      <c r="B154" s="4" t="s">
        <v>12</v>
      </c>
      <c r="C154" s="4">
        <v>4</v>
      </c>
      <c r="D154" s="4" t="s">
        <v>111</v>
      </c>
      <c r="E154" s="4" t="s">
        <v>113</v>
      </c>
      <c r="F154" s="5">
        <v>0</v>
      </c>
      <c r="G154" s="6" t="str">
        <f>VLOOKUP($B154,Catalogue!$A$1:$F$51,2,FALSE)</f>
        <v>Product04</v>
      </c>
      <c r="H154" s="7" t="str">
        <f>VLOOKUP(B154,Catalogue!$A$1:$F$51,3,FALSE)</f>
        <v>Category01</v>
      </c>
      <c r="I154" s="4" t="str">
        <f>VLOOKUP($B154,Catalogue!$A$1:$F$51,4,FALSE)</f>
        <v>Ft</v>
      </c>
      <c r="J154" s="36">
        <f>VLOOKUP($B154,Catalogue!$A$1:$F$51,5,FALSE)</f>
        <v>71</v>
      </c>
      <c r="K154" s="36">
        <f>VLOOKUP($B154,Catalogue!$A$1:$F$51,6,FALSE)</f>
        <v>80.23</v>
      </c>
      <c r="L154" s="36">
        <f t="shared" si="12"/>
        <v>9.230000000000004</v>
      </c>
      <c r="M154" s="36">
        <f t="shared" si="13"/>
        <v>284</v>
      </c>
      <c r="N154" s="36">
        <f t="shared" si="14"/>
        <v>320.92</v>
      </c>
      <c r="O154" s="7">
        <f t="shared" si="15"/>
        <v>2</v>
      </c>
      <c r="P154" s="22" t="str">
        <f t="shared" si="16"/>
        <v>Jun</v>
      </c>
      <c r="Q154" s="11">
        <f t="shared" si="17"/>
        <v>2023</v>
      </c>
    </row>
    <row r="155" spans="1:17" x14ac:dyDescent="0.25">
      <c r="A155" s="27">
        <v>45080</v>
      </c>
      <c r="B155" s="4" t="s">
        <v>100</v>
      </c>
      <c r="C155" s="4">
        <v>17</v>
      </c>
      <c r="D155" s="4" t="s">
        <v>111</v>
      </c>
      <c r="E155" s="4" t="s">
        <v>112</v>
      </c>
      <c r="F155" s="5">
        <v>0</v>
      </c>
      <c r="G155" s="6" t="str">
        <f>VLOOKUP($B155,Catalogue!$A$1:$F$51,2,FALSE)</f>
        <v>Product48</v>
      </c>
      <c r="H155" s="7" t="str">
        <f>VLOOKUP(B155,Catalogue!$A$1:$F$51,3,FALSE)</f>
        <v>Category05</v>
      </c>
      <c r="I155" s="4" t="str">
        <f>VLOOKUP($B155,Catalogue!$A$1:$F$51,4,FALSE)</f>
        <v>Lt</v>
      </c>
      <c r="J155" s="36">
        <f>VLOOKUP($B155,Catalogue!$A$1:$F$51,5,FALSE)</f>
        <v>123</v>
      </c>
      <c r="K155" s="36">
        <f>VLOOKUP($B155,Catalogue!$A$1:$F$51,6,FALSE)</f>
        <v>135.30000000000001</v>
      </c>
      <c r="L155" s="36">
        <f t="shared" si="12"/>
        <v>12.300000000000011</v>
      </c>
      <c r="M155" s="36">
        <f t="shared" si="13"/>
        <v>2091</v>
      </c>
      <c r="N155" s="36">
        <f t="shared" si="14"/>
        <v>2300.1000000000004</v>
      </c>
      <c r="O155" s="7">
        <f t="shared" si="15"/>
        <v>3</v>
      </c>
      <c r="P155" s="22" t="str">
        <f t="shared" si="16"/>
        <v>Jun</v>
      </c>
      <c r="Q155" s="11">
        <f t="shared" si="17"/>
        <v>2023</v>
      </c>
    </row>
    <row r="156" spans="1:17" x14ac:dyDescent="0.25">
      <c r="A156" s="27">
        <v>45081</v>
      </c>
      <c r="B156" s="4" t="s">
        <v>35</v>
      </c>
      <c r="C156" s="4">
        <v>7</v>
      </c>
      <c r="D156" s="4" t="s">
        <v>112</v>
      </c>
      <c r="E156" s="4" t="s">
        <v>113</v>
      </c>
      <c r="F156" s="5">
        <v>0</v>
      </c>
      <c r="G156" s="6" t="str">
        <f>VLOOKUP($B156,Catalogue!$A$1:$F$51,2,FALSE)</f>
        <v>Product17</v>
      </c>
      <c r="H156" s="7" t="str">
        <f>VLOOKUP(B156,Catalogue!$A$1:$F$51,3,FALSE)</f>
        <v>Category02</v>
      </c>
      <c r="I156" s="4" t="str">
        <f>VLOOKUP($B156,Catalogue!$A$1:$F$51,4,FALSE)</f>
        <v>Kg</v>
      </c>
      <c r="J156" s="36">
        <f>VLOOKUP($B156,Catalogue!$A$1:$F$51,5,FALSE)</f>
        <v>71</v>
      </c>
      <c r="K156" s="36">
        <f>VLOOKUP($B156,Catalogue!$A$1:$F$51,6,FALSE)</f>
        <v>79.52</v>
      </c>
      <c r="L156" s="36">
        <f t="shared" si="12"/>
        <v>8.519999999999996</v>
      </c>
      <c r="M156" s="36">
        <f t="shared" si="13"/>
        <v>497</v>
      </c>
      <c r="N156" s="36">
        <f t="shared" si="14"/>
        <v>556.64</v>
      </c>
      <c r="O156" s="7">
        <f t="shared" si="15"/>
        <v>4</v>
      </c>
      <c r="P156" s="22" t="str">
        <f t="shared" si="16"/>
        <v>Jun</v>
      </c>
      <c r="Q156" s="11">
        <f t="shared" si="17"/>
        <v>2023</v>
      </c>
    </row>
    <row r="157" spans="1:17" x14ac:dyDescent="0.25">
      <c r="A157" s="27">
        <v>45082</v>
      </c>
      <c r="B157" s="4" t="s">
        <v>85</v>
      </c>
      <c r="C157" s="4">
        <v>18</v>
      </c>
      <c r="D157" s="4" t="s">
        <v>114</v>
      </c>
      <c r="E157" s="4" t="s">
        <v>112</v>
      </c>
      <c r="F157" s="5">
        <v>0</v>
      </c>
      <c r="G157" s="6" t="str">
        <f>VLOOKUP($B157,Catalogue!$A$1:$F$51,2,FALSE)</f>
        <v>Product41</v>
      </c>
      <c r="H157" s="7" t="str">
        <f>VLOOKUP(B157,Catalogue!$A$1:$F$51,3,FALSE)</f>
        <v>Category04</v>
      </c>
      <c r="I157" s="4" t="str">
        <f>VLOOKUP($B157,Catalogue!$A$1:$F$51,4,FALSE)</f>
        <v>Kg</v>
      </c>
      <c r="J157" s="36">
        <f>VLOOKUP($B157,Catalogue!$A$1:$F$51,5,FALSE)</f>
        <v>44</v>
      </c>
      <c r="K157" s="36">
        <f>VLOOKUP($B157,Catalogue!$A$1:$F$51,6,FALSE)</f>
        <v>58.08</v>
      </c>
      <c r="L157" s="36">
        <f t="shared" si="12"/>
        <v>14.079999999999998</v>
      </c>
      <c r="M157" s="36">
        <f t="shared" si="13"/>
        <v>792</v>
      </c>
      <c r="N157" s="36">
        <f t="shared" si="14"/>
        <v>1045.44</v>
      </c>
      <c r="O157" s="7">
        <f t="shared" si="15"/>
        <v>5</v>
      </c>
      <c r="P157" s="22" t="str">
        <f t="shared" si="16"/>
        <v>Jun</v>
      </c>
      <c r="Q157" s="11">
        <f t="shared" si="17"/>
        <v>2023</v>
      </c>
    </row>
    <row r="158" spans="1:17" x14ac:dyDescent="0.25">
      <c r="A158" s="27">
        <v>45083</v>
      </c>
      <c r="B158" s="4" t="s">
        <v>20</v>
      </c>
      <c r="C158" s="4">
        <v>6</v>
      </c>
      <c r="D158" s="4" t="s">
        <v>114</v>
      </c>
      <c r="E158" s="4" t="s">
        <v>113</v>
      </c>
      <c r="F158" s="5">
        <v>0</v>
      </c>
      <c r="G158" s="6" t="str">
        <f>VLOOKUP($B158,Catalogue!$A$1:$F$51,2,FALSE)</f>
        <v>Product10</v>
      </c>
      <c r="H158" s="7" t="str">
        <f>VLOOKUP(B158,Catalogue!$A$1:$F$51,3,FALSE)</f>
        <v>Category02</v>
      </c>
      <c r="I158" s="4" t="str">
        <f>VLOOKUP($B158,Catalogue!$A$1:$F$51,4,FALSE)</f>
        <v>Kg</v>
      </c>
      <c r="J158" s="36">
        <f>VLOOKUP($B158,Catalogue!$A$1:$F$51,5,FALSE)</f>
        <v>123</v>
      </c>
      <c r="K158" s="36">
        <f>VLOOKUP($B158,Catalogue!$A$1:$F$51,6,FALSE)</f>
        <v>179.58</v>
      </c>
      <c r="L158" s="36">
        <f t="shared" si="12"/>
        <v>56.580000000000013</v>
      </c>
      <c r="M158" s="36">
        <f t="shared" si="13"/>
        <v>738</v>
      </c>
      <c r="N158" s="36">
        <f t="shared" si="14"/>
        <v>1077.48</v>
      </c>
      <c r="O158" s="7">
        <f t="shared" si="15"/>
        <v>6</v>
      </c>
      <c r="P158" s="22" t="str">
        <f t="shared" si="16"/>
        <v>Jun</v>
      </c>
      <c r="Q158" s="11">
        <f t="shared" si="17"/>
        <v>2023</v>
      </c>
    </row>
    <row r="159" spans="1:17" x14ac:dyDescent="0.25">
      <c r="A159" s="27">
        <v>45084</v>
      </c>
      <c r="B159" s="4" t="s">
        <v>23</v>
      </c>
      <c r="C159" s="4">
        <v>11</v>
      </c>
      <c r="D159" s="4" t="s">
        <v>112</v>
      </c>
      <c r="E159" s="4" t="s">
        <v>112</v>
      </c>
      <c r="F159" s="5">
        <v>0</v>
      </c>
      <c r="G159" s="6" t="str">
        <f>VLOOKUP($B159,Catalogue!$A$1:$F$51,2,FALSE)</f>
        <v>Product11</v>
      </c>
      <c r="H159" s="7" t="str">
        <f>VLOOKUP(B159,Catalogue!$A$1:$F$51,3,FALSE)</f>
        <v>Category02</v>
      </c>
      <c r="I159" s="4" t="str">
        <f>VLOOKUP($B159,Catalogue!$A$1:$F$51,4,FALSE)</f>
        <v>Lt</v>
      </c>
      <c r="J159" s="36">
        <f>VLOOKUP($B159,Catalogue!$A$1:$F$51,5,FALSE)</f>
        <v>136</v>
      </c>
      <c r="K159" s="36">
        <f>VLOOKUP($B159,Catalogue!$A$1:$F$51,6,FALSE)</f>
        <v>179.52</v>
      </c>
      <c r="L159" s="36">
        <f t="shared" si="12"/>
        <v>43.52000000000001</v>
      </c>
      <c r="M159" s="36">
        <f t="shared" si="13"/>
        <v>1496</v>
      </c>
      <c r="N159" s="36">
        <f t="shared" si="14"/>
        <v>1974.72</v>
      </c>
      <c r="O159" s="7">
        <f t="shared" si="15"/>
        <v>7</v>
      </c>
      <c r="P159" s="22" t="str">
        <f t="shared" si="16"/>
        <v>Jun</v>
      </c>
      <c r="Q159" s="11">
        <f t="shared" si="17"/>
        <v>2023</v>
      </c>
    </row>
    <row r="160" spans="1:17" x14ac:dyDescent="0.25">
      <c r="A160" s="27">
        <v>45085</v>
      </c>
      <c r="B160" s="4" t="s">
        <v>69</v>
      </c>
      <c r="C160" s="4">
        <v>9</v>
      </c>
      <c r="D160" s="4" t="s">
        <v>111</v>
      </c>
      <c r="E160" s="4" t="s">
        <v>113</v>
      </c>
      <c r="F160" s="5">
        <v>0</v>
      </c>
      <c r="G160" s="6" t="str">
        <f>VLOOKUP($B160,Catalogue!$A$1:$F$51,2,FALSE)</f>
        <v>Product33</v>
      </c>
      <c r="H160" s="7" t="str">
        <f>VLOOKUP(B160,Catalogue!$A$1:$F$51,3,FALSE)</f>
        <v>Category04</v>
      </c>
      <c r="I160" s="4" t="str">
        <f>VLOOKUP($B160,Catalogue!$A$1:$F$51,4,FALSE)</f>
        <v>Kg</v>
      </c>
      <c r="J160" s="36">
        <f>VLOOKUP($B160,Catalogue!$A$1:$F$51,5,FALSE)</f>
        <v>16</v>
      </c>
      <c r="K160" s="36">
        <f>VLOOKUP($B160,Catalogue!$A$1:$F$51,6,FALSE)</f>
        <v>18.240000000000002</v>
      </c>
      <c r="L160" s="36">
        <f t="shared" si="12"/>
        <v>2.240000000000002</v>
      </c>
      <c r="M160" s="36">
        <f t="shared" si="13"/>
        <v>144</v>
      </c>
      <c r="N160" s="36">
        <f t="shared" si="14"/>
        <v>164.16000000000003</v>
      </c>
      <c r="O160" s="7">
        <f t="shared" si="15"/>
        <v>8</v>
      </c>
      <c r="P160" s="22" t="str">
        <f t="shared" si="16"/>
        <v>Jun</v>
      </c>
      <c r="Q160" s="11">
        <f t="shared" si="17"/>
        <v>2023</v>
      </c>
    </row>
    <row r="161" spans="1:17" x14ac:dyDescent="0.25">
      <c r="A161" s="27">
        <v>45086</v>
      </c>
      <c r="B161" s="4" t="s">
        <v>6</v>
      </c>
      <c r="C161" s="4">
        <v>9</v>
      </c>
      <c r="D161" s="4" t="s">
        <v>111</v>
      </c>
      <c r="E161" s="4" t="s">
        <v>113</v>
      </c>
      <c r="F161" s="5">
        <v>0</v>
      </c>
      <c r="G161" s="6" t="str">
        <f>VLOOKUP($B161,Catalogue!$A$1:$F$51,2,FALSE)</f>
        <v>Product01</v>
      </c>
      <c r="H161" s="7" t="str">
        <f>VLOOKUP(B161,Catalogue!$A$1:$F$51,3,FALSE)</f>
        <v>Category01</v>
      </c>
      <c r="I161" s="4" t="str">
        <f>VLOOKUP($B161,Catalogue!$A$1:$F$51,4,FALSE)</f>
        <v>Kg</v>
      </c>
      <c r="J161" s="36">
        <f>VLOOKUP($B161,Catalogue!$A$1:$F$51,5,FALSE)</f>
        <v>98</v>
      </c>
      <c r="K161" s="36">
        <f>VLOOKUP($B161,Catalogue!$A$1:$F$51,6,FALSE)</f>
        <v>129.36000000000001</v>
      </c>
      <c r="L161" s="36">
        <f t="shared" si="12"/>
        <v>31.360000000000014</v>
      </c>
      <c r="M161" s="36">
        <f t="shared" si="13"/>
        <v>882</v>
      </c>
      <c r="N161" s="36">
        <f t="shared" si="14"/>
        <v>1164.2400000000002</v>
      </c>
      <c r="O161" s="7">
        <f t="shared" si="15"/>
        <v>9</v>
      </c>
      <c r="P161" s="22" t="str">
        <f t="shared" si="16"/>
        <v>Jun</v>
      </c>
      <c r="Q161" s="11">
        <f t="shared" si="17"/>
        <v>2023</v>
      </c>
    </row>
    <row r="162" spans="1:17" x14ac:dyDescent="0.25">
      <c r="A162" s="27">
        <v>45087</v>
      </c>
      <c r="B162" s="4" t="s">
        <v>54</v>
      </c>
      <c r="C162" s="4">
        <v>11</v>
      </c>
      <c r="D162" s="4" t="s">
        <v>112</v>
      </c>
      <c r="E162" s="4" t="s">
        <v>112</v>
      </c>
      <c r="F162" s="5">
        <v>0</v>
      </c>
      <c r="G162" s="6" t="str">
        <f>VLOOKUP($B162,Catalogue!$A$1:$F$51,2,FALSE)</f>
        <v>Product26</v>
      </c>
      <c r="H162" s="7" t="str">
        <f>VLOOKUP(B162,Catalogue!$A$1:$F$51,3,FALSE)</f>
        <v>Category03</v>
      </c>
      <c r="I162" s="4" t="str">
        <f>VLOOKUP($B162,Catalogue!$A$1:$F$51,4,FALSE)</f>
        <v>Kg</v>
      </c>
      <c r="J162" s="36">
        <f>VLOOKUP($B162,Catalogue!$A$1:$F$51,5,FALSE)</f>
        <v>98</v>
      </c>
      <c r="K162" s="36">
        <f>VLOOKUP($B162,Catalogue!$A$1:$F$51,6,FALSE)</f>
        <v>161.69999999999999</v>
      </c>
      <c r="L162" s="36">
        <f t="shared" si="12"/>
        <v>63.699999999999989</v>
      </c>
      <c r="M162" s="36">
        <f t="shared" si="13"/>
        <v>1078</v>
      </c>
      <c r="N162" s="36">
        <f t="shared" si="14"/>
        <v>1778.6999999999998</v>
      </c>
      <c r="O162" s="7">
        <f t="shared" si="15"/>
        <v>10</v>
      </c>
      <c r="P162" s="22" t="str">
        <f t="shared" si="16"/>
        <v>Jun</v>
      </c>
      <c r="Q162" s="11">
        <f t="shared" si="17"/>
        <v>2023</v>
      </c>
    </row>
    <row r="163" spans="1:17" x14ac:dyDescent="0.25">
      <c r="A163" s="27">
        <v>45088</v>
      </c>
      <c r="B163" s="4" t="s">
        <v>12</v>
      </c>
      <c r="C163" s="4">
        <v>15</v>
      </c>
      <c r="D163" s="4" t="s">
        <v>111</v>
      </c>
      <c r="E163" s="4" t="s">
        <v>113</v>
      </c>
      <c r="F163" s="5">
        <v>0</v>
      </c>
      <c r="G163" s="6" t="str">
        <f>VLOOKUP($B163,Catalogue!$A$1:$F$51,2,FALSE)</f>
        <v>Product04</v>
      </c>
      <c r="H163" s="7" t="str">
        <f>VLOOKUP(B163,Catalogue!$A$1:$F$51,3,FALSE)</f>
        <v>Category01</v>
      </c>
      <c r="I163" s="4" t="str">
        <f>VLOOKUP($B163,Catalogue!$A$1:$F$51,4,FALSE)</f>
        <v>Ft</v>
      </c>
      <c r="J163" s="36">
        <f>VLOOKUP($B163,Catalogue!$A$1:$F$51,5,FALSE)</f>
        <v>71</v>
      </c>
      <c r="K163" s="36">
        <f>VLOOKUP($B163,Catalogue!$A$1:$F$51,6,FALSE)</f>
        <v>80.23</v>
      </c>
      <c r="L163" s="36">
        <f t="shared" si="12"/>
        <v>9.230000000000004</v>
      </c>
      <c r="M163" s="36">
        <f t="shared" si="13"/>
        <v>1065</v>
      </c>
      <c r="N163" s="36">
        <f t="shared" si="14"/>
        <v>1203.45</v>
      </c>
      <c r="O163" s="7">
        <f t="shared" si="15"/>
        <v>11</v>
      </c>
      <c r="P163" s="22" t="str">
        <f t="shared" si="16"/>
        <v>Jun</v>
      </c>
      <c r="Q163" s="11">
        <f t="shared" si="17"/>
        <v>2023</v>
      </c>
    </row>
    <row r="164" spans="1:17" x14ac:dyDescent="0.25">
      <c r="A164" s="27">
        <v>45089</v>
      </c>
      <c r="B164" s="4" t="s">
        <v>66</v>
      </c>
      <c r="C164" s="4">
        <v>5</v>
      </c>
      <c r="D164" s="4" t="s">
        <v>111</v>
      </c>
      <c r="E164" s="4" t="s">
        <v>113</v>
      </c>
      <c r="F164" s="5">
        <v>0</v>
      </c>
      <c r="G164" s="6" t="str">
        <f>VLOOKUP($B164,Catalogue!$A$1:$F$51,2,FALSE)</f>
        <v>Product32</v>
      </c>
      <c r="H164" s="7" t="str">
        <f>VLOOKUP(B164,Catalogue!$A$1:$F$51,3,FALSE)</f>
        <v>Category04</v>
      </c>
      <c r="I164" s="4" t="str">
        <f>VLOOKUP($B164,Catalogue!$A$1:$F$51,4,FALSE)</f>
        <v>Lt</v>
      </c>
      <c r="J164" s="36">
        <f>VLOOKUP($B164,Catalogue!$A$1:$F$51,5,FALSE)</f>
        <v>10</v>
      </c>
      <c r="K164" s="36">
        <f>VLOOKUP($B164,Catalogue!$A$1:$F$51,6,FALSE)</f>
        <v>11.2</v>
      </c>
      <c r="L164" s="36">
        <f t="shared" si="12"/>
        <v>1.1999999999999993</v>
      </c>
      <c r="M164" s="36">
        <f t="shared" si="13"/>
        <v>50</v>
      </c>
      <c r="N164" s="36">
        <f t="shared" si="14"/>
        <v>56</v>
      </c>
      <c r="O164" s="7">
        <f t="shared" si="15"/>
        <v>12</v>
      </c>
      <c r="P164" s="22" t="str">
        <f t="shared" si="16"/>
        <v>Jun</v>
      </c>
      <c r="Q164" s="11">
        <f t="shared" si="17"/>
        <v>2023</v>
      </c>
    </row>
    <row r="165" spans="1:17" x14ac:dyDescent="0.25">
      <c r="A165" s="27">
        <v>45090</v>
      </c>
      <c r="B165" s="4" t="s">
        <v>15</v>
      </c>
      <c r="C165" s="4">
        <v>14</v>
      </c>
      <c r="D165" s="4" t="s">
        <v>112</v>
      </c>
      <c r="E165" s="4" t="s">
        <v>112</v>
      </c>
      <c r="F165" s="5">
        <v>0</v>
      </c>
      <c r="G165" s="6" t="str">
        <f>VLOOKUP($B165,Catalogue!$A$1:$F$51,2,FALSE)</f>
        <v>Product06</v>
      </c>
      <c r="H165" s="7" t="str">
        <f>VLOOKUP(B165,Catalogue!$A$1:$F$51,3,FALSE)</f>
        <v>Category01</v>
      </c>
      <c r="I165" s="4" t="str">
        <f>VLOOKUP($B165,Catalogue!$A$1:$F$51,4,FALSE)</f>
        <v>No.</v>
      </c>
      <c r="J165" s="36">
        <f>VLOOKUP($B165,Catalogue!$A$1:$F$51,5,FALSE)</f>
        <v>124</v>
      </c>
      <c r="K165" s="36">
        <f>VLOOKUP($B165,Catalogue!$A$1:$F$51,6,FALSE)</f>
        <v>204.60000000000002</v>
      </c>
      <c r="L165" s="36">
        <f t="shared" si="12"/>
        <v>80.600000000000023</v>
      </c>
      <c r="M165" s="36">
        <f t="shared" si="13"/>
        <v>1736</v>
      </c>
      <c r="N165" s="36">
        <f t="shared" si="14"/>
        <v>2864.4000000000005</v>
      </c>
      <c r="O165" s="7">
        <f t="shared" si="15"/>
        <v>13</v>
      </c>
      <c r="P165" s="22" t="str">
        <f t="shared" si="16"/>
        <v>Jun</v>
      </c>
      <c r="Q165" s="11">
        <f t="shared" si="17"/>
        <v>2023</v>
      </c>
    </row>
    <row r="166" spans="1:17" x14ac:dyDescent="0.25">
      <c r="A166" s="27">
        <v>45091</v>
      </c>
      <c r="B166" s="4" t="s">
        <v>39</v>
      </c>
      <c r="C166" s="4">
        <v>1</v>
      </c>
      <c r="D166" s="4" t="s">
        <v>114</v>
      </c>
      <c r="E166" s="4" t="s">
        <v>113</v>
      </c>
      <c r="F166" s="5">
        <v>0</v>
      </c>
      <c r="G166" s="6" t="str">
        <f>VLOOKUP($B166,Catalogue!$A$1:$F$51,2,FALSE)</f>
        <v>Product19</v>
      </c>
      <c r="H166" s="7" t="str">
        <f>VLOOKUP(B166,Catalogue!$A$1:$F$51,3,FALSE)</f>
        <v>Category02</v>
      </c>
      <c r="I166" s="4" t="str">
        <f>VLOOKUP($B166,Catalogue!$A$1:$F$51,4,FALSE)</f>
        <v>Lt</v>
      </c>
      <c r="J166" s="36">
        <f>VLOOKUP($B166,Catalogue!$A$1:$F$51,5,FALSE)</f>
        <v>124</v>
      </c>
      <c r="K166" s="36">
        <f>VLOOKUP($B166,Catalogue!$A$1:$F$51,6,FALSE)</f>
        <v>167.4</v>
      </c>
      <c r="L166" s="36">
        <f t="shared" si="12"/>
        <v>43.400000000000006</v>
      </c>
      <c r="M166" s="36">
        <f t="shared" si="13"/>
        <v>124</v>
      </c>
      <c r="N166" s="36">
        <f t="shared" si="14"/>
        <v>167.4</v>
      </c>
      <c r="O166" s="7">
        <f t="shared" si="15"/>
        <v>14</v>
      </c>
      <c r="P166" s="22" t="str">
        <f t="shared" si="16"/>
        <v>Jun</v>
      </c>
      <c r="Q166" s="11">
        <f t="shared" si="17"/>
        <v>2023</v>
      </c>
    </row>
    <row r="167" spans="1:17" x14ac:dyDescent="0.25">
      <c r="A167" s="27">
        <v>45092</v>
      </c>
      <c r="B167" s="4" t="s">
        <v>12</v>
      </c>
      <c r="C167" s="4">
        <v>6</v>
      </c>
      <c r="D167" s="4" t="s">
        <v>114</v>
      </c>
      <c r="E167" s="4" t="s">
        <v>112</v>
      </c>
      <c r="F167" s="5">
        <v>0</v>
      </c>
      <c r="G167" s="6" t="str">
        <f>VLOOKUP($B167,Catalogue!$A$1:$F$51,2,FALSE)</f>
        <v>Product04</v>
      </c>
      <c r="H167" s="7" t="str">
        <f>VLOOKUP(B167,Catalogue!$A$1:$F$51,3,FALSE)</f>
        <v>Category01</v>
      </c>
      <c r="I167" s="4" t="str">
        <f>VLOOKUP($B167,Catalogue!$A$1:$F$51,4,FALSE)</f>
        <v>Ft</v>
      </c>
      <c r="J167" s="36">
        <f>VLOOKUP($B167,Catalogue!$A$1:$F$51,5,FALSE)</f>
        <v>71</v>
      </c>
      <c r="K167" s="36">
        <f>VLOOKUP($B167,Catalogue!$A$1:$F$51,6,FALSE)</f>
        <v>80.23</v>
      </c>
      <c r="L167" s="36">
        <f t="shared" si="12"/>
        <v>9.230000000000004</v>
      </c>
      <c r="M167" s="36">
        <f t="shared" si="13"/>
        <v>426</v>
      </c>
      <c r="N167" s="36">
        <f t="shared" si="14"/>
        <v>481.38</v>
      </c>
      <c r="O167" s="7">
        <f t="shared" si="15"/>
        <v>15</v>
      </c>
      <c r="P167" s="22" t="str">
        <f t="shared" si="16"/>
        <v>Jun</v>
      </c>
      <c r="Q167" s="11">
        <f t="shared" si="17"/>
        <v>2023</v>
      </c>
    </row>
    <row r="168" spans="1:17" x14ac:dyDescent="0.25">
      <c r="A168" s="27">
        <v>45093</v>
      </c>
      <c r="B168" s="4" t="s">
        <v>66</v>
      </c>
      <c r="C168" s="4">
        <v>9</v>
      </c>
      <c r="D168" s="4" t="s">
        <v>112</v>
      </c>
      <c r="E168" s="4" t="s">
        <v>113</v>
      </c>
      <c r="F168" s="5">
        <v>0</v>
      </c>
      <c r="G168" s="6" t="str">
        <f>VLOOKUP($B168,Catalogue!$A$1:$F$51,2,FALSE)</f>
        <v>Product32</v>
      </c>
      <c r="H168" s="7" t="str">
        <f>VLOOKUP(B168,Catalogue!$A$1:$F$51,3,FALSE)</f>
        <v>Category04</v>
      </c>
      <c r="I168" s="4" t="str">
        <f>VLOOKUP($B168,Catalogue!$A$1:$F$51,4,FALSE)</f>
        <v>Lt</v>
      </c>
      <c r="J168" s="36">
        <f>VLOOKUP($B168,Catalogue!$A$1:$F$51,5,FALSE)</f>
        <v>10</v>
      </c>
      <c r="K168" s="36">
        <f>VLOOKUP($B168,Catalogue!$A$1:$F$51,6,FALSE)</f>
        <v>11.2</v>
      </c>
      <c r="L168" s="36">
        <f t="shared" si="12"/>
        <v>1.1999999999999993</v>
      </c>
      <c r="M168" s="36">
        <f t="shared" si="13"/>
        <v>90</v>
      </c>
      <c r="N168" s="36">
        <f t="shared" si="14"/>
        <v>100.8</v>
      </c>
      <c r="O168" s="7">
        <f t="shared" si="15"/>
        <v>16</v>
      </c>
      <c r="P168" s="22" t="str">
        <f t="shared" si="16"/>
        <v>Jun</v>
      </c>
      <c r="Q168" s="11">
        <f t="shared" si="17"/>
        <v>2023</v>
      </c>
    </row>
    <row r="169" spans="1:17" x14ac:dyDescent="0.25">
      <c r="A169" s="27">
        <v>45094</v>
      </c>
      <c r="B169" s="4" t="s">
        <v>20</v>
      </c>
      <c r="C169" s="4">
        <v>20</v>
      </c>
      <c r="D169" s="4" t="s">
        <v>111</v>
      </c>
      <c r="E169" s="4" t="s">
        <v>112</v>
      </c>
      <c r="F169" s="5">
        <v>0</v>
      </c>
      <c r="G169" s="6" t="str">
        <f>VLOOKUP($B169,Catalogue!$A$1:$F$51,2,FALSE)</f>
        <v>Product10</v>
      </c>
      <c r="H169" s="7" t="str">
        <f>VLOOKUP(B169,Catalogue!$A$1:$F$51,3,FALSE)</f>
        <v>Category02</v>
      </c>
      <c r="I169" s="4" t="str">
        <f>VLOOKUP($B169,Catalogue!$A$1:$F$51,4,FALSE)</f>
        <v>Kg</v>
      </c>
      <c r="J169" s="36">
        <f>VLOOKUP($B169,Catalogue!$A$1:$F$51,5,FALSE)</f>
        <v>123</v>
      </c>
      <c r="K169" s="36">
        <f>VLOOKUP($B169,Catalogue!$A$1:$F$51,6,FALSE)</f>
        <v>179.58</v>
      </c>
      <c r="L169" s="36">
        <f t="shared" si="12"/>
        <v>56.580000000000013</v>
      </c>
      <c r="M169" s="36">
        <f t="shared" si="13"/>
        <v>2460</v>
      </c>
      <c r="N169" s="36">
        <f t="shared" si="14"/>
        <v>3591.6000000000004</v>
      </c>
      <c r="O169" s="7">
        <f t="shared" si="15"/>
        <v>17</v>
      </c>
      <c r="P169" s="22" t="str">
        <f t="shared" si="16"/>
        <v>Jun</v>
      </c>
      <c r="Q169" s="11">
        <f t="shared" si="17"/>
        <v>2023</v>
      </c>
    </row>
    <row r="170" spans="1:17" x14ac:dyDescent="0.25">
      <c r="A170" s="27">
        <v>45095</v>
      </c>
      <c r="B170" s="4" t="s">
        <v>83</v>
      </c>
      <c r="C170" s="4">
        <v>13</v>
      </c>
      <c r="D170" s="4" t="s">
        <v>111</v>
      </c>
      <c r="E170" s="4" t="s">
        <v>113</v>
      </c>
      <c r="F170" s="5">
        <v>0</v>
      </c>
      <c r="G170" s="6" t="str">
        <f>VLOOKUP($B170,Catalogue!$A$1:$F$51,2,FALSE)</f>
        <v>Product40</v>
      </c>
      <c r="H170" s="7" t="str">
        <f>VLOOKUP($B$2,Catalogue!$A$1:$F$51,3,FALSE)</f>
        <v>Category03</v>
      </c>
      <c r="I170" s="4" t="str">
        <f>VLOOKUP($B170,Catalogue!$A$1:$F$51,4,FALSE)</f>
        <v>Lt</v>
      </c>
      <c r="J170" s="36">
        <f>VLOOKUP($B170,Catalogue!$A$1:$F$51,5,FALSE)</f>
        <v>105</v>
      </c>
      <c r="K170" s="36">
        <f>VLOOKUP($B170,Catalogue!$A$1:$F$51,6,FALSE)</f>
        <v>153.30000000000001</v>
      </c>
      <c r="L170" s="36">
        <f t="shared" si="12"/>
        <v>48.300000000000011</v>
      </c>
      <c r="M170" s="36">
        <f t="shared" si="13"/>
        <v>1365</v>
      </c>
      <c r="N170" s="36">
        <f t="shared" si="14"/>
        <v>1992.9</v>
      </c>
      <c r="O170" s="7">
        <f t="shared" si="15"/>
        <v>18</v>
      </c>
      <c r="P170" s="22" t="str">
        <f t="shared" si="16"/>
        <v>Jun</v>
      </c>
      <c r="Q170" s="11">
        <f t="shared" si="17"/>
        <v>2023</v>
      </c>
    </row>
    <row r="171" spans="1:17" x14ac:dyDescent="0.25">
      <c r="A171" s="27">
        <v>45096</v>
      </c>
      <c r="B171" s="4" t="s">
        <v>46</v>
      </c>
      <c r="C171" s="4">
        <v>7</v>
      </c>
      <c r="D171" s="4" t="s">
        <v>112</v>
      </c>
      <c r="E171" s="4" t="s">
        <v>113</v>
      </c>
      <c r="F171" s="5">
        <v>0</v>
      </c>
      <c r="G171" s="6" t="str">
        <f>VLOOKUP($B171,Catalogue!$A$1:$F$51,2,FALSE)</f>
        <v>Product22</v>
      </c>
      <c r="H171" s="7" t="str">
        <f>VLOOKUP(B171,Catalogue!$A$1:$F$51,3,FALSE)</f>
        <v>Category03</v>
      </c>
      <c r="I171" s="4" t="str">
        <f>VLOOKUP($B171,Catalogue!$A$1:$F$51,4,FALSE)</f>
        <v>No.</v>
      </c>
      <c r="J171" s="36">
        <f>VLOOKUP($B171,Catalogue!$A$1:$F$51,5,FALSE)</f>
        <v>10</v>
      </c>
      <c r="K171" s="36">
        <f>VLOOKUP($B171,Catalogue!$A$1:$F$51,6,FALSE)</f>
        <v>11.2</v>
      </c>
      <c r="L171" s="36">
        <f t="shared" si="12"/>
        <v>1.1999999999999993</v>
      </c>
      <c r="M171" s="36">
        <f t="shared" si="13"/>
        <v>70</v>
      </c>
      <c r="N171" s="36">
        <f t="shared" si="14"/>
        <v>78.399999999999991</v>
      </c>
      <c r="O171" s="7">
        <f t="shared" si="15"/>
        <v>19</v>
      </c>
      <c r="P171" s="22" t="str">
        <f t="shared" si="16"/>
        <v>Jun</v>
      </c>
      <c r="Q171" s="11">
        <f t="shared" si="17"/>
        <v>2023</v>
      </c>
    </row>
    <row r="172" spans="1:17" x14ac:dyDescent="0.25">
      <c r="A172" s="27">
        <v>45097</v>
      </c>
      <c r="B172" s="4" t="s">
        <v>33</v>
      </c>
      <c r="C172" s="4">
        <v>14</v>
      </c>
      <c r="D172" s="4" t="s">
        <v>111</v>
      </c>
      <c r="E172" s="4" t="s">
        <v>112</v>
      </c>
      <c r="F172" s="5">
        <v>0</v>
      </c>
      <c r="G172" s="6" t="str">
        <f>VLOOKUP($B172,Catalogue!$A$1:$F$51,2,FALSE)</f>
        <v>Product16</v>
      </c>
      <c r="H172" s="7" t="str">
        <f>VLOOKUP(B172,Catalogue!$A$1:$F$51,3,FALSE)</f>
        <v>Category02</v>
      </c>
      <c r="I172" s="4" t="str">
        <f>VLOOKUP($B172,Catalogue!$A$1:$F$51,4,FALSE)</f>
        <v>Lt</v>
      </c>
      <c r="J172" s="36">
        <f>VLOOKUP($B172,Catalogue!$A$1:$F$51,5,FALSE)</f>
        <v>44</v>
      </c>
      <c r="K172" s="36">
        <f>VLOOKUP($B172,Catalogue!$A$1:$F$51,6,FALSE)</f>
        <v>72.599999999999994</v>
      </c>
      <c r="L172" s="36">
        <f t="shared" si="12"/>
        <v>28.599999999999994</v>
      </c>
      <c r="M172" s="36">
        <f t="shared" si="13"/>
        <v>616</v>
      </c>
      <c r="N172" s="36">
        <f t="shared" si="14"/>
        <v>1016.3999999999999</v>
      </c>
      <c r="O172" s="7">
        <f t="shared" si="15"/>
        <v>20</v>
      </c>
      <c r="P172" s="22" t="str">
        <f t="shared" si="16"/>
        <v>Jun</v>
      </c>
      <c r="Q172" s="11">
        <f t="shared" si="17"/>
        <v>2023</v>
      </c>
    </row>
    <row r="173" spans="1:17" x14ac:dyDescent="0.25">
      <c r="A173" s="27">
        <v>45098</v>
      </c>
      <c r="B173" s="4" t="s">
        <v>54</v>
      </c>
      <c r="C173" s="4">
        <v>6</v>
      </c>
      <c r="D173" s="4" t="s">
        <v>111</v>
      </c>
      <c r="E173" s="4" t="s">
        <v>113</v>
      </c>
      <c r="F173" s="5">
        <v>0</v>
      </c>
      <c r="G173" s="6" t="str">
        <f>VLOOKUP($B173,Catalogue!$A$1:$F$51,2,FALSE)</f>
        <v>Product26</v>
      </c>
      <c r="H173" s="7" t="str">
        <f>VLOOKUP(B173,Catalogue!$A$1:$F$51,3,FALSE)</f>
        <v>Category03</v>
      </c>
      <c r="I173" s="4" t="str">
        <f>VLOOKUP($B173,Catalogue!$A$1:$F$51,4,FALSE)</f>
        <v>Kg</v>
      </c>
      <c r="J173" s="36">
        <f>VLOOKUP($B173,Catalogue!$A$1:$F$51,5,FALSE)</f>
        <v>98</v>
      </c>
      <c r="K173" s="36">
        <f>VLOOKUP($B173,Catalogue!$A$1:$F$51,6,FALSE)</f>
        <v>161.69999999999999</v>
      </c>
      <c r="L173" s="36">
        <f t="shared" si="12"/>
        <v>63.699999999999989</v>
      </c>
      <c r="M173" s="36">
        <f t="shared" si="13"/>
        <v>588</v>
      </c>
      <c r="N173" s="36">
        <f t="shared" si="14"/>
        <v>970.19999999999993</v>
      </c>
      <c r="O173" s="7">
        <f t="shared" si="15"/>
        <v>21</v>
      </c>
      <c r="P173" s="22" t="str">
        <f t="shared" si="16"/>
        <v>Jun</v>
      </c>
      <c r="Q173" s="11">
        <f t="shared" si="17"/>
        <v>2023</v>
      </c>
    </row>
    <row r="174" spans="1:17" x14ac:dyDescent="0.25">
      <c r="A174" s="27">
        <v>45099</v>
      </c>
      <c r="B174" s="4" t="s">
        <v>50</v>
      </c>
      <c r="C174" s="4">
        <v>6</v>
      </c>
      <c r="D174" s="4" t="s">
        <v>112</v>
      </c>
      <c r="E174" s="4" t="s">
        <v>113</v>
      </c>
      <c r="F174" s="5">
        <v>0</v>
      </c>
      <c r="G174" s="6" t="str">
        <f>VLOOKUP($B174,Catalogue!$A$1:$F$51,2,FALSE)</f>
        <v>Product24</v>
      </c>
      <c r="H174" s="7" t="str">
        <f>VLOOKUP(B174,Catalogue!$A$1:$F$51,3,FALSE)</f>
        <v>Category03</v>
      </c>
      <c r="I174" s="4" t="str">
        <f>VLOOKUP($B174,Catalogue!$A$1:$F$51,4,FALSE)</f>
        <v>Lt</v>
      </c>
      <c r="J174" s="36">
        <f>VLOOKUP($B174,Catalogue!$A$1:$F$51,5,FALSE)</f>
        <v>136</v>
      </c>
      <c r="K174" s="36">
        <f>VLOOKUP($B174,Catalogue!$A$1:$F$51,6,FALSE)</f>
        <v>153.68</v>
      </c>
      <c r="L174" s="36">
        <f t="shared" si="12"/>
        <v>17.680000000000007</v>
      </c>
      <c r="M174" s="36">
        <f t="shared" si="13"/>
        <v>816</v>
      </c>
      <c r="N174" s="36">
        <f t="shared" si="14"/>
        <v>922.08</v>
      </c>
      <c r="O174" s="7">
        <f t="shared" si="15"/>
        <v>22</v>
      </c>
      <c r="P174" s="22" t="str">
        <f t="shared" si="16"/>
        <v>Jun</v>
      </c>
      <c r="Q174" s="11">
        <f t="shared" si="17"/>
        <v>2023</v>
      </c>
    </row>
    <row r="175" spans="1:17" x14ac:dyDescent="0.25">
      <c r="A175" s="27">
        <v>45100</v>
      </c>
      <c r="B175" s="4" t="s">
        <v>17</v>
      </c>
      <c r="C175" s="4">
        <v>5</v>
      </c>
      <c r="D175" s="4" t="s">
        <v>114</v>
      </c>
      <c r="E175" s="4" t="s">
        <v>112</v>
      </c>
      <c r="F175" s="5">
        <v>0</v>
      </c>
      <c r="G175" s="6" t="str">
        <f>VLOOKUP($B175,Catalogue!$A$1:$F$51,2,FALSE)</f>
        <v>Product07</v>
      </c>
      <c r="H175" s="7" t="str">
        <f>VLOOKUP(B175,Catalogue!$A$1:$F$51,3,FALSE)</f>
        <v>Category01</v>
      </c>
      <c r="I175" s="4" t="str">
        <f>VLOOKUP($B175,Catalogue!$A$1:$F$51,4,FALSE)</f>
        <v>Ft</v>
      </c>
      <c r="J175" s="36">
        <f>VLOOKUP($B175,Catalogue!$A$1:$F$51,5,FALSE)</f>
        <v>10</v>
      </c>
      <c r="K175" s="36">
        <f>VLOOKUP($B175,Catalogue!$A$1:$F$51,6,FALSE)</f>
        <v>11.2</v>
      </c>
      <c r="L175" s="36">
        <f t="shared" si="12"/>
        <v>1.1999999999999993</v>
      </c>
      <c r="M175" s="36">
        <f t="shared" si="13"/>
        <v>50</v>
      </c>
      <c r="N175" s="36">
        <f t="shared" si="14"/>
        <v>56</v>
      </c>
      <c r="O175" s="7">
        <f t="shared" si="15"/>
        <v>23</v>
      </c>
      <c r="P175" s="22" t="str">
        <f t="shared" si="16"/>
        <v>Jun</v>
      </c>
      <c r="Q175" s="11">
        <f t="shared" si="17"/>
        <v>2023</v>
      </c>
    </row>
    <row r="176" spans="1:17" x14ac:dyDescent="0.25">
      <c r="A176" s="27">
        <v>45101</v>
      </c>
      <c r="B176" s="4" t="s">
        <v>46</v>
      </c>
      <c r="C176" s="4">
        <v>18</v>
      </c>
      <c r="D176" s="4" t="s">
        <v>114</v>
      </c>
      <c r="E176" s="4" t="s">
        <v>113</v>
      </c>
      <c r="F176" s="5">
        <v>0</v>
      </c>
      <c r="G176" s="6" t="str">
        <f>VLOOKUP($B176,Catalogue!$A$1:$F$51,2,FALSE)</f>
        <v>Product22</v>
      </c>
      <c r="H176" s="7" t="str">
        <f>VLOOKUP(B176,Catalogue!$A$1:$F$51,3,FALSE)</f>
        <v>Category03</v>
      </c>
      <c r="I176" s="4" t="str">
        <f>VLOOKUP($B176,Catalogue!$A$1:$F$51,4,FALSE)</f>
        <v>No.</v>
      </c>
      <c r="J176" s="36">
        <f>VLOOKUP($B176,Catalogue!$A$1:$F$51,5,FALSE)</f>
        <v>10</v>
      </c>
      <c r="K176" s="36">
        <f>VLOOKUP($B176,Catalogue!$A$1:$F$51,6,FALSE)</f>
        <v>11.2</v>
      </c>
      <c r="L176" s="36">
        <f t="shared" si="12"/>
        <v>1.1999999999999993</v>
      </c>
      <c r="M176" s="36">
        <f t="shared" si="13"/>
        <v>180</v>
      </c>
      <c r="N176" s="36">
        <f t="shared" si="14"/>
        <v>201.6</v>
      </c>
      <c r="O176" s="7">
        <f t="shared" si="15"/>
        <v>24</v>
      </c>
      <c r="P176" s="22" t="str">
        <f t="shared" si="16"/>
        <v>Jun</v>
      </c>
      <c r="Q176" s="11">
        <f t="shared" si="17"/>
        <v>2023</v>
      </c>
    </row>
    <row r="177" spans="1:17" x14ac:dyDescent="0.25">
      <c r="A177" s="27">
        <v>45102</v>
      </c>
      <c r="B177" s="4" t="s">
        <v>98</v>
      </c>
      <c r="C177" s="4">
        <v>13</v>
      </c>
      <c r="D177" s="4" t="s">
        <v>112</v>
      </c>
      <c r="E177" s="4" t="s">
        <v>112</v>
      </c>
      <c r="F177" s="5">
        <v>0</v>
      </c>
      <c r="G177" s="6" t="str">
        <f>VLOOKUP($B177,Catalogue!$A$1:$F$51,2,FALSE)</f>
        <v>Product47</v>
      </c>
      <c r="H177" s="7" t="str">
        <f>VLOOKUP(B177,Catalogue!$A$1:$F$51,3,FALSE)</f>
        <v>Category05</v>
      </c>
      <c r="I177" s="4" t="str">
        <f>VLOOKUP($B177,Catalogue!$A$1:$F$51,4,FALSE)</f>
        <v>Ft</v>
      </c>
      <c r="J177" s="36">
        <f>VLOOKUP($B177,Catalogue!$A$1:$F$51,5,FALSE)</f>
        <v>10</v>
      </c>
      <c r="K177" s="36">
        <f>VLOOKUP($B177,Catalogue!$A$1:$F$51,6,FALSE)</f>
        <v>11.2</v>
      </c>
      <c r="L177" s="36">
        <f t="shared" si="12"/>
        <v>1.1999999999999993</v>
      </c>
      <c r="M177" s="36">
        <f t="shared" si="13"/>
        <v>130</v>
      </c>
      <c r="N177" s="36">
        <f t="shared" si="14"/>
        <v>145.6</v>
      </c>
      <c r="O177" s="7">
        <f t="shared" si="15"/>
        <v>25</v>
      </c>
      <c r="P177" s="22" t="str">
        <f t="shared" si="16"/>
        <v>Jun</v>
      </c>
      <c r="Q177" s="11">
        <f t="shared" si="17"/>
        <v>2023</v>
      </c>
    </row>
    <row r="178" spans="1:17" x14ac:dyDescent="0.25">
      <c r="A178" s="27">
        <v>45103</v>
      </c>
      <c r="B178" s="4" t="s">
        <v>29</v>
      </c>
      <c r="C178" s="4">
        <v>1</v>
      </c>
      <c r="D178" s="4" t="s">
        <v>111</v>
      </c>
      <c r="E178" s="4" t="s">
        <v>113</v>
      </c>
      <c r="F178" s="5">
        <v>0</v>
      </c>
      <c r="G178" s="6" t="str">
        <f>VLOOKUP($B178,Catalogue!$A$1:$F$51,2,FALSE)</f>
        <v>Product14</v>
      </c>
      <c r="H178" s="7" t="str">
        <f>VLOOKUP(B178,Catalogue!$A$1:$F$51,3,FALSE)</f>
        <v>Category02</v>
      </c>
      <c r="I178" s="4" t="str">
        <f>VLOOKUP($B178,Catalogue!$A$1:$F$51,4,FALSE)</f>
        <v>No.</v>
      </c>
      <c r="J178" s="36">
        <f>VLOOKUP($B178,Catalogue!$A$1:$F$51,5,FALSE)</f>
        <v>98</v>
      </c>
      <c r="K178" s="36">
        <f>VLOOKUP($B178,Catalogue!$A$1:$F$51,6,FALSE)</f>
        <v>110.74</v>
      </c>
      <c r="L178" s="36">
        <f t="shared" si="12"/>
        <v>12.739999999999995</v>
      </c>
      <c r="M178" s="36">
        <f t="shared" si="13"/>
        <v>98</v>
      </c>
      <c r="N178" s="36">
        <f t="shared" si="14"/>
        <v>110.74</v>
      </c>
      <c r="O178" s="7">
        <f t="shared" si="15"/>
        <v>26</v>
      </c>
      <c r="P178" s="22" t="str">
        <f t="shared" si="16"/>
        <v>Jun</v>
      </c>
      <c r="Q178" s="11">
        <f t="shared" si="17"/>
        <v>2023</v>
      </c>
    </row>
    <row r="179" spans="1:17" x14ac:dyDescent="0.25">
      <c r="A179" s="27">
        <v>45104</v>
      </c>
      <c r="B179" s="4" t="s">
        <v>17</v>
      </c>
      <c r="C179" s="4">
        <v>6</v>
      </c>
      <c r="D179" s="4" t="s">
        <v>111</v>
      </c>
      <c r="E179" s="4" t="s">
        <v>112</v>
      </c>
      <c r="F179" s="5">
        <v>0</v>
      </c>
      <c r="G179" s="6" t="str">
        <f>VLOOKUP($B179,Catalogue!$A$1:$F$51,2,FALSE)</f>
        <v>Product07</v>
      </c>
      <c r="H179" s="7" t="str">
        <f>VLOOKUP(B179,Catalogue!$A$1:$F$51,3,FALSE)</f>
        <v>Category01</v>
      </c>
      <c r="I179" s="4" t="str">
        <f>VLOOKUP($B179,Catalogue!$A$1:$F$51,4,FALSE)</f>
        <v>Ft</v>
      </c>
      <c r="J179" s="36">
        <f>VLOOKUP($B179,Catalogue!$A$1:$F$51,5,FALSE)</f>
        <v>10</v>
      </c>
      <c r="K179" s="36">
        <f>VLOOKUP($B179,Catalogue!$A$1:$F$51,6,FALSE)</f>
        <v>11.2</v>
      </c>
      <c r="L179" s="36">
        <f t="shared" si="12"/>
        <v>1.1999999999999993</v>
      </c>
      <c r="M179" s="36">
        <f t="shared" si="13"/>
        <v>60</v>
      </c>
      <c r="N179" s="36">
        <f t="shared" si="14"/>
        <v>67.199999999999989</v>
      </c>
      <c r="O179" s="7">
        <f t="shared" si="15"/>
        <v>27</v>
      </c>
      <c r="P179" s="22" t="str">
        <f t="shared" si="16"/>
        <v>Jun</v>
      </c>
      <c r="Q179" s="11">
        <f t="shared" si="17"/>
        <v>2023</v>
      </c>
    </row>
    <row r="180" spans="1:17" x14ac:dyDescent="0.25">
      <c r="A180" s="27">
        <v>45105</v>
      </c>
      <c r="B180" s="4" t="s">
        <v>15</v>
      </c>
      <c r="C180" s="4">
        <v>9</v>
      </c>
      <c r="D180" s="4" t="s">
        <v>112</v>
      </c>
      <c r="E180" s="4" t="s">
        <v>113</v>
      </c>
      <c r="F180" s="5">
        <v>0</v>
      </c>
      <c r="G180" s="6" t="str">
        <f>VLOOKUP($B180,Catalogue!$A$1:$F$51,2,FALSE)</f>
        <v>Product06</v>
      </c>
      <c r="H180" s="7" t="str">
        <f>VLOOKUP(B180,Catalogue!$A$1:$F$51,3,FALSE)</f>
        <v>Category01</v>
      </c>
      <c r="I180" s="4" t="str">
        <f>VLOOKUP($B180,Catalogue!$A$1:$F$51,4,FALSE)</f>
        <v>No.</v>
      </c>
      <c r="J180" s="36">
        <f>VLOOKUP($B180,Catalogue!$A$1:$F$51,5,FALSE)</f>
        <v>124</v>
      </c>
      <c r="K180" s="36">
        <f>VLOOKUP($B180,Catalogue!$A$1:$F$51,6,FALSE)</f>
        <v>204.60000000000002</v>
      </c>
      <c r="L180" s="36">
        <f t="shared" si="12"/>
        <v>80.600000000000023</v>
      </c>
      <c r="M180" s="36">
        <f t="shared" si="13"/>
        <v>1116</v>
      </c>
      <c r="N180" s="36">
        <f t="shared" si="14"/>
        <v>1841.4</v>
      </c>
      <c r="O180" s="7">
        <f t="shared" si="15"/>
        <v>28</v>
      </c>
      <c r="P180" s="22" t="str">
        <f t="shared" si="16"/>
        <v>Jun</v>
      </c>
      <c r="Q180" s="11">
        <f t="shared" si="17"/>
        <v>2023</v>
      </c>
    </row>
    <row r="181" spans="1:17" x14ac:dyDescent="0.25">
      <c r="A181" s="27">
        <v>45106</v>
      </c>
      <c r="B181" s="4" t="s">
        <v>15</v>
      </c>
      <c r="C181" s="4">
        <v>17</v>
      </c>
      <c r="D181" s="4" t="s">
        <v>111</v>
      </c>
      <c r="E181" s="4" t="s">
        <v>113</v>
      </c>
      <c r="F181" s="5">
        <v>0</v>
      </c>
      <c r="G181" s="6" t="str">
        <f>VLOOKUP($B181,Catalogue!$A$1:$F$51,2,FALSE)</f>
        <v>Product06</v>
      </c>
      <c r="H181" s="7" t="str">
        <f>VLOOKUP(B181,Catalogue!$A$1:$F$51,3,FALSE)</f>
        <v>Category01</v>
      </c>
      <c r="I181" s="4" t="str">
        <f>VLOOKUP($B181,Catalogue!$A$1:$F$51,4,FALSE)</f>
        <v>No.</v>
      </c>
      <c r="J181" s="36">
        <f>VLOOKUP($B181,Catalogue!$A$1:$F$51,5,FALSE)</f>
        <v>124</v>
      </c>
      <c r="K181" s="36">
        <f>VLOOKUP($B181,Catalogue!$A$1:$F$51,6,FALSE)</f>
        <v>204.60000000000002</v>
      </c>
      <c r="L181" s="36">
        <f t="shared" si="12"/>
        <v>80.600000000000023</v>
      </c>
      <c r="M181" s="36">
        <f t="shared" si="13"/>
        <v>2108</v>
      </c>
      <c r="N181" s="36">
        <f t="shared" si="14"/>
        <v>3478.2000000000003</v>
      </c>
      <c r="O181" s="7">
        <f t="shared" si="15"/>
        <v>29</v>
      </c>
      <c r="P181" s="22" t="str">
        <f t="shared" si="16"/>
        <v>Jun</v>
      </c>
      <c r="Q181" s="11">
        <f t="shared" si="17"/>
        <v>2023</v>
      </c>
    </row>
    <row r="182" spans="1:17" x14ac:dyDescent="0.25">
      <c r="A182" s="27">
        <v>45107</v>
      </c>
      <c r="B182" s="4" t="s">
        <v>39</v>
      </c>
      <c r="C182" s="4">
        <v>11</v>
      </c>
      <c r="D182" s="4" t="s">
        <v>111</v>
      </c>
      <c r="E182" s="4" t="s">
        <v>112</v>
      </c>
      <c r="F182" s="5">
        <v>0</v>
      </c>
      <c r="G182" s="6" t="str">
        <f>VLOOKUP($B182,Catalogue!$A$1:$F$51,2,FALSE)</f>
        <v>Product19</v>
      </c>
      <c r="H182" s="7" t="str">
        <f>VLOOKUP(B182,Catalogue!$A$1:$F$51,3,FALSE)</f>
        <v>Category02</v>
      </c>
      <c r="I182" s="4" t="str">
        <f>VLOOKUP($B182,Catalogue!$A$1:$F$51,4,FALSE)</f>
        <v>Lt</v>
      </c>
      <c r="J182" s="36">
        <f>VLOOKUP($B182,Catalogue!$A$1:$F$51,5,FALSE)</f>
        <v>124</v>
      </c>
      <c r="K182" s="36">
        <f>VLOOKUP($B182,Catalogue!$A$1:$F$51,6,FALSE)</f>
        <v>167.4</v>
      </c>
      <c r="L182" s="36">
        <f t="shared" si="12"/>
        <v>43.400000000000006</v>
      </c>
      <c r="M182" s="36">
        <f t="shared" si="13"/>
        <v>1364</v>
      </c>
      <c r="N182" s="36">
        <f t="shared" si="14"/>
        <v>1841.4</v>
      </c>
      <c r="O182" s="7">
        <f t="shared" si="15"/>
        <v>30</v>
      </c>
      <c r="P182" s="22" t="str">
        <f t="shared" si="16"/>
        <v>Jun</v>
      </c>
      <c r="Q182" s="11">
        <f t="shared" si="17"/>
        <v>2023</v>
      </c>
    </row>
    <row r="183" spans="1:17" x14ac:dyDescent="0.25">
      <c r="A183" s="27">
        <v>45108</v>
      </c>
      <c r="B183" s="4" t="s">
        <v>64</v>
      </c>
      <c r="C183" s="4">
        <v>11</v>
      </c>
      <c r="D183" s="4" t="s">
        <v>112</v>
      </c>
      <c r="E183" s="4" t="s">
        <v>113</v>
      </c>
      <c r="F183" s="5">
        <v>0</v>
      </c>
      <c r="G183" s="6" t="str">
        <f>VLOOKUP($B183,Catalogue!$A$1:$F$51,2,FALSE)</f>
        <v>Product31</v>
      </c>
      <c r="H183" s="7" t="str">
        <f>VLOOKUP(B183,Catalogue!$A$1:$F$51,3,FALSE)</f>
        <v>Category03</v>
      </c>
      <c r="I183" s="4" t="str">
        <f>VLOOKUP($B183,Catalogue!$A$1:$F$51,4,FALSE)</f>
        <v>Ft</v>
      </c>
      <c r="J183" s="36">
        <f>VLOOKUP($B183,Catalogue!$A$1:$F$51,5,FALSE)</f>
        <v>124</v>
      </c>
      <c r="K183" s="36">
        <f>VLOOKUP($B183,Catalogue!$A$1:$F$51,6,FALSE)</f>
        <v>163.68</v>
      </c>
      <c r="L183" s="36">
        <f t="shared" si="12"/>
        <v>39.680000000000007</v>
      </c>
      <c r="M183" s="36">
        <f t="shared" si="13"/>
        <v>1364</v>
      </c>
      <c r="N183" s="36">
        <f t="shared" si="14"/>
        <v>1800.48</v>
      </c>
      <c r="O183" s="7">
        <f t="shared" si="15"/>
        <v>1</v>
      </c>
      <c r="P183" s="22" t="str">
        <f t="shared" si="16"/>
        <v>Jul</v>
      </c>
      <c r="Q183" s="11">
        <f t="shared" si="17"/>
        <v>2023</v>
      </c>
    </row>
    <row r="184" spans="1:17" x14ac:dyDescent="0.25">
      <c r="A184" s="27">
        <v>45109</v>
      </c>
      <c r="B184" s="4" t="s">
        <v>6</v>
      </c>
      <c r="C184" s="4">
        <v>14</v>
      </c>
      <c r="D184" s="4" t="s">
        <v>114</v>
      </c>
      <c r="E184" s="4" t="s">
        <v>113</v>
      </c>
      <c r="F184" s="5">
        <v>0</v>
      </c>
      <c r="G184" s="6" t="str">
        <f>VLOOKUP($B184,Catalogue!$A$1:$F$51,2,FALSE)</f>
        <v>Product01</v>
      </c>
      <c r="H184" s="7" t="str">
        <f>VLOOKUP(B184,Catalogue!$A$1:$F$51,3,FALSE)</f>
        <v>Category01</v>
      </c>
      <c r="I184" s="4" t="str">
        <f>VLOOKUP($B184,Catalogue!$A$1:$F$51,4,FALSE)</f>
        <v>Kg</v>
      </c>
      <c r="J184" s="36">
        <f>VLOOKUP($B184,Catalogue!$A$1:$F$51,5,FALSE)</f>
        <v>98</v>
      </c>
      <c r="K184" s="36">
        <f>VLOOKUP($B184,Catalogue!$A$1:$F$51,6,FALSE)</f>
        <v>129.36000000000001</v>
      </c>
      <c r="L184" s="36">
        <f t="shared" si="12"/>
        <v>31.360000000000014</v>
      </c>
      <c r="M184" s="36">
        <f t="shared" si="13"/>
        <v>1372</v>
      </c>
      <c r="N184" s="36">
        <f t="shared" si="14"/>
        <v>1811.0400000000002</v>
      </c>
      <c r="O184" s="7">
        <f t="shared" si="15"/>
        <v>2</v>
      </c>
      <c r="P184" s="22" t="str">
        <f t="shared" si="16"/>
        <v>Jul</v>
      </c>
      <c r="Q184" s="11">
        <f t="shared" si="17"/>
        <v>2023</v>
      </c>
    </row>
    <row r="185" spans="1:17" x14ac:dyDescent="0.25">
      <c r="A185" s="27">
        <v>45110</v>
      </c>
      <c r="B185" s="4" t="s">
        <v>90</v>
      </c>
      <c r="C185" s="4">
        <v>1</v>
      </c>
      <c r="D185" s="4" t="s">
        <v>114</v>
      </c>
      <c r="E185" s="4" t="s">
        <v>112</v>
      </c>
      <c r="F185" s="5">
        <v>0</v>
      </c>
      <c r="G185" s="6" t="str">
        <f>VLOOKUP($B185,Catalogue!$A$1:$F$51,2,FALSE)</f>
        <v>Product43</v>
      </c>
      <c r="H185" s="7" t="str">
        <f>VLOOKUP(B185,Catalogue!$A$1:$F$51,3,FALSE)</f>
        <v>Category05</v>
      </c>
      <c r="I185" s="4" t="str">
        <f>VLOOKUP($B185,Catalogue!$A$1:$F$51,4,FALSE)</f>
        <v>Lt</v>
      </c>
      <c r="J185" s="36">
        <f>VLOOKUP($B185,Catalogue!$A$1:$F$51,5,FALSE)</f>
        <v>133</v>
      </c>
      <c r="K185" s="36">
        <f>VLOOKUP($B185,Catalogue!$A$1:$F$51,6,FALSE)</f>
        <v>151.62</v>
      </c>
      <c r="L185" s="36">
        <f t="shared" si="12"/>
        <v>18.620000000000005</v>
      </c>
      <c r="M185" s="36">
        <f t="shared" si="13"/>
        <v>133</v>
      </c>
      <c r="N185" s="36">
        <f t="shared" si="14"/>
        <v>151.62</v>
      </c>
      <c r="O185" s="7">
        <f t="shared" si="15"/>
        <v>3</v>
      </c>
      <c r="P185" s="22" t="str">
        <f t="shared" si="16"/>
        <v>Jul</v>
      </c>
      <c r="Q185" s="11">
        <f t="shared" si="17"/>
        <v>2023</v>
      </c>
    </row>
    <row r="186" spans="1:17" x14ac:dyDescent="0.25">
      <c r="A186" s="27">
        <v>45111</v>
      </c>
      <c r="B186" s="4" t="s">
        <v>92</v>
      </c>
      <c r="C186" s="4">
        <v>17</v>
      </c>
      <c r="D186" s="4" t="s">
        <v>112</v>
      </c>
      <c r="E186" s="4" t="s">
        <v>113</v>
      </c>
      <c r="F186" s="5">
        <v>0</v>
      </c>
      <c r="G186" s="6" t="str">
        <f>VLOOKUP($B186,Catalogue!$A$1:$F$51,2,FALSE)</f>
        <v>Product44</v>
      </c>
      <c r="H186" s="7" t="str">
        <f>VLOOKUP(B186,Catalogue!$A$1:$F$51,3,FALSE)</f>
        <v>Category05</v>
      </c>
      <c r="I186" s="4" t="str">
        <f>VLOOKUP($B186,Catalogue!$A$1:$F$51,4,FALSE)</f>
        <v>Ft</v>
      </c>
      <c r="J186" s="36">
        <f>VLOOKUP($B186,Catalogue!$A$1:$F$51,5,FALSE)</f>
        <v>124</v>
      </c>
      <c r="K186" s="36">
        <f>VLOOKUP($B186,Catalogue!$A$1:$F$51,6,FALSE)</f>
        <v>140.12</v>
      </c>
      <c r="L186" s="36">
        <f t="shared" si="12"/>
        <v>16.120000000000005</v>
      </c>
      <c r="M186" s="36">
        <f t="shared" si="13"/>
        <v>2108</v>
      </c>
      <c r="N186" s="36">
        <f t="shared" si="14"/>
        <v>2382.04</v>
      </c>
      <c r="O186" s="7">
        <f t="shared" si="15"/>
        <v>4</v>
      </c>
      <c r="P186" s="22" t="str">
        <f t="shared" si="16"/>
        <v>Jul</v>
      </c>
      <c r="Q186" s="11">
        <f t="shared" si="17"/>
        <v>2023</v>
      </c>
    </row>
    <row r="187" spans="1:17" x14ac:dyDescent="0.25">
      <c r="A187" s="27">
        <v>45112</v>
      </c>
      <c r="B187" s="4" t="s">
        <v>94</v>
      </c>
      <c r="C187" s="4">
        <v>20</v>
      </c>
      <c r="D187" s="4" t="s">
        <v>111</v>
      </c>
      <c r="E187" s="4" t="s">
        <v>112</v>
      </c>
      <c r="F187" s="5">
        <v>0</v>
      </c>
      <c r="G187" s="6" t="str">
        <f>VLOOKUP($B187,Catalogue!$A$1:$F$51,2,FALSE)</f>
        <v>Product45</v>
      </c>
      <c r="H187" s="7" t="str">
        <f>VLOOKUP(B187,Catalogue!$A$1:$F$51,3,FALSE)</f>
        <v>Category05</v>
      </c>
      <c r="I187" s="4" t="str">
        <f>VLOOKUP($B187,Catalogue!$A$1:$F$51,4,FALSE)</f>
        <v>Kg</v>
      </c>
      <c r="J187" s="36">
        <f>VLOOKUP($B187,Catalogue!$A$1:$F$51,5,FALSE)</f>
        <v>10</v>
      </c>
      <c r="K187" s="36">
        <f>VLOOKUP($B187,Catalogue!$A$1:$F$51,6,FALSE)</f>
        <v>14.100000000000001</v>
      </c>
      <c r="L187" s="36">
        <f t="shared" si="12"/>
        <v>4.1000000000000014</v>
      </c>
      <c r="M187" s="36">
        <f t="shared" si="13"/>
        <v>200</v>
      </c>
      <c r="N187" s="36">
        <f t="shared" si="14"/>
        <v>282</v>
      </c>
      <c r="O187" s="7">
        <f t="shared" si="15"/>
        <v>5</v>
      </c>
      <c r="P187" s="22" t="str">
        <f t="shared" si="16"/>
        <v>Jul</v>
      </c>
      <c r="Q187" s="11">
        <f t="shared" si="17"/>
        <v>2023</v>
      </c>
    </row>
    <row r="188" spans="1:17" x14ac:dyDescent="0.25">
      <c r="A188" s="27">
        <v>45113</v>
      </c>
      <c r="B188" s="4" t="s">
        <v>25</v>
      </c>
      <c r="C188" s="4">
        <v>18</v>
      </c>
      <c r="D188" s="4" t="s">
        <v>111</v>
      </c>
      <c r="E188" s="4" t="s">
        <v>113</v>
      </c>
      <c r="F188" s="5">
        <v>0</v>
      </c>
      <c r="G188" s="6" t="str">
        <f>VLOOKUP($B188,Catalogue!$A$1:$F$51,2,FALSE)</f>
        <v>Product12</v>
      </c>
      <c r="H188" s="7" t="str">
        <f>VLOOKUP(B188,Catalogue!$A$1:$F$51,3,FALSE)</f>
        <v>Category02</v>
      </c>
      <c r="I188" s="4" t="str">
        <f>VLOOKUP($B188,Catalogue!$A$1:$F$51,4,FALSE)</f>
        <v>Ft</v>
      </c>
      <c r="J188" s="36">
        <f>VLOOKUP($B188,Catalogue!$A$1:$F$51,5,FALSE)</f>
        <v>12</v>
      </c>
      <c r="K188" s="36">
        <f>VLOOKUP($B188,Catalogue!$A$1:$F$51,6,FALSE)</f>
        <v>13.44</v>
      </c>
      <c r="L188" s="36">
        <f t="shared" si="12"/>
        <v>1.4399999999999995</v>
      </c>
      <c r="M188" s="36">
        <f t="shared" si="13"/>
        <v>216</v>
      </c>
      <c r="N188" s="36">
        <f t="shared" si="14"/>
        <v>241.92</v>
      </c>
      <c r="O188" s="7">
        <f t="shared" si="15"/>
        <v>6</v>
      </c>
      <c r="P188" s="22" t="str">
        <f t="shared" si="16"/>
        <v>Jul</v>
      </c>
      <c r="Q188" s="11">
        <f t="shared" si="17"/>
        <v>2023</v>
      </c>
    </row>
    <row r="189" spans="1:17" x14ac:dyDescent="0.25">
      <c r="A189" s="27">
        <v>45114</v>
      </c>
      <c r="B189" s="4" t="s">
        <v>9</v>
      </c>
      <c r="C189" s="4">
        <v>16</v>
      </c>
      <c r="D189" s="4" t="s">
        <v>112</v>
      </c>
      <c r="E189" s="4" t="s">
        <v>112</v>
      </c>
      <c r="F189" s="5">
        <v>0</v>
      </c>
      <c r="G189" s="6" t="str">
        <f>VLOOKUP($B189,Catalogue!$A$1:$F$51,2,FALSE)</f>
        <v>Product02</v>
      </c>
      <c r="H189" s="7" t="str">
        <f>VLOOKUP(B189,Catalogue!$A$1:$F$51,3,FALSE)</f>
        <v>Category01</v>
      </c>
      <c r="I189" s="4" t="str">
        <f>VLOOKUP($B189,Catalogue!$A$1:$F$51,4,FALSE)</f>
        <v>Kg</v>
      </c>
      <c r="J189" s="36">
        <f>VLOOKUP($B189,Catalogue!$A$1:$F$51,5,FALSE)</f>
        <v>105</v>
      </c>
      <c r="K189" s="36">
        <f>VLOOKUP($B189,Catalogue!$A$1:$F$51,6,FALSE)</f>
        <v>117.6</v>
      </c>
      <c r="L189" s="36">
        <f t="shared" si="12"/>
        <v>12.599999999999994</v>
      </c>
      <c r="M189" s="36">
        <f t="shared" si="13"/>
        <v>1680</v>
      </c>
      <c r="N189" s="36">
        <f t="shared" si="14"/>
        <v>1881.6</v>
      </c>
      <c r="O189" s="7">
        <f t="shared" si="15"/>
        <v>7</v>
      </c>
      <c r="P189" s="22" t="str">
        <f t="shared" si="16"/>
        <v>Jul</v>
      </c>
      <c r="Q189" s="11">
        <f t="shared" si="17"/>
        <v>2023</v>
      </c>
    </row>
    <row r="190" spans="1:17" x14ac:dyDescent="0.25">
      <c r="A190" s="27">
        <v>45115</v>
      </c>
      <c r="B190" s="4" t="s">
        <v>15</v>
      </c>
      <c r="C190" s="4">
        <v>5</v>
      </c>
      <c r="D190" s="4" t="s">
        <v>111</v>
      </c>
      <c r="E190" s="4" t="s">
        <v>113</v>
      </c>
      <c r="F190" s="5">
        <v>0</v>
      </c>
      <c r="G190" s="6" t="str">
        <f>VLOOKUP($B190,Catalogue!$A$1:$F$51,2,FALSE)</f>
        <v>Product06</v>
      </c>
      <c r="H190" s="7" t="str">
        <f>VLOOKUP(B190,Catalogue!$A$1:$F$51,3,FALSE)</f>
        <v>Category01</v>
      </c>
      <c r="I190" s="4" t="str">
        <f>VLOOKUP($B190,Catalogue!$A$1:$F$51,4,FALSE)</f>
        <v>No.</v>
      </c>
      <c r="J190" s="36">
        <f>VLOOKUP($B190,Catalogue!$A$1:$F$51,5,FALSE)</f>
        <v>124</v>
      </c>
      <c r="K190" s="36">
        <f>VLOOKUP($B190,Catalogue!$A$1:$F$51,6,FALSE)</f>
        <v>204.60000000000002</v>
      </c>
      <c r="L190" s="36">
        <f t="shared" si="12"/>
        <v>80.600000000000023</v>
      </c>
      <c r="M190" s="36">
        <f t="shared" si="13"/>
        <v>620</v>
      </c>
      <c r="N190" s="36">
        <f t="shared" si="14"/>
        <v>1023.0000000000001</v>
      </c>
      <c r="O190" s="7">
        <f t="shared" si="15"/>
        <v>8</v>
      </c>
      <c r="P190" s="22" t="str">
        <f t="shared" si="16"/>
        <v>Jul</v>
      </c>
      <c r="Q190" s="11">
        <f t="shared" si="17"/>
        <v>2023</v>
      </c>
    </row>
    <row r="191" spans="1:17" x14ac:dyDescent="0.25">
      <c r="A191" s="27">
        <v>45116</v>
      </c>
      <c r="B191" s="4" t="s">
        <v>29</v>
      </c>
      <c r="C191" s="4">
        <v>19</v>
      </c>
      <c r="D191" s="4" t="s">
        <v>111</v>
      </c>
      <c r="E191" s="4" t="s">
        <v>113</v>
      </c>
      <c r="F191" s="5">
        <v>0</v>
      </c>
      <c r="G191" s="6" t="str">
        <f>VLOOKUP($B191,Catalogue!$A$1:$F$51,2,FALSE)</f>
        <v>Product14</v>
      </c>
      <c r="H191" s="7" t="str">
        <f>VLOOKUP($B$2,Catalogue!$A$1:$F$51,3,FALSE)</f>
        <v>Category03</v>
      </c>
      <c r="I191" s="4" t="str">
        <f>VLOOKUP($B191,Catalogue!$A$1:$F$51,4,FALSE)</f>
        <v>No.</v>
      </c>
      <c r="J191" s="36">
        <f>VLOOKUP($B191,Catalogue!$A$1:$F$51,5,FALSE)</f>
        <v>98</v>
      </c>
      <c r="K191" s="36">
        <f>VLOOKUP($B191,Catalogue!$A$1:$F$51,6,FALSE)</f>
        <v>110.74</v>
      </c>
      <c r="L191" s="36">
        <f t="shared" si="12"/>
        <v>12.739999999999995</v>
      </c>
      <c r="M191" s="36">
        <f t="shared" si="13"/>
        <v>1862</v>
      </c>
      <c r="N191" s="36">
        <f t="shared" si="14"/>
        <v>2104.06</v>
      </c>
      <c r="O191" s="7">
        <f t="shared" si="15"/>
        <v>9</v>
      </c>
      <c r="P191" s="22" t="str">
        <f t="shared" si="16"/>
        <v>Jul</v>
      </c>
      <c r="Q191" s="11">
        <f t="shared" si="17"/>
        <v>2023</v>
      </c>
    </row>
    <row r="192" spans="1:17" x14ac:dyDescent="0.25">
      <c r="A192" s="27">
        <v>45117</v>
      </c>
      <c r="B192" s="4" t="s">
        <v>62</v>
      </c>
      <c r="C192" s="4">
        <v>15</v>
      </c>
      <c r="D192" s="4" t="s">
        <v>112</v>
      </c>
      <c r="E192" s="4" t="s">
        <v>112</v>
      </c>
      <c r="F192" s="5">
        <v>0</v>
      </c>
      <c r="G192" s="6" t="str">
        <f>VLOOKUP($B192,Catalogue!$A$1:$F$51,2,FALSE)</f>
        <v>Product30</v>
      </c>
      <c r="H192" s="7" t="str">
        <f>VLOOKUP(B192,Catalogue!$A$1:$F$51,3,FALSE)</f>
        <v>Category03</v>
      </c>
      <c r="I192" s="4" t="str">
        <f>VLOOKUP($B192,Catalogue!$A$1:$F$51,4,FALSE)</f>
        <v>No.</v>
      </c>
      <c r="J192" s="36">
        <f>VLOOKUP($B192,Catalogue!$A$1:$F$51,5,FALSE)</f>
        <v>133</v>
      </c>
      <c r="K192" s="36">
        <f>VLOOKUP($B192,Catalogue!$A$1:$F$51,6,FALSE)</f>
        <v>194.18</v>
      </c>
      <c r="L192" s="36">
        <f t="shared" si="12"/>
        <v>61.180000000000007</v>
      </c>
      <c r="M192" s="36">
        <f t="shared" si="13"/>
        <v>1995</v>
      </c>
      <c r="N192" s="36">
        <f t="shared" si="14"/>
        <v>2912.7000000000003</v>
      </c>
      <c r="O192" s="7">
        <f t="shared" si="15"/>
        <v>10</v>
      </c>
      <c r="P192" s="22" t="str">
        <f t="shared" si="16"/>
        <v>Jul</v>
      </c>
      <c r="Q192" s="11">
        <f t="shared" si="17"/>
        <v>2023</v>
      </c>
    </row>
    <row r="193" spans="1:17" x14ac:dyDescent="0.25">
      <c r="A193" s="27">
        <v>45118</v>
      </c>
      <c r="B193" s="4" t="s">
        <v>60</v>
      </c>
      <c r="C193" s="4">
        <v>12</v>
      </c>
      <c r="D193" s="4" t="s">
        <v>114</v>
      </c>
      <c r="E193" s="4" t="s">
        <v>113</v>
      </c>
      <c r="F193" s="5">
        <v>0</v>
      </c>
      <c r="G193" s="6" t="str">
        <f>VLOOKUP($B193,Catalogue!$A$1:$F$51,2,FALSE)</f>
        <v>Product29</v>
      </c>
      <c r="H193" s="7" t="str">
        <f>VLOOKUP(B193,Catalogue!$A$1:$F$51,3,FALSE)</f>
        <v>Category03</v>
      </c>
      <c r="I193" s="4" t="str">
        <f>VLOOKUP($B193,Catalogue!$A$1:$F$51,4,FALSE)</f>
        <v>Kg</v>
      </c>
      <c r="J193" s="36">
        <f>VLOOKUP($B193,Catalogue!$A$1:$F$51,5,FALSE)</f>
        <v>71</v>
      </c>
      <c r="K193" s="36">
        <f>VLOOKUP($B193,Catalogue!$A$1:$F$51,6,FALSE)</f>
        <v>95.85</v>
      </c>
      <c r="L193" s="36">
        <f t="shared" si="12"/>
        <v>24.849999999999994</v>
      </c>
      <c r="M193" s="36">
        <f t="shared" si="13"/>
        <v>852</v>
      </c>
      <c r="N193" s="36">
        <f t="shared" si="14"/>
        <v>1150.1999999999998</v>
      </c>
      <c r="O193" s="7">
        <f t="shared" si="15"/>
        <v>11</v>
      </c>
      <c r="P193" s="22" t="str">
        <f t="shared" si="16"/>
        <v>Jul</v>
      </c>
      <c r="Q193" s="11">
        <f t="shared" si="17"/>
        <v>2023</v>
      </c>
    </row>
    <row r="194" spans="1:17" x14ac:dyDescent="0.25">
      <c r="A194" s="27">
        <v>45119</v>
      </c>
      <c r="B194" s="4" t="s">
        <v>35</v>
      </c>
      <c r="C194" s="4">
        <v>17</v>
      </c>
      <c r="D194" s="4" t="s">
        <v>114</v>
      </c>
      <c r="E194" s="4" t="s">
        <v>113</v>
      </c>
      <c r="F194" s="5">
        <v>0</v>
      </c>
      <c r="G194" s="6" t="str">
        <f>VLOOKUP($B194,Catalogue!$A$1:$F$51,2,FALSE)</f>
        <v>Product17</v>
      </c>
      <c r="H194" s="7" t="str">
        <f>VLOOKUP(B194,Catalogue!$A$1:$F$51,3,FALSE)</f>
        <v>Category02</v>
      </c>
      <c r="I194" s="4" t="str">
        <f>VLOOKUP($B194,Catalogue!$A$1:$F$51,4,FALSE)</f>
        <v>Kg</v>
      </c>
      <c r="J194" s="36">
        <f>VLOOKUP($B194,Catalogue!$A$1:$F$51,5,FALSE)</f>
        <v>71</v>
      </c>
      <c r="K194" s="36">
        <f>VLOOKUP($B194,Catalogue!$A$1:$F$51,6,FALSE)</f>
        <v>79.52</v>
      </c>
      <c r="L194" s="36">
        <f t="shared" si="12"/>
        <v>8.519999999999996</v>
      </c>
      <c r="M194" s="36">
        <f t="shared" si="13"/>
        <v>1207</v>
      </c>
      <c r="N194" s="36">
        <f t="shared" si="14"/>
        <v>1351.84</v>
      </c>
      <c r="O194" s="7">
        <f t="shared" si="15"/>
        <v>12</v>
      </c>
      <c r="P194" s="22" t="str">
        <f t="shared" si="16"/>
        <v>Jul</v>
      </c>
      <c r="Q194" s="11">
        <f t="shared" si="17"/>
        <v>2023</v>
      </c>
    </row>
    <row r="195" spans="1:17" x14ac:dyDescent="0.25">
      <c r="A195" s="27">
        <v>45120</v>
      </c>
      <c r="B195" s="4" t="s">
        <v>27</v>
      </c>
      <c r="C195" s="4">
        <v>13</v>
      </c>
      <c r="D195" s="4" t="s">
        <v>112</v>
      </c>
      <c r="E195" s="4" t="s">
        <v>112</v>
      </c>
      <c r="F195" s="5">
        <v>0</v>
      </c>
      <c r="G195" s="6" t="str">
        <f>VLOOKUP($B195,Catalogue!$A$1:$F$51,2,FALSE)</f>
        <v>Product13</v>
      </c>
      <c r="H195" s="7" t="str">
        <f>VLOOKUP(B195,Catalogue!$A$1:$F$51,3,FALSE)</f>
        <v>Category02</v>
      </c>
      <c r="I195" s="4" t="str">
        <f>VLOOKUP($B195,Catalogue!$A$1:$F$51,4,FALSE)</f>
        <v>Kg</v>
      </c>
      <c r="J195" s="36">
        <f>VLOOKUP($B195,Catalogue!$A$1:$F$51,5,FALSE)</f>
        <v>63</v>
      </c>
      <c r="K195" s="36">
        <f>VLOOKUP($B195,Catalogue!$A$1:$F$51,6,FALSE)</f>
        <v>71.819999999999993</v>
      </c>
      <c r="L195" s="36">
        <f t="shared" ref="L195:L258" si="18">K195-J195</f>
        <v>8.8199999999999932</v>
      </c>
      <c r="M195" s="36">
        <f t="shared" ref="M195:M258" si="19">J195*C195</f>
        <v>819</v>
      </c>
      <c r="N195" s="36">
        <f t="shared" ref="N195:N258" si="20">C195*K195*(1-F195)</f>
        <v>933.65999999999985</v>
      </c>
      <c r="O195" s="7">
        <f t="shared" ref="O195:O258" si="21">DAY(A195)</f>
        <v>13</v>
      </c>
      <c r="P195" s="22" t="str">
        <f t="shared" ref="P195:P258" si="22">TEXT(A195,"MMM")</f>
        <v>Jul</v>
      </c>
      <c r="Q195" s="11">
        <f t="shared" ref="Q195:Q258" si="23">YEAR(A195)</f>
        <v>2023</v>
      </c>
    </row>
    <row r="196" spans="1:17" x14ac:dyDescent="0.25">
      <c r="A196" s="27">
        <v>45121</v>
      </c>
      <c r="B196" s="4" t="s">
        <v>69</v>
      </c>
      <c r="C196" s="4">
        <v>13</v>
      </c>
      <c r="D196" s="4" t="s">
        <v>111</v>
      </c>
      <c r="E196" s="4" t="s">
        <v>113</v>
      </c>
      <c r="F196" s="5">
        <v>0</v>
      </c>
      <c r="G196" s="6" t="str">
        <f>VLOOKUP($B196,Catalogue!$A$1:$F$51,2,FALSE)</f>
        <v>Product33</v>
      </c>
      <c r="H196" s="7" t="str">
        <f>VLOOKUP(B196,Catalogue!$A$1:$F$51,3,FALSE)</f>
        <v>Category04</v>
      </c>
      <c r="I196" s="4" t="str">
        <f>VLOOKUP($B196,Catalogue!$A$1:$F$51,4,FALSE)</f>
        <v>Kg</v>
      </c>
      <c r="J196" s="36">
        <f>VLOOKUP($B196,Catalogue!$A$1:$F$51,5,FALSE)</f>
        <v>16</v>
      </c>
      <c r="K196" s="36">
        <f>VLOOKUP($B196,Catalogue!$A$1:$F$51,6,FALSE)</f>
        <v>18.240000000000002</v>
      </c>
      <c r="L196" s="36">
        <f t="shared" si="18"/>
        <v>2.240000000000002</v>
      </c>
      <c r="M196" s="36">
        <f t="shared" si="19"/>
        <v>208</v>
      </c>
      <c r="N196" s="36">
        <f t="shared" si="20"/>
        <v>237.12000000000003</v>
      </c>
      <c r="O196" s="7">
        <f t="shared" si="21"/>
        <v>14</v>
      </c>
      <c r="P196" s="22" t="str">
        <f t="shared" si="22"/>
        <v>Jul</v>
      </c>
      <c r="Q196" s="11">
        <f t="shared" si="23"/>
        <v>2023</v>
      </c>
    </row>
    <row r="197" spans="1:17" x14ac:dyDescent="0.25">
      <c r="A197" s="27">
        <v>45122</v>
      </c>
      <c r="B197" s="4" t="s">
        <v>64</v>
      </c>
      <c r="C197" s="4">
        <v>18</v>
      </c>
      <c r="D197" s="4" t="s">
        <v>111</v>
      </c>
      <c r="E197" s="4" t="s">
        <v>112</v>
      </c>
      <c r="F197" s="5">
        <v>0</v>
      </c>
      <c r="G197" s="6" t="str">
        <f>VLOOKUP($B197,Catalogue!$A$1:$F$51,2,FALSE)</f>
        <v>Product31</v>
      </c>
      <c r="H197" s="7" t="str">
        <f>VLOOKUP(B197,Catalogue!$A$1:$F$51,3,FALSE)</f>
        <v>Category03</v>
      </c>
      <c r="I197" s="4" t="str">
        <f>VLOOKUP($B197,Catalogue!$A$1:$F$51,4,FALSE)</f>
        <v>Ft</v>
      </c>
      <c r="J197" s="36">
        <f>VLOOKUP($B197,Catalogue!$A$1:$F$51,5,FALSE)</f>
        <v>124</v>
      </c>
      <c r="K197" s="36">
        <f>VLOOKUP($B197,Catalogue!$A$1:$F$51,6,FALSE)</f>
        <v>163.68</v>
      </c>
      <c r="L197" s="36">
        <f t="shared" si="18"/>
        <v>39.680000000000007</v>
      </c>
      <c r="M197" s="36">
        <f t="shared" si="19"/>
        <v>2232</v>
      </c>
      <c r="N197" s="36">
        <f t="shared" si="20"/>
        <v>2946.2400000000002</v>
      </c>
      <c r="O197" s="7">
        <f t="shared" si="21"/>
        <v>15</v>
      </c>
      <c r="P197" s="22" t="str">
        <f t="shared" si="22"/>
        <v>Jul</v>
      </c>
      <c r="Q197" s="11">
        <f t="shared" si="23"/>
        <v>2023</v>
      </c>
    </row>
    <row r="198" spans="1:17" x14ac:dyDescent="0.25">
      <c r="A198" s="27">
        <v>45123</v>
      </c>
      <c r="B198" s="4" t="s">
        <v>17</v>
      </c>
      <c r="C198" s="4">
        <v>5</v>
      </c>
      <c r="D198" s="4" t="s">
        <v>112</v>
      </c>
      <c r="E198" s="4" t="s">
        <v>113</v>
      </c>
      <c r="F198" s="5">
        <v>0</v>
      </c>
      <c r="G198" s="6" t="str">
        <f>VLOOKUP($B198,Catalogue!$A$1:$F$51,2,FALSE)</f>
        <v>Product07</v>
      </c>
      <c r="H198" s="7" t="str">
        <f>VLOOKUP(B198,Catalogue!$A$1:$F$51,3,FALSE)</f>
        <v>Category01</v>
      </c>
      <c r="I198" s="4" t="str">
        <f>VLOOKUP($B198,Catalogue!$A$1:$F$51,4,FALSE)</f>
        <v>Ft</v>
      </c>
      <c r="J198" s="36">
        <f>VLOOKUP($B198,Catalogue!$A$1:$F$51,5,FALSE)</f>
        <v>10</v>
      </c>
      <c r="K198" s="36">
        <f>VLOOKUP($B198,Catalogue!$A$1:$F$51,6,FALSE)</f>
        <v>11.2</v>
      </c>
      <c r="L198" s="36">
        <f t="shared" si="18"/>
        <v>1.1999999999999993</v>
      </c>
      <c r="M198" s="36">
        <f t="shared" si="19"/>
        <v>50</v>
      </c>
      <c r="N198" s="36">
        <f t="shared" si="20"/>
        <v>56</v>
      </c>
      <c r="O198" s="7">
        <f t="shared" si="21"/>
        <v>16</v>
      </c>
      <c r="P198" s="22" t="str">
        <f t="shared" si="22"/>
        <v>Jul</v>
      </c>
      <c r="Q198" s="11">
        <f t="shared" si="23"/>
        <v>2023</v>
      </c>
    </row>
    <row r="199" spans="1:17" x14ac:dyDescent="0.25">
      <c r="A199" s="27">
        <v>45124</v>
      </c>
      <c r="B199" s="4" t="s">
        <v>39</v>
      </c>
      <c r="C199" s="4">
        <v>10</v>
      </c>
      <c r="D199" s="4" t="s">
        <v>111</v>
      </c>
      <c r="E199" s="4" t="s">
        <v>112</v>
      </c>
      <c r="F199" s="5">
        <v>0</v>
      </c>
      <c r="G199" s="6" t="str">
        <f>VLOOKUP($B199,Catalogue!$A$1:$F$51,2,FALSE)</f>
        <v>Product19</v>
      </c>
      <c r="H199" s="7" t="str">
        <f>VLOOKUP(B199,Catalogue!$A$1:$F$51,3,FALSE)</f>
        <v>Category02</v>
      </c>
      <c r="I199" s="4" t="str">
        <f>VLOOKUP($B199,Catalogue!$A$1:$F$51,4,FALSE)</f>
        <v>Lt</v>
      </c>
      <c r="J199" s="36">
        <f>VLOOKUP($B199,Catalogue!$A$1:$F$51,5,FALSE)</f>
        <v>124</v>
      </c>
      <c r="K199" s="36">
        <f>VLOOKUP($B199,Catalogue!$A$1:$F$51,6,FALSE)</f>
        <v>167.4</v>
      </c>
      <c r="L199" s="36">
        <f t="shared" si="18"/>
        <v>43.400000000000006</v>
      </c>
      <c r="M199" s="36">
        <f t="shared" si="19"/>
        <v>1240</v>
      </c>
      <c r="N199" s="36">
        <f t="shared" si="20"/>
        <v>1674</v>
      </c>
      <c r="O199" s="7">
        <f t="shared" si="21"/>
        <v>17</v>
      </c>
      <c r="P199" s="22" t="str">
        <f t="shared" si="22"/>
        <v>Jul</v>
      </c>
      <c r="Q199" s="11">
        <f t="shared" si="23"/>
        <v>2023</v>
      </c>
    </row>
    <row r="200" spans="1:17" x14ac:dyDescent="0.25">
      <c r="A200" s="27">
        <v>45125</v>
      </c>
      <c r="B200" s="4" t="s">
        <v>52</v>
      </c>
      <c r="C200" s="4">
        <v>17</v>
      </c>
      <c r="D200" s="4" t="s">
        <v>111</v>
      </c>
      <c r="E200" s="4" t="s">
        <v>113</v>
      </c>
      <c r="F200" s="5">
        <v>0</v>
      </c>
      <c r="G200" s="6" t="str">
        <f>VLOOKUP($B200,Catalogue!$A$1:$F$51,2,FALSE)</f>
        <v>Product25</v>
      </c>
      <c r="H200" s="7" t="str">
        <f>VLOOKUP(B200,Catalogue!$A$1:$F$51,3,FALSE)</f>
        <v>Category03</v>
      </c>
      <c r="I200" s="4" t="str">
        <f>VLOOKUP($B200,Catalogue!$A$1:$F$51,4,FALSE)</f>
        <v>Kg</v>
      </c>
      <c r="J200" s="36">
        <f>VLOOKUP($B200,Catalogue!$A$1:$F$51,5,FALSE)</f>
        <v>12</v>
      </c>
      <c r="K200" s="36">
        <f>VLOOKUP($B200,Catalogue!$A$1:$F$51,6,FALSE)</f>
        <v>16.920000000000002</v>
      </c>
      <c r="L200" s="36">
        <f t="shared" si="18"/>
        <v>4.9200000000000017</v>
      </c>
      <c r="M200" s="36">
        <f t="shared" si="19"/>
        <v>204</v>
      </c>
      <c r="N200" s="36">
        <f t="shared" si="20"/>
        <v>287.64000000000004</v>
      </c>
      <c r="O200" s="7">
        <f t="shared" si="21"/>
        <v>18</v>
      </c>
      <c r="P200" s="22" t="str">
        <f t="shared" si="22"/>
        <v>Jul</v>
      </c>
      <c r="Q200" s="11">
        <f t="shared" si="23"/>
        <v>2023</v>
      </c>
    </row>
    <row r="201" spans="1:17" x14ac:dyDescent="0.25">
      <c r="A201" s="27">
        <v>45126</v>
      </c>
      <c r="B201" s="4" t="s">
        <v>33</v>
      </c>
      <c r="C201" s="4">
        <v>5</v>
      </c>
      <c r="D201" s="4" t="s">
        <v>112</v>
      </c>
      <c r="E201" s="4" t="s">
        <v>113</v>
      </c>
      <c r="F201" s="5">
        <v>0</v>
      </c>
      <c r="G201" s="6" t="str">
        <f>VLOOKUP($B201,Catalogue!$A$1:$F$51,2,FALSE)</f>
        <v>Product16</v>
      </c>
      <c r="H201" s="7" t="str">
        <f>VLOOKUP(B201,Catalogue!$A$1:$F$51,3,FALSE)</f>
        <v>Category02</v>
      </c>
      <c r="I201" s="4" t="str">
        <f>VLOOKUP($B201,Catalogue!$A$1:$F$51,4,FALSE)</f>
        <v>Lt</v>
      </c>
      <c r="J201" s="36">
        <f>VLOOKUP($B201,Catalogue!$A$1:$F$51,5,FALSE)</f>
        <v>44</v>
      </c>
      <c r="K201" s="36">
        <f>VLOOKUP($B201,Catalogue!$A$1:$F$51,6,FALSE)</f>
        <v>72.599999999999994</v>
      </c>
      <c r="L201" s="36">
        <f t="shared" si="18"/>
        <v>28.599999999999994</v>
      </c>
      <c r="M201" s="36">
        <f t="shared" si="19"/>
        <v>220</v>
      </c>
      <c r="N201" s="36">
        <f t="shared" si="20"/>
        <v>363</v>
      </c>
      <c r="O201" s="7">
        <f t="shared" si="21"/>
        <v>19</v>
      </c>
      <c r="P201" s="22" t="str">
        <f t="shared" si="22"/>
        <v>Jul</v>
      </c>
      <c r="Q201" s="11">
        <f t="shared" si="23"/>
        <v>2023</v>
      </c>
    </row>
    <row r="202" spans="1:17" x14ac:dyDescent="0.25">
      <c r="A202" s="27">
        <v>45127</v>
      </c>
      <c r="B202" s="4" t="s">
        <v>104</v>
      </c>
      <c r="C202" s="4">
        <v>13</v>
      </c>
      <c r="D202" s="4" t="s">
        <v>114</v>
      </c>
      <c r="E202" s="4" t="s">
        <v>112</v>
      </c>
      <c r="F202" s="5">
        <v>0</v>
      </c>
      <c r="G202" s="6" t="str">
        <f>VLOOKUP($B202,Catalogue!$A$1:$F$51,2,FALSE)</f>
        <v>Product50</v>
      </c>
      <c r="H202" s="7" t="str">
        <f>VLOOKUP(B202,Catalogue!$A$1:$F$51,3,FALSE)</f>
        <v>Category05</v>
      </c>
      <c r="I202" s="4" t="str">
        <f>VLOOKUP($B202,Catalogue!$A$1:$F$51,4,FALSE)</f>
        <v>Kg</v>
      </c>
      <c r="J202" s="36">
        <f>VLOOKUP($B202,Catalogue!$A$1:$F$51,5,FALSE)</f>
        <v>12</v>
      </c>
      <c r="K202" s="36">
        <f>VLOOKUP($B202,Catalogue!$A$1:$F$51,6,FALSE)</f>
        <v>17.52</v>
      </c>
      <c r="L202" s="36">
        <f t="shared" si="18"/>
        <v>5.52</v>
      </c>
      <c r="M202" s="36">
        <f t="shared" si="19"/>
        <v>156</v>
      </c>
      <c r="N202" s="36">
        <f t="shared" si="20"/>
        <v>227.76</v>
      </c>
      <c r="O202" s="7">
        <f t="shared" si="21"/>
        <v>20</v>
      </c>
      <c r="P202" s="22" t="str">
        <f t="shared" si="22"/>
        <v>Jul</v>
      </c>
      <c r="Q202" s="11">
        <f t="shared" si="23"/>
        <v>2023</v>
      </c>
    </row>
    <row r="203" spans="1:17" x14ac:dyDescent="0.25">
      <c r="A203" s="27">
        <v>45128</v>
      </c>
      <c r="B203" s="4" t="s">
        <v>9</v>
      </c>
      <c r="C203" s="4">
        <v>17</v>
      </c>
      <c r="D203" s="4" t="s">
        <v>114</v>
      </c>
      <c r="E203" s="4" t="s">
        <v>113</v>
      </c>
      <c r="F203" s="5">
        <v>0</v>
      </c>
      <c r="G203" s="6" t="str">
        <f>VLOOKUP($B203,Catalogue!$A$1:$F$51,2,FALSE)</f>
        <v>Product02</v>
      </c>
      <c r="H203" s="7" t="str">
        <f>VLOOKUP(B203,Catalogue!$A$1:$F$51,3,FALSE)</f>
        <v>Category01</v>
      </c>
      <c r="I203" s="4" t="str">
        <f>VLOOKUP($B203,Catalogue!$A$1:$F$51,4,FALSE)</f>
        <v>Kg</v>
      </c>
      <c r="J203" s="36">
        <f>VLOOKUP($B203,Catalogue!$A$1:$F$51,5,FALSE)</f>
        <v>105</v>
      </c>
      <c r="K203" s="36">
        <f>VLOOKUP($B203,Catalogue!$A$1:$F$51,6,FALSE)</f>
        <v>117.6</v>
      </c>
      <c r="L203" s="36">
        <f t="shared" si="18"/>
        <v>12.599999999999994</v>
      </c>
      <c r="M203" s="36">
        <f t="shared" si="19"/>
        <v>1785</v>
      </c>
      <c r="N203" s="36">
        <f t="shared" si="20"/>
        <v>1999.1999999999998</v>
      </c>
      <c r="O203" s="7">
        <f t="shared" si="21"/>
        <v>21</v>
      </c>
      <c r="P203" s="22" t="str">
        <f t="shared" si="22"/>
        <v>Jul</v>
      </c>
      <c r="Q203" s="11">
        <f t="shared" si="23"/>
        <v>2023</v>
      </c>
    </row>
    <row r="204" spans="1:17" x14ac:dyDescent="0.25">
      <c r="A204" s="27">
        <v>45129</v>
      </c>
      <c r="B204" s="4" t="s">
        <v>33</v>
      </c>
      <c r="C204" s="4">
        <v>20</v>
      </c>
      <c r="D204" s="4" t="s">
        <v>112</v>
      </c>
      <c r="E204" s="4" t="s">
        <v>113</v>
      </c>
      <c r="F204" s="5">
        <v>0</v>
      </c>
      <c r="G204" s="6" t="str">
        <f>VLOOKUP($B204,Catalogue!$A$1:$F$51,2,FALSE)</f>
        <v>Product16</v>
      </c>
      <c r="H204" s="7" t="str">
        <f>VLOOKUP(B204,Catalogue!$A$1:$F$51,3,FALSE)</f>
        <v>Category02</v>
      </c>
      <c r="I204" s="4" t="str">
        <f>VLOOKUP($B204,Catalogue!$A$1:$F$51,4,FALSE)</f>
        <v>Lt</v>
      </c>
      <c r="J204" s="36">
        <f>VLOOKUP($B204,Catalogue!$A$1:$F$51,5,FALSE)</f>
        <v>44</v>
      </c>
      <c r="K204" s="36">
        <f>VLOOKUP($B204,Catalogue!$A$1:$F$51,6,FALSE)</f>
        <v>72.599999999999994</v>
      </c>
      <c r="L204" s="36">
        <f t="shared" si="18"/>
        <v>28.599999999999994</v>
      </c>
      <c r="M204" s="36">
        <f t="shared" si="19"/>
        <v>880</v>
      </c>
      <c r="N204" s="36">
        <f t="shared" si="20"/>
        <v>1452</v>
      </c>
      <c r="O204" s="7">
        <f t="shared" si="21"/>
        <v>22</v>
      </c>
      <c r="P204" s="22" t="str">
        <f t="shared" si="22"/>
        <v>Jul</v>
      </c>
      <c r="Q204" s="11">
        <f t="shared" si="23"/>
        <v>2023</v>
      </c>
    </row>
    <row r="205" spans="1:17" x14ac:dyDescent="0.25">
      <c r="A205" s="27">
        <v>45130</v>
      </c>
      <c r="B205" s="4" t="s">
        <v>46</v>
      </c>
      <c r="C205" s="4">
        <v>12</v>
      </c>
      <c r="D205" s="4" t="s">
        <v>111</v>
      </c>
      <c r="E205" s="4" t="s">
        <v>112</v>
      </c>
      <c r="F205" s="5">
        <v>0</v>
      </c>
      <c r="G205" s="6" t="str">
        <f>VLOOKUP($B205,Catalogue!$A$1:$F$51,2,FALSE)</f>
        <v>Product22</v>
      </c>
      <c r="H205" s="7" t="str">
        <f>VLOOKUP(B205,Catalogue!$A$1:$F$51,3,FALSE)</f>
        <v>Category03</v>
      </c>
      <c r="I205" s="4" t="str">
        <f>VLOOKUP($B205,Catalogue!$A$1:$F$51,4,FALSE)</f>
        <v>No.</v>
      </c>
      <c r="J205" s="36">
        <f>VLOOKUP($B205,Catalogue!$A$1:$F$51,5,FALSE)</f>
        <v>10</v>
      </c>
      <c r="K205" s="36">
        <f>VLOOKUP($B205,Catalogue!$A$1:$F$51,6,FALSE)</f>
        <v>11.2</v>
      </c>
      <c r="L205" s="36">
        <f t="shared" si="18"/>
        <v>1.1999999999999993</v>
      </c>
      <c r="M205" s="36">
        <f t="shared" si="19"/>
        <v>120</v>
      </c>
      <c r="N205" s="36">
        <f t="shared" si="20"/>
        <v>134.39999999999998</v>
      </c>
      <c r="O205" s="7">
        <f t="shared" si="21"/>
        <v>23</v>
      </c>
      <c r="P205" s="22" t="str">
        <f t="shared" si="22"/>
        <v>Jul</v>
      </c>
      <c r="Q205" s="11">
        <f t="shared" si="23"/>
        <v>2023</v>
      </c>
    </row>
    <row r="206" spans="1:17" x14ac:dyDescent="0.25">
      <c r="A206" s="27">
        <v>45131</v>
      </c>
      <c r="B206" s="4" t="s">
        <v>39</v>
      </c>
      <c r="C206" s="4">
        <v>12</v>
      </c>
      <c r="D206" s="4" t="s">
        <v>111</v>
      </c>
      <c r="E206" s="4" t="s">
        <v>113</v>
      </c>
      <c r="F206" s="5">
        <v>0</v>
      </c>
      <c r="G206" s="6" t="str">
        <f>VLOOKUP($B206,Catalogue!$A$1:$F$51,2,FALSE)</f>
        <v>Product19</v>
      </c>
      <c r="H206" s="7" t="str">
        <f>VLOOKUP(B206,Catalogue!$A$1:$F$51,3,FALSE)</f>
        <v>Category02</v>
      </c>
      <c r="I206" s="4" t="str">
        <f>VLOOKUP($B206,Catalogue!$A$1:$F$51,4,FALSE)</f>
        <v>Lt</v>
      </c>
      <c r="J206" s="36">
        <f>VLOOKUP($B206,Catalogue!$A$1:$F$51,5,FALSE)</f>
        <v>124</v>
      </c>
      <c r="K206" s="36">
        <f>VLOOKUP($B206,Catalogue!$A$1:$F$51,6,FALSE)</f>
        <v>167.4</v>
      </c>
      <c r="L206" s="36">
        <f t="shared" si="18"/>
        <v>43.400000000000006</v>
      </c>
      <c r="M206" s="36">
        <f t="shared" si="19"/>
        <v>1488</v>
      </c>
      <c r="N206" s="36">
        <f t="shared" si="20"/>
        <v>2008.8000000000002</v>
      </c>
      <c r="O206" s="7">
        <f t="shared" si="21"/>
        <v>24</v>
      </c>
      <c r="P206" s="22" t="str">
        <f t="shared" si="22"/>
        <v>Jul</v>
      </c>
      <c r="Q206" s="11">
        <f t="shared" si="23"/>
        <v>2023</v>
      </c>
    </row>
    <row r="207" spans="1:17" x14ac:dyDescent="0.25">
      <c r="A207" s="27">
        <v>45132</v>
      </c>
      <c r="B207" s="4" t="s">
        <v>33</v>
      </c>
      <c r="C207" s="4">
        <v>12</v>
      </c>
      <c r="D207" s="4" t="s">
        <v>112</v>
      </c>
      <c r="E207" s="4" t="s">
        <v>112</v>
      </c>
      <c r="F207" s="5">
        <v>0</v>
      </c>
      <c r="G207" s="6" t="str">
        <f>VLOOKUP($B207,Catalogue!$A$1:$F$51,2,FALSE)</f>
        <v>Product16</v>
      </c>
      <c r="H207" s="7" t="str">
        <f>VLOOKUP(B207,Catalogue!$A$1:$F$51,3,FALSE)</f>
        <v>Category02</v>
      </c>
      <c r="I207" s="4" t="str">
        <f>VLOOKUP($B207,Catalogue!$A$1:$F$51,4,FALSE)</f>
        <v>Lt</v>
      </c>
      <c r="J207" s="36">
        <f>VLOOKUP($B207,Catalogue!$A$1:$F$51,5,FALSE)</f>
        <v>44</v>
      </c>
      <c r="K207" s="36">
        <f>VLOOKUP($B207,Catalogue!$A$1:$F$51,6,FALSE)</f>
        <v>72.599999999999994</v>
      </c>
      <c r="L207" s="36">
        <f t="shared" si="18"/>
        <v>28.599999999999994</v>
      </c>
      <c r="M207" s="36">
        <f t="shared" si="19"/>
        <v>528</v>
      </c>
      <c r="N207" s="36">
        <f t="shared" si="20"/>
        <v>871.19999999999993</v>
      </c>
      <c r="O207" s="7">
        <f t="shared" si="21"/>
        <v>25</v>
      </c>
      <c r="P207" s="22" t="str">
        <f t="shared" si="22"/>
        <v>Jul</v>
      </c>
      <c r="Q207" s="11">
        <f t="shared" si="23"/>
        <v>2023</v>
      </c>
    </row>
    <row r="208" spans="1:17" x14ac:dyDescent="0.25">
      <c r="A208" s="27">
        <v>45133</v>
      </c>
      <c r="B208" s="4" t="s">
        <v>54</v>
      </c>
      <c r="C208" s="4">
        <v>14</v>
      </c>
      <c r="D208" s="4" t="s">
        <v>111</v>
      </c>
      <c r="E208" s="4" t="s">
        <v>113</v>
      </c>
      <c r="F208" s="5">
        <v>0</v>
      </c>
      <c r="G208" s="6" t="str">
        <f>VLOOKUP($B208,Catalogue!$A$1:$F$51,2,FALSE)</f>
        <v>Product26</v>
      </c>
      <c r="H208" s="7" t="str">
        <f>VLOOKUP(B208,Catalogue!$A$1:$F$51,3,FALSE)</f>
        <v>Category03</v>
      </c>
      <c r="I208" s="4" t="str">
        <f>VLOOKUP($B208,Catalogue!$A$1:$F$51,4,FALSE)</f>
        <v>Kg</v>
      </c>
      <c r="J208" s="36">
        <f>VLOOKUP($B208,Catalogue!$A$1:$F$51,5,FALSE)</f>
        <v>98</v>
      </c>
      <c r="K208" s="36">
        <f>VLOOKUP($B208,Catalogue!$A$1:$F$51,6,FALSE)</f>
        <v>161.69999999999999</v>
      </c>
      <c r="L208" s="36">
        <f t="shared" si="18"/>
        <v>63.699999999999989</v>
      </c>
      <c r="M208" s="36">
        <f t="shared" si="19"/>
        <v>1372</v>
      </c>
      <c r="N208" s="36">
        <f t="shared" si="20"/>
        <v>2263.7999999999997</v>
      </c>
      <c r="O208" s="7">
        <f t="shared" si="21"/>
        <v>26</v>
      </c>
      <c r="P208" s="22" t="str">
        <f t="shared" si="22"/>
        <v>Jul</v>
      </c>
      <c r="Q208" s="11">
        <f t="shared" si="23"/>
        <v>2023</v>
      </c>
    </row>
    <row r="209" spans="1:17" x14ac:dyDescent="0.25">
      <c r="A209" s="27">
        <v>45134</v>
      </c>
      <c r="B209" s="4" t="s">
        <v>18</v>
      </c>
      <c r="C209" s="4">
        <v>10</v>
      </c>
      <c r="D209" s="4" t="s">
        <v>111</v>
      </c>
      <c r="E209" s="4" t="s">
        <v>112</v>
      </c>
      <c r="F209" s="5">
        <v>0</v>
      </c>
      <c r="G209" s="6" t="str">
        <f>VLOOKUP($B209,Catalogue!$A$1:$F$51,2,FALSE)</f>
        <v>Product08</v>
      </c>
      <c r="H209" s="7" t="str">
        <f>VLOOKUP(B209,Catalogue!$A$1:$F$51,3,FALSE)</f>
        <v>Category01</v>
      </c>
      <c r="I209" s="4" t="str">
        <f>VLOOKUP($B209,Catalogue!$A$1:$F$51,4,FALSE)</f>
        <v>Lt</v>
      </c>
      <c r="J209" s="36">
        <f>VLOOKUP($B209,Catalogue!$A$1:$F$51,5,FALSE)</f>
        <v>16</v>
      </c>
      <c r="K209" s="36">
        <f>VLOOKUP($B209,Catalogue!$A$1:$F$51,6,FALSE)</f>
        <v>17.600000000000001</v>
      </c>
      <c r="L209" s="36">
        <f t="shared" si="18"/>
        <v>1.6000000000000014</v>
      </c>
      <c r="M209" s="36">
        <f t="shared" si="19"/>
        <v>160</v>
      </c>
      <c r="N209" s="36">
        <f t="shared" si="20"/>
        <v>176</v>
      </c>
      <c r="O209" s="7">
        <f t="shared" si="21"/>
        <v>27</v>
      </c>
      <c r="P209" s="22" t="str">
        <f t="shared" si="22"/>
        <v>Jul</v>
      </c>
      <c r="Q209" s="11">
        <f t="shared" si="23"/>
        <v>2023</v>
      </c>
    </row>
    <row r="210" spans="1:17" x14ac:dyDescent="0.25">
      <c r="A210" s="27">
        <v>45135</v>
      </c>
      <c r="B210" s="4" t="s">
        <v>94</v>
      </c>
      <c r="C210" s="4">
        <v>9</v>
      </c>
      <c r="D210" s="4" t="s">
        <v>112</v>
      </c>
      <c r="E210" s="4" t="s">
        <v>113</v>
      </c>
      <c r="F210" s="5">
        <v>0</v>
      </c>
      <c r="G210" s="6" t="str">
        <f>VLOOKUP($B210,Catalogue!$A$1:$F$51,2,FALSE)</f>
        <v>Product45</v>
      </c>
      <c r="H210" s="7" t="str">
        <f>VLOOKUP(B210,Catalogue!$A$1:$F$51,3,FALSE)</f>
        <v>Category05</v>
      </c>
      <c r="I210" s="4" t="str">
        <f>VLOOKUP($B210,Catalogue!$A$1:$F$51,4,FALSE)</f>
        <v>Kg</v>
      </c>
      <c r="J210" s="36">
        <f>VLOOKUP($B210,Catalogue!$A$1:$F$51,5,FALSE)</f>
        <v>10</v>
      </c>
      <c r="K210" s="36">
        <f>VLOOKUP($B210,Catalogue!$A$1:$F$51,6,FALSE)</f>
        <v>14.100000000000001</v>
      </c>
      <c r="L210" s="36">
        <f t="shared" si="18"/>
        <v>4.1000000000000014</v>
      </c>
      <c r="M210" s="36">
        <f t="shared" si="19"/>
        <v>90</v>
      </c>
      <c r="N210" s="36">
        <f t="shared" si="20"/>
        <v>126.9</v>
      </c>
      <c r="O210" s="7">
        <f t="shared" si="21"/>
        <v>28</v>
      </c>
      <c r="P210" s="22" t="str">
        <f t="shared" si="22"/>
        <v>Jul</v>
      </c>
      <c r="Q210" s="11">
        <f t="shared" si="23"/>
        <v>2023</v>
      </c>
    </row>
    <row r="211" spans="1:17" x14ac:dyDescent="0.25">
      <c r="A211" s="27">
        <v>45136</v>
      </c>
      <c r="B211" s="4" t="s">
        <v>25</v>
      </c>
      <c r="C211" s="4">
        <v>9</v>
      </c>
      <c r="D211" s="4" t="s">
        <v>114</v>
      </c>
      <c r="E211" s="4" t="s">
        <v>113</v>
      </c>
      <c r="F211" s="5">
        <v>0</v>
      </c>
      <c r="G211" s="6" t="str">
        <f>VLOOKUP($B211,Catalogue!$A$1:$F$51,2,FALSE)</f>
        <v>Product12</v>
      </c>
      <c r="H211" s="7" t="str">
        <f>VLOOKUP(B211,Catalogue!$A$1:$F$51,3,FALSE)</f>
        <v>Category02</v>
      </c>
      <c r="I211" s="4" t="str">
        <f>VLOOKUP($B211,Catalogue!$A$1:$F$51,4,FALSE)</f>
        <v>Ft</v>
      </c>
      <c r="J211" s="36">
        <f>VLOOKUP($B211,Catalogue!$A$1:$F$51,5,FALSE)</f>
        <v>12</v>
      </c>
      <c r="K211" s="36">
        <f>VLOOKUP($B211,Catalogue!$A$1:$F$51,6,FALSE)</f>
        <v>13.44</v>
      </c>
      <c r="L211" s="36">
        <f t="shared" si="18"/>
        <v>1.4399999999999995</v>
      </c>
      <c r="M211" s="36">
        <f t="shared" si="19"/>
        <v>108</v>
      </c>
      <c r="N211" s="36">
        <f t="shared" si="20"/>
        <v>120.96</v>
      </c>
      <c r="O211" s="7">
        <f t="shared" si="21"/>
        <v>29</v>
      </c>
      <c r="P211" s="22" t="str">
        <f t="shared" si="22"/>
        <v>Jul</v>
      </c>
      <c r="Q211" s="11">
        <f t="shared" si="23"/>
        <v>2023</v>
      </c>
    </row>
    <row r="212" spans="1:17" x14ac:dyDescent="0.25">
      <c r="A212" s="27">
        <v>45137</v>
      </c>
      <c r="B212" s="4" t="s">
        <v>100</v>
      </c>
      <c r="C212" s="4">
        <v>1</v>
      </c>
      <c r="D212" s="4" t="s">
        <v>114</v>
      </c>
      <c r="E212" s="4" t="s">
        <v>112</v>
      </c>
      <c r="F212" s="5">
        <v>0</v>
      </c>
      <c r="G212" s="6" t="str">
        <f>VLOOKUP($B212,Catalogue!$A$1:$F$51,2,FALSE)</f>
        <v>Product48</v>
      </c>
      <c r="H212" s="7" t="str">
        <f>VLOOKUP($B$2,Catalogue!$A$1:$F$51,3,FALSE)</f>
        <v>Category03</v>
      </c>
      <c r="I212" s="4" t="str">
        <f>VLOOKUP($B212,Catalogue!$A$1:$F$51,4,FALSE)</f>
        <v>Lt</v>
      </c>
      <c r="J212" s="36">
        <f>VLOOKUP($B212,Catalogue!$A$1:$F$51,5,FALSE)</f>
        <v>123</v>
      </c>
      <c r="K212" s="36">
        <f>VLOOKUP($B212,Catalogue!$A$1:$F$51,6,FALSE)</f>
        <v>135.30000000000001</v>
      </c>
      <c r="L212" s="36">
        <f t="shared" si="18"/>
        <v>12.300000000000011</v>
      </c>
      <c r="M212" s="36">
        <f t="shared" si="19"/>
        <v>123</v>
      </c>
      <c r="N212" s="36">
        <f t="shared" si="20"/>
        <v>135.30000000000001</v>
      </c>
      <c r="O212" s="7">
        <f t="shared" si="21"/>
        <v>30</v>
      </c>
      <c r="P212" s="22" t="str">
        <f t="shared" si="22"/>
        <v>Jul</v>
      </c>
      <c r="Q212" s="11">
        <f t="shared" si="23"/>
        <v>2023</v>
      </c>
    </row>
    <row r="213" spans="1:17" x14ac:dyDescent="0.25">
      <c r="A213" s="27">
        <v>45138</v>
      </c>
      <c r="B213" s="4" t="s">
        <v>62</v>
      </c>
      <c r="C213" s="4">
        <v>4</v>
      </c>
      <c r="D213" s="4" t="s">
        <v>112</v>
      </c>
      <c r="E213" s="4" t="s">
        <v>113</v>
      </c>
      <c r="F213" s="5">
        <v>0</v>
      </c>
      <c r="G213" s="6" t="str">
        <f>VLOOKUP($B213,Catalogue!$A$1:$F$51,2,FALSE)</f>
        <v>Product30</v>
      </c>
      <c r="H213" s="7" t="str">
        <f>VLOOKUP(B213,Catalogue!$A$1:$F$51,3,FALSE)</f>
        <v>Category03</v>
      </c>
      <c r="I213" s="4" t="str">
        <f>VLOOKUP($B213,Catalogue!$A$1:$F$51,4,FALSE)</f>
        <v>No.</v>
      </c>
      <c r="J213" s="36">
        <f>VLOOKUP($B213,Catalogue!$A$1:$F$51,5,FALSE)</f>
        <v>133</v>
      </c>
      <c r="K213" s="36">
        <f>VLOOKUP($B213,Catalogue!$A$1:$F$51,6,FALSE)</f>
        <v>194.18</v>
      </c>
      <c r="L213" s="36">
        <f t="shared" si="18"/>
        <v>61.180000000000007</v>
      </c>
      <c r="M213" s="36">
        <f t="shared" si="19"/>
        <v>532</v>
      </c>
      <c r="N213" s="36">
        <f t="shared" si="20"/>
        <v>776.72</v>
      </c>
      <c r="O213" s="7">
        <f t="shared" si="21"/>
        <v>31</v>
      </c>
      <c r="P213" s="22" t="str">
        <f t="shared" si="22"/>
        <v>Jul</v>
      </c>
      <c r="Q213" s="11">
        <f t="shared" si="23"/>
        <v>2023</v>
      </c>
    </row>
    <row r="214" spans="1:17" x14ac:dyDescent="0.25">
      <c r="A214" s="27">
        <v>45139</v>
      </c>
      <c r="B214" s="4" t="s">
        <v>10</v>
      </c>
      <c r="C214" s="4">
        <v>13</v>
      </c>
      <c r="D214" s="4" t="s">
        <v>111</v>
      </c>
      <c r="E214" s="4" t="s">
        <v>113</v>
      </c>
      <c r="F214" s="5">
        <v>0</v>
      </c>
      <c r="G214" s="6" t="str">
        <f>VLOOKUP($B214,Catalogue!$A$1:$F$51,2,FALSE)</f>
        <v>Product03</v>
      </c>
      <c r="H214" s="7" t="str">
        <f>VLOOKUP(B214,Catalogue!$A$1:$F$51,3,FALSE)</f>
        <v>Category01</v>
      </c>
      <c r="I214" s="4" t="str">
        <f>VLOOKUP($B214,Catalogue!$A$1:$F$51,4,FALSE)</f>
        <v>Lt</v>
      </c>
      <c r="J214" s="36">
        <f>VLOOKUP($B214,Catalogue!$A$1:$F$51,5,FALSE)</f>
        <v>44</v>
      </c>
      <c r="K214" s="36">
        <f>VLOOKUP($B214,Catalogue!$A$1:$F$51,6,FALSE)</f>
        <v>50.16</v>
      </c>
      <c r="L214" s="36">
        <f t="shared" si="18"/>
        <v>6.1599999999999966</v>
      </c>
      <c r="M214" s="36">
        <f t="shared" si="19"/>
        <v>572</v>
      </c>
      <c r="N214" s="36">
        <f t="shared" si="20"/>
        <v>652.07999999999993</v>
      </c>
      <c r="O214" s="7">
        <f t="shared" si="21"/>
        <v>1</v>
      </c>
      <c r="P214" s="22" t="str">
        <f t="shared" si="22"/>
        <v>Aug</v>
      </c>
      <c r="Q214" s="11">
        <f t="shared" si="23"/>
        <v>2023</v>
      </c>
    </row>
    <row r="215" spans="1:17" x14ac:dyDescent="0.25">
      <c r="A215" s="27">
        <v>45140</v>
      </c>
      <c r="B215" s="4" t="s">
        <v>87</v>
      </c>
      <c r="C215" s="4">
        <v>7</v>
      </c>
      <c r="D215" s="4" t="s">
        <v>111</v>
      </c>
      <c r="E215" s="4" t="s">
        <v>112</v>
      </c>
      <c r="F215" s="5">
        <v>0</v>
      </c>
      <c r="G215" s="6" t="str">
        <f>VLOOKUP($B215,Catalogue!$A$1:$F$51,2,FALSE)</f>
        <v>Product42</v>
      </c>
      <c r="H215" s="7" t="str">
        <f>VLOOKUP(B215,Catalogue!$A$1:$F$51,3,FALSE)</f>
        <v>Category05</v>
      </c>
      <c r="I215" s="4" t="str">
        <f>VLOOKUP($B215,Catalogue!$A$1:$F$51,4,FALSE)</f>
        <v>Kg</v>
      </c>
      <c r="J215" s="36">
        <f>VLOOKUP($B215,Catalogue!$A$1:$F$51,5,FALSE)</f>
        <v>71</v>
      </c>
      <c r="K215" s="36">
        <f>VLOOKUP($B215,Catalogue!$A$1:$F$51,6,FALSE)</f>
        <v>79.52</v>
      </c>
      <c r="L215" s="36">
        <f t="shared" si="18"/>
        <v>8.519999999999996</v>
      </c>
      <c r="M215" s="36">
        <f t="shared" si="19"/>
        <v>497</v>
      </c>
      <c r="N215" s="36">
        <f t="shared" si="20"/>
        <v>556.64</v>
      </c>
      <c r="O215" s="7">
        <f t="shared" si="21"/>
        <v>2</v>
      </c>
      <c r="P215" s="22" t="str">
        <f t="shared" si="22"/>
        <v>Aug</v>
      </c>
      <c r="Q215" s="11">
        <f t="shared" si="23"/>
        <v>2023</v>
      </c>
    </row>
    <row r="216" spans="1:17" x14ac:dyDescent="0.25">
      <c r="A216" s="27">
        <v>45141</v>
      </c>
      <c r="B216" s="4" t="s">
        <v>50</v>
      </c>
      <c r="C216" s="4">
        <v>6</v>
      </c>
      <c r="D216" s="4" t="s">
        <v>112</v>
      </c>
      <c r="E216" s="4" t="s">
        <v>113</v>
      </c>
      <c r="F216" s="5">
        <v>0</v>
      </c>
      <c r="G216" s="6" t="str">
        <f>VLOOKUP($B216,Catalogue!$A$1:$F$51,2,FALSE)</f>
        <v>Product24</v>
      </c>
      <c r="H216" s="7" t="str">
        <f>VLOOKUP(B216,Catalogue!$A$1:$F$51,3,FALSE)</f>
        <v>Category03</v>
      </c>
      <c r="I216" s="4" t="str">
        <f>VLOOKUP($B216,Catalogue!$A$1:$F$51,4,FALSE)</f>
        <v>Lt</v>
      </c>
      <c r="J216" s="36">
        <f>VLOOKUP($B216,Catalogue!$A$1:$F$51,5,FALSE)</f>
        <v>136</v>
      </c>
      <c r="K216" s="36">
        <f>VLOOKUP($B216,Catalogue!$A$1:$F$51,6,FALSE)</f>
        <v>153.68</v>
      </c>
      <c r="L216" s="36">
        <f t="shared" si="18"/>
        <v>17.680000000000007</v>
      </c>
      <c r="M216" s="36">
        <f t="shared" si="19"/>
        <v>816</v>
      </c>
      <c r="N216" s="36">
        <f t="shared" si="20"/>
        <v>922.08</v>
      </c>
      <c r="O216" s="7">
        <f t="shared" si="21"/>
        <v>3</v>
      </c>
      <c r="P216" s="22" t="str">
        <f t="shared" si="22"/>
        <v>Aug</v>
      </c>
      <c r="Q216" s="11">
        <f t="shared" si="23"/>
        <v>2023</v>
      </c>
    </row>
    <row r="217" spans="1:17" x14ac:dyDescent="0.25">
      <c r="A217" s="27">
        <v>45142</v>
      </c>
      <c r="B217" s="4" t="s">
        <v>83</v>
      </c>
      <c r="C217" s="4">
        <v>14</v>
      </c>
      <c r="D217" s="4" t="s">
        <v>111</v>
      </c>
      <c r="E217" s="4" t="s">
        <v>112</v>
      </c>
      <c r="F217" s="5">
        <v>0</v>
      </c>
      <c r="G217" s="6" t="str">
        <f>VLOOKUP($B217,Catalogue!$A$1:$F$51,2,FALSE)</f>
        <v>Product40</v>
      </c>
      <c r="H217" s="7" t="str">
        <f>VLOOKUP(B217,Catalogue!$A$1:$F$51,3,FALSE)</f>
        <v>Category04</v>
      </c>
      <c r="I217" s="4" t="str">
        <f>VLOOKUP($B217,Catalogue!$A$1:$F$51,4,FALSE)</f>
        <v>Lt</v>
      </c>
      <c r="J217" s="36">
        <f>VLOOKUP($B217,Catalogue!$A$1:$F$51,5,FALSE)</f>
        <v>105</v>
      </c>
      <c r="K217" s="36">
        <f>VLOOKUP($B217,Catalogue!$A$1:$F$51,6,FALSE)</f>
        <v>153.30000000000001</v>
      </c>
      <c r="L217" s="36">
        <f t="shared" si="18"/>
        <v>48.300000000000011</v>
      </c>
      <c r="M217" s="36">
        <f t="shared" si="19"/>
        <v>1470</v>
      </c>
      <c r="N217" s="36">
        <f t="shared" si="20"/>
        <v>2146.2000000000003</v>
      </c>
      <c r="O217" s="7">
        <f t="shared" si="21"/>
        <v>4</v>
      </c>
      <c r="P217" s="22" t="str">
        <f t="shared" si="22"/>
        <v>Aug</v>
      </c>
      <c r="Q217" s="11">
        <f t="shared" si="23"/>
        <v>2023</v>
      </c>
    </row>
    <row r="218" spans="1:17" x14ac:dyDescent="0.25">
      <c r="A218" s="27">
        <v>45143</v>
      </c>
      <c r="B218" s="4" t="s">
        <v>25</v>
      </c>
      <c r="C218" s="4">
        <v>9</v>
      </c>
      <c r="D218" s="4" t="s">
        <v>111</v>
      </c>
      <c r="E218" s="4" t="s">
        <v>113</v>
      </c>
      <c r="F218" s="5">
        <v>0</v>
      </c>
      <c r="G218" s="6" t="str">
        <f>VLOOKUP($B218,Catalogue!$A$1:$F$51,2,FALSE)</f>
        <v>Product12</v>
      </c>
      <c r="H218" s="7" t="str">
        <f>VLOOKUP(B218,Catalogue!$A$1:$F$51,3,FALSE)</f>
        <v>Category02</v>
      </c>
      <c r="I218" s="4" t="str">
        <f>VLOOKUP($B218,Catalogue!$A$1:$F$51,4,FALSE)</f>
        <v>Ft</v>
      </c>
      <c r="J218" s="36">
        <f>VLOOKUP($B218,Catalogue!$A$1:$F$51,5,FALSE)</f>
        <v>12</v>
      </c>
      <c r="K218" s="36">
        <f>VLOOKUP($B218,Catalogue!$A$1:$F$51,6,FALSE)</f>
        <v>13.44</v>
      </c>
      <c r="L218" s="36">
        <f t="shared" si="18"/>
        <v>1.4399999999999995</v>
      </c>
      <c r="M218" s="36">
        <f t="shared" si="19"/>
        <v>108</v>
      </c>
      <c r="N218" s="36">
        <f t="shared" si="20"/>
        <v>120.96</v>
      </c>
      <c r="O218" s="7">
        <f t="shared" si="21"/>
        <v>5</v>
      </c>
      <c r="P218" s="22" t="str">
        <f t="shared" si="22"/>
        <v>Aug</v>
      </c>
      <c r="Q218" s="11">
        <f t="shared" si="23"/>
        <v>2023</v>
      </c>
    </row>
    <row r="219" spans="1:17" x14ac:dyDescent="0.25">
      <c r="A219" s="27">
        <v>45144</v>
      </c>
      <c r="B219" s="4" t="s">
        <v>17</v>
      </c>
      <c r="C219" s="4">
        <v>10</v>
      </c>
      <c r="D219" s="4" t="s">
        <v>112</v>
      </c>
      <c r="E219" s="4" t="s">
        <v>112</v>
      </c>
      <c r="F219" s="5">
        <v>0</v>
      </c>
      <c r="G219" s="6" t="str">
        <f>VLOOKUP($B219,Catalogue!$A$1:$F$51,2,FALSE)</f>
        <v>Product07</v>
      </c>
      <c r="H219" s="7" t="str">
        <f>VLOOKUP(B219,Catalogue!$A$1:$F$51,3,FALSE)</f>
        <v>Category01</v>
      </c>
      <c r="I219" s="4" t="str">
        <f>VLOOKUP($B219,Catalogue!$A$1:$F$51,4,FALSE)</f>
        <v>Ft</v>
      </c>
      <c r="J219" s="36">
        <f>VLOOKUP($B219,Catalogue!$A$1:$F$51,5,FALSE)</f>
        <v>10</v>
      </c>
      <c r="K219" s="36">
        <f>VLOOKUP($B219,Catalogue!$A$1:$F$51,6,FALSE)</f>
        <v>11.2</v>
      </c>
      <c r="L219" s="36">
        <f t="shared" si="18"/>
        <v>1.1999999999999993</v>
      </c>
      <c r="M219" s="36">
        <f t="shared" si="19"/>
        <v>100</v>
      </c>
      <c r="N219" s="36">
        <f t="shared" si="20"/>
        <v>112</v>
      </c>
      <c r="O219" s="7">
        <f t="shared" si="21"/>
        <v>6</v>
      </c>
      <c r="P219" s="22" t="str">
        <f t="shared" si="22"/>
        <v>Aug</v>
      </c>
      <c r="Q219" s="11">
        <f t="shared" si="23"/>
        <v>2023</v>
      </c>
    </row>
    <row r="220" spans="1:17" x14ac:dyDescent="0.25">
      <c r="A220" s="27">
        <v>45145</v>
      </c>
      <c r="B220" s="4" t="s">
        <v>23</v>
      </c>
      <c r="C220" s="4">
        <v>8</v>
      </c>
      <c r="D220" s="4" t="s">
        <v>114</v>
      </c>
      <c r="E220" s="4" t="s">
        <v>113</v>
      </c>
      <c r="F220" s="5">
        <v>0</v>
      </c>
      <c r="G220" s="6" t="str">
        <f>VLOOKUP($B220,Catalogue!$A$1:$F$51,2,FALSE)</f>
        <v>Product11</v>
      </c>
      <c r="H220" s="7" t="str">
        <f>VLOOKUP(B220,Catalogue!$A$1:$F$51,3,FALSE)</f>
        <v>Category02</v>
      </c>
      <c r="I220" s="4" t="str">
        <f>VLOOKUP($B220,Catalogue!$A$1:$F$51,4,FALSE)</f>
        <v>Lt</v>
      </c>
      <c r="J220" s="36">
        <f>VLOOKUP($B220,Catalogue!$A$1:$F$51,5,FALSE)</f>
        <v>136</v>
      </c>
      <c r="K220" s="36">
        <f>VLOOKUP($B220,Catalogue!$A$1:$F$51,6,FALSE)</f>
        <v>179.52</v>
      </c>
      <c r="L220" s="36">
        <f t="shared" si="18"/>
        <v>43.52000000000001</v>
      </c>
      <c r="M220" s="36">
        <f t="shared" si="19"/>
        <v>1088</v>
      </c>
      <c r="N220" s="36">
        <f t="shared" si="20"/>
        <v>1436.16</v>
      </c>
      <c r="O220" s="7">
        <f t="shared" si="21"/>
        <v>7</v>
      </c>
      <c r="P220" s="22" t="str">
        <f t="shared" si="22"/>
        <v>Aug</v>
      </c>
      <c r="Q220" s="11">
        <f t="shared" si="23"/>
        <v>2023</v>
      </c>
    </row>
    <row r="221" spans="1:17" x14ac:dyDescent="0.25">
      <c r="A221" s="27">
        <v>45146</v>
      </c>
      <c r="B221" s="4" t="s">
        <v>46</v>
      </c>
      <c r="C221" s="4">
        <v>20</v>
      </c>
      <c r="D221" s="4" t="s">
        <v>114</v>
      </c>
      <c r="E221" s="4" t="s">
        <v>113</v>
      </c>
      <c r="F221" s="5">
        <v>0</v>
      </c>
      <c r="G221" s="6" t="str">
        <f>VLOOKUP($B221,Catalogue!$A$1:$F$51,2,FALSE)</f>
        <v>Product22</v>
      </c>
      <c r="H221" s="7" t="str">
        <f>VLOOKUP(B221,Catalogue!$A$1:$F$51,3,FALSE)</f>
        <v>Category03</v>
      </c>
      <c r="I221" s="4" t="str">
        <f>VLOOKUP($B221,Catalogue!$A$1:$F$51,4,FALSE)</f>
        <v>No.</v>
      </c>
      <c r="J221" s="36">
        <f>VLOOKUP($B221,Catalogue!$A$1:$F$51,5,FALSE)</f>
        <v>10</v>
      </c>
      <c r="K221" s="36">
        <f>VLOOKUP($B221,Catalogue!$A$1:$F$51,6,FALSE)</f>
        <v>11.2</v>
      </c>
      <c r="L221" s="36">
        <f t="shared" si="18"/>
        <v>1.1999999999999993</v>
      </c>
      <c r="M221" s="36">
        <f t="shared" si="19"/>
        <v>200</v>
      </c>
      <c r="N221" s="36">
        <f t="shared" si="20"/>
        <v>224</v>
      </c>
      <c r="O221" s="7">
        <f t="shared" si="21"/>
        <v>8</v>
      </c>
      <c r="P221" s="22" t="str">
        <f t="shared" si="22"/>
        <v>Aug</v>
      </c>
      <c r="Q221" s="11">
        <f t="shared" si="23"/>
        <v>2023</v>
      </c>
    </row>
    <row r="222" spans="1:17" x14ac:dyDescent="0.25">
      <c r="A222" s="27">
        <v>45147</v>
      </c>
      <c r="B222" s="4" t="s">
        <v>33</v>
      </c>
      <c r="C222" s="4">
        <v>6</v>
      </c>
      <c r="D222" s="4" t="s">
        <v>112</v>
      </c>
      <c r="E222" s="4" t="s">
        <v>112</v>
      </c>
      <c r="F222" s="5">
        <v>0</v>
      </c>
      <c r="G222" s="6" t="str">
        <f>VLOOKUP($B222,Catalogue!$A$1:$F$51,2,FALSE)</f>
        <v>Product16</v>
      </c>
      <c r="H222" s="7" t="str">
        <f>VLOOKUP(B222,Catalogue!$A$1:$F$51,3,FALSE)</f>
        <v>Category02</v>
      </c>
      <c r="I222" s="4" t="str">
        <f>VLOOKUP($B222,Catalogue!$A$1:$F$51,4,FALSE)</f>
        <v>Lt</v>
      </c>
      <c r="J222" s="36">
        <f>VLOOKUP($B222,Catalogue!$A$1:$F$51,5,FALSE)</f>
        <v>44</v>
      </c>
      <c r="K222" s="36">
        <f>VLOOKUP($B222,Catalogue!$A$1:$F$51,6,FALSE)</f>
        <v>72.599999999999994</v>
      </c>
      <c r="L222" s="36">
        <f t="shared" si="18"/>
        <v>28.599999999999994</v>
      </c>
      <c r="M222" s="36">
        <f t="shared" si="19"/>
        <v>264</v>
      </c>
      <c r="N222" s="36">
        <f t="shared" si="20"/>
        <v>435.59999999999997</v>
      </c>
      <c r="O222" s="7">
        <f t="shared" si="21"/>
        <v>9</v>
      </c>
      <c r="P222" s="22" t="str">
        <f t="shared" si="22"/>
        <v>Aug</v>
      </c>
      <c r="Q222" s="11">
        <f t="shared" si="23"/>
        <v>2023</v>
      </c>
    </row>
    <row r="223" spans="1:17" x14ac:dyDescent="0.25">
      <c r="A223" s="27">
        <v>45148</v>
      </c>
      <c r="B223" s="4" t="s">
        <v>17</v>
      </c>
      <c r="C223" s="4">
        <v>16</v>
      </c>
      <c r="D223" s="4" t="s">
        <v>111</v>
      </c>
      <c r="E223" s="4" t="s">
        <v>113</v>
      </c>
      <c r="F223" s="5">
        <v>0</v>
      </c>
      <c r="G223" s="6" t="str">
        <f>VLOOKUP($B223,Catalogue!$A$1:$F$51,2,FALSE)</f>
        <v>Product07</v>
      </c>
      <c r="H223" s="7" t="str">
        <f>VLOOKUP(B223,Catalogue!$A$1:$F$51,3,FALSE)</f>
        <v>Category01</v>
      </c>
      <c r="I223" s="4" t="str">
        <f>VLOOKUP($B223,Catalogue!$A$1:$F$51,4,FALSE)</f>
        <v>Ft</v>
      </c>
      <c r="J223" s="36">
        <f>VLOOKUP($B223,Catalogue!$A$1:$F$51,5,FALSE)</f>
        <v>10</v>
      </c>
      <c r="K223" s="36">
        <f>VLOOKUP($B223,Catalogue!$A$1:$F$51,6,FALSE)</f>
        <v>11.2</v>
      </c>
      <c r="L223" s="36">
        <f t="shared" si="18"/>
        <v>1.1999999999999993</v>
      </c>
      <c r="M223" s="36">
        <f t="shared" si="19"/>
        <v>160</v>
      </c>
      <c r="N223" s="36">
        <f t="shared" si="20"/>
        <v>179.2</v>
      </c>
      <c r="O223" s="7">
        <f t="shared" si="21"/>
        <v>10</v>
      </c>
      <c r="P223" s="22" t="str">
        <f t="shared" si="22"/>
        <v>Aug</v>
      </c>
      <c r="Q223" s="11">
        <f t="shared" si="23"/>
        <v>2023</v>
      </c>
    </row>
    <row r="224" spans="1:17" x14ac:dyDescent="0.25">
      <c r="A224" s="27">
        <v>45149</v>
      </c>
      <c r="B224" s="4" t="s">
        <v>18</v>
      </c>
      <c r="C224" s="4">
        <v>2</v>
      </c>
      <c r="D224" s="4" t="s">
        <v>111</v>
      </c>
      <c r="E224" s="4" t="s">
        <v>113</v>
      </c>
      <c r="F224" s="5">
        <v>0</v>
      </c>
      <c r="G224" s="6" t="str">
        <f>VLOOKUP($B224,Catalogue!$A$1:$F$51,2,FALSE)</f>
        <v>Product08</v>
      </c>
      <c r="H224" s="7" t="str">
        <f>VLOOKUP(B224,Catalogue!$A$1:$F$51,3,FALSE)</f>
        <v>Category01</v>
      </c>
      <c r="I224" s="4" t="str">
        <f>VLOOKUP($B224,Catalogue!$A$1:$F$51,4,FALSE)</f>
        <v>Lt</v>
      </c>
      <c r="J224" s="36">
        <f>VLOOKUP($B224,Catalogue!$A$1:$F$51,5,FALSE)</f>
        <v>16</v>
      </c>
      <c r="K224" s="36">
        <f>VLOOKUP($B224,Catalogue!$A$1:$F$51,6,FALSE)</f>
        <v>17.600000000000001</v>
      </c>
      <c r="L224" s="36">
        <f t="shared" si="18"/>
        <v>1.6000000000000014</v>
      </c>
      <c r="M224" s="36">
        <f t="shared" si="19"/>
        <v>32</v>
      </c>
      <c r="N224" s="36">
        <f t="shared" si="20"/>
        <v>35.200000000000003</v>
      </c>
      <c r="O224" s="7">
        <f t="shared" si="21"/>
        <v>11</v>
      </c>
      <c r="P224" s="22" t="str">
        <f t="shared" si="22"/>
        <v>Aug</v>
      </c>
      <c r="Q224" s="11">
        <f t="shared" si="23"/>
        <v>2023</v>
      </c>
    </row>
    <row r="225" spans="1:17" x14ac:dyDescent="0.25">
      <c r="A225" s="27">
        <v>45150</v>
      </c>
      <c r="B225" s="4" t="s">
        <v>29</v>
      </c>
      <c r="C225" s="4">
        <v>20</v>
      </c>
      <c r="D225" s="4" t="s">
        <v>112</v>
      </c>
      <c r="E225" s="4" t="s">
        <v>112</v>
      </c>
      <c r="F225" s="5">
        <v>0</v>
      </c>
      <c r="G225" s="6" t="str">
        <f>VLOOKUP($B225,Catalogue!$A$1:$F$51,2,FALSE)</f>
        <v>Product14</v>
      </c>
      <c r="H225" s="7" t="str">
        <f>VLOOKUP(B225,Catalogue!$A$1:$F$51,3,FALSE)</f>
        <v>Category02</v>
      </c>
      <c r="I225" s="4" t="str">
        <f>VLOOKUP($B225,Catalogue!$A$1:$F$51,4,FALSE)</f>
        <v>No.</v>
      </c>
      <c r="J225" s="36">
        <f>VLOOKUP($B225,Catalogue!$A$1:$F$51,5,FALSE)</f>
        <v>98</v>
      </c>
      <c r="K225" s="36">
        <f>VLOOKUP($B225,Catalogue!$A$1:$F$51,6,FALSE)</f>
        <v>110.74</v>
      </c>
      <c r="L225" s="36">
        <f t="shared" si="18"/>
        <v>12.739999999999995</v>
      </c>
      <c r="M225" s="36">
        <f t="shared" si="19"/>
        <v>1960</v>
      </c>
      <c r="N225" s="36">
        <f t="shared" si="20"/>
        <v>2214.7999999999997</v>
      </c>
      <c r="O225" s="7">
        <f t="shared" si="21"/>
        <v>12</v>
      </c>
      <c r="P225" s="22" t="str">
        <f t="shared" si="22"/>
        <v>Aug</v>
      </c>
      <c r="Q225" s="11">
        <f t="shared" si="23"/>
        <v>2023</v>
      </c>
    </row>
    <row r="226" spans="1:17" x14ac:dyDescent="0.25">
      <c r="A226" s="27">
        <v>45151</v>
      </c>
      <c r="B226" s="4" t="s">
        <v>48</v>
      </c>
      <c r="C226" s="4">
        <v>14</v>
      </c>
      <c r="D226" s="4" t="s">
        <v>111</v>
      </c>
      <c r="E226" s="4" t="s">
        <v>113</v>
      </c>
      <c r="F226" s="5">
        <v>0</v>
      </c>
      <c r="G226" s="6" t="str">
        <f>VLOOKUP($B226,Catalogue!$A$1:$F$51,2,FALSE)</f>
        <v>Product23</v>
      </c>
      <c r="H226" s="7" t="str">
        <f>VLOOKUP(B226,Catalogue!$A$1:$F$51,3,FALSE)</f>
        <v>Category03</v>
      </c>
      <c r="I226" s="4" t="str">
        <f>VLOOKUP($B226,Catalogue!$A$1:$F$51,4,FALSE)</f>
        <v>Ft</v>
      </c>
      <c r="J226" s="36">
        <f>VLOOKUP($B226,Catalogue!$A$1:$F$51,5,FALSE)</f>
        <v>123</v>
      </c>
      <c r="K226" s="36">
        <f>VLOOKUP($B226,Catalogue!$A$1:$F$51,6,FALSE)</f>
        <v>140.22</v>
      </c>
      <c r="L226" s="36">
        <f t="shared" si="18"/>
        <v>17.22</v>
      </c>
      <c r="M226" s="36">
        <f t="shared" si="19"/>
        <v>1722</v>
      </c>
      <c r="N226" s="36">
        <f t="shared" si="20"/>
        <v>1963.08</v>
      </c>
      <c r="O226" s="7">
        <f t="shared" si="21"/>
        <v>13</v>
      </c>
      <c r="P226" s="22" t="str">
        <f t="shared" si="22"/>
        <v>Aug</v>
      </c>
      <c r="Q226" s="11">
        <f t="shared" si="23"/>
        <v>2023</v>
      </c>
    </row>
    <row r="227" spans="1:17" x14ac:dyDescent="0.25">
      <c r="A227" s="27">
        <v>45152</v>
      </c>
      <c r="B227" s="4" t="s">
        <v>104</v>
      </c>
      <c r="C227" s="4">
        <v>4</v>
      </c>
      <c r="D227" s="4" t="s">
        <v>111</v>
      </c>
      <c r="E227" s="4" t="s">
        <v>112</v>
      </c>
      <c r="F227" s="5">
        <v>0</v>
      </c>
      <c r="G227" s="6" t="str">
        <f>VLOOKUP($B227,Catalogue!$A$1:$F$51,2,FALSE)</f>
        <v>Product50</v>
      </c>
      <c r="H227" s="7" t="str">
        <f>VLOOKUP(B227,Catalogue!$A$1:$F$51,3,FALSE)</f>
        <v>Category05</v>
      </c>
      <c r="I227" s="4" t="str">
        <f>VLOOKUP($B227,Catalogue!$A$1:$F$51,4,FALSE)</f>
        <v>Kg</v>
      </c>
      <c r="J227" s="36">
        <f>VLOOKUP($B227,Catalogue!$A$1:$F$51,5,FALSE)</f>
        <v>12</v>
      </c>
      <c r="K227" s="36">
        <f>VLOOKUP($B227,Catalogue!$A$1:$F$51,6,FALSE)</f>
        <v>17.52</v>
      </c>
      <c r="L227" s="36">
        <f t="shared" si="18"/>
        <v>5.52</v>
      </c>
      <c r="M227" s="36">
        <f t="shared" si="19"/>
        <v>48</v>
      </c>
      <c r="N227" s="36">
        <f t="shared" si="20"/>
        <v>70.08</v>
      </c>
      <c r="O227" s="7">
        <f t="shared" si="21"/>
        <v>14</v>
      </c>
      <c r="P227" s="22" t="str">
        <f t="shared" si="22"/>
        <v>Aug</v>
      </c>
      <c r="Q227" s="11">
        <f t="shared" si="23"/>
        <v>2023</v>
      </c>
    </row>
    <row r="228" spans="1:17" x14ac:dyDescent="0.25">
      <c r="A228" s="27">
        <v>45153</v>
      </c>
      <c r="B228" s="4" t="s">
        <v>23</v>
      </c>
      <c r="C228" s="4">
        <v>4</v>
      </c>
      <c r="D228" s="4" t="s">
        <v>112</v>
      </c>
      <c r="E228" s="4" t="s">
        <v>113</v>
      </c>
      <c r="F228" s="5">
        <v>0</v>
      </c>
      <c r="G228" s="6" t="str">
        <f>VLOOKUP($B228,Catalogue!$A$1:$F$51,2,FALSE)</f>
        <v>Product11</v>
      </c>
      <c r="H228" s="7" t="str">
        <f>VLOOKUP(B228,Catalogue!$A$1:$F$51,3,FALSE)</f>
        <v>Category02</v>
      </c>
      <c r="I228" s="4" t="str">
        <f>VLOOKUP($B228,Catalogue!$A$1:$F$51,4,FALSE)</f>
        <v>Lt</v>
      </c>
      <c r="J228" s="36">
        <f>VLOOKUP($B228,Catalogue!$A$1:$F$51,5,FALSE)</f>
        <v>136</v>
      </c>
      <c r="K228" s="36">
        <f>VLOOKUP($B228,Catalogue!$A$1:$F$51,6,FALSE)</f>
        <v>179.52</v>
      </c>
      <c r="L228" s="36">
        <f t="shared" si="18"/>
        <v>43.52000000000001</v>
      </c>
      <c r="M228" s="36">
        <f t="shared" si="19"/>
        <v>544</v>
      </c>
      <c r="N228" s="36">
        <f t="shared" si="20"/>
        <v>718.08</v>
      </c>
      <c r="O228" s="7">
        <f t="shared" si="21"/>
        <v>15</v>
      </c>
      <c r="P228" s="22" t="str">
        <f t="shared" si="22"/>
        <v>Aug</v>
      </c>
      <c r="Q228" s="11">
        <f t="shared" si="23"/>
        <v>2023</v>
      </c>
    </row>
    <row r="229" spans="1:17" x14ac:dyDescent="0.25">
      <c r="A229" s="27">
        <v>45154</v>
      </c>
      <c r="B229" s="4" t="s">
        <v>98</v>
      </c>
      <c r="C229" s="4">
        <v>17</v>
      </c>
      <c r="D229" s="4" t="s">
        <v>114</v>
      </c>
      <c r="E229" s="4" t="s">
        <v>112</v>
      </c>
      <c r="F229" s="5">
        <v>0</v>
      </c>
      <c r="G229" s="6" t="str">
        <f>VLOOKUP($B229,Catalogue!$A$1:$F$51,2,FALSE)</f>
        <v>Product47</v>
      </c>
      <c r="H229" s="7" t="str">
        <f>VLOOKUP(B229,Catalogue!$A$1:$F$51,3,FALSE)</f>
        <v>Category05</v>
      </c>
      <c r="I229" s="4" t="str">
        <f>VLOOKUP($B229,Catalogue!$A$1:$F$51,4,FALSE)</f>
        <v>Ft</v>
      </c>
      <c r="J229" s="36">
        <f>VLOOKUP($B229,Catalogue!$A$1:$F$51,5,FALSE)</f>
        <v>10</v>
      </c>
      <c r="K229" s="36">
        <f>VLOOKUP($B229,Catalogue!$A$1:$F$51,6,FALSE)</f>
        <v>11.2</v>
      </c>
      <c r="L229" s="36">
        <f t="shared" si="18"/>
        <v>1.1999999999999993</v>
      </c>
      <c r="M229" s="36">
        <f t="shared" si="19"/>
        <v>170</v>
      </c>
      <c r="N229" s="36">
        <f t="shared" si="20"/>
        <v>190.39999999999998</v>
      </c>
      <c r="O229" s="7">
        <f t="shared" si="21"/>
        <v>16</v>
      </c>
      <c r="P229" s="22" t="str">
        <f t="shared" si="22"/>
        <v>Aug</v>
      </c>
      <c r="Q229" s="11">
        <f t="shared" si="23"/>
        <v>2023</v>
      </c>
    </row>
    <row r="230" spans="1:17" x14ac:dyDescent="0.25">
      <c r="A230" s="27">
        <v>45155</v>
      </c>
      <c r="B230" s="4" t="s">
        <v>23</v>
      </c>
      <c r="C230" s="4">
        <v>18</v>
      </c>
      <c r="D230" s="4" t="s">
        <v>114</v>
      </c>
      <c r="E230" s="4" t="s">
        <v>113</v>
      </c>
      <c r="F230" s="5">
        <v>0</v>
      </c>
      <c r="G230" s="6" t="str">
        <f>VLOOKUP($B230,Catalogue!$A$1:$F$51,2,FALSE)</f>
        <v>Product11</v>
      </c>
      <c r="H230" s="7" t="str">
        <f>VLOOKUP(B230,Catalogue!$A$1:$F$51,3,FALSE)</f>
        <v>Category02</v>
      </c>
      <c r="I230" s="4" t="str">
        <f>VLOOKUP($B230,Catalogue!$A$1:$F$51,4,FALSE)</f>
        <v>Lt</v>
      </c>
      <c r="J230" s="36">
        <f>VLOOKUP($B230,Catalogue!$A$1:$F$51,5,FALSE)</f>
        <v>136</v>
      </c>
      <c r="K230" s="36">
        <f>VLOOKUP($B230,Catalogue!$A$1:$F$51,6,FALSE)</f>
        <v>179.52</v>
      </c>
      <c r="L230" s="36">
        <f t="shared" si="18"/>
        <v>43.52000000000001</v>
      </c>
      <c r="M230" s="36">
        <f t="shared" si="19"/>
        <v>2448</v>
      </c>
      <c r="N230" s="36">
        <f t="shared" si="20"/>
        <v>3231.36</v>
      </c>
      <c r="O230" s="7">
        <f t="shared" si="21"/>
        <v>17</v>
      </c>
      <c r="P230" s="22" t="str">
        <f t="shared" si="22"/>
        <v>Aug</v>
      </c>
      <c r="Q230" s="11">
        <f t="shared" si="23"/>
        <v>2023</v>
      </c>
    </row>
    <row r="231" spans="1:17" x14ac:dyDescent="0.25">
      <c r="A231" s="27">
        <v>45156</v>
      </c>
      <c r="B231" s="4" t="s">
        <v>75</v>
      </c>
      <c r="C231" s="4">
        <v>11</v>
      </c>
      <c r="D231" s="4" t="s">
        <v>112</v>
      </c>
      <c r="E231" s="4" t="s">
        <v>113</v>
      </c>
      <c r="F231" s="5">
        <v>0</v>
      </c>
      <c r="G231" s="6" t="str">
        <f>VLOOKUP($B231,Catalogue!$A$1:$F$51,2,FALSE)</f>
        <v>Product36</v>
      </c>
      <c r="H231" s="7" t="str">
        <f>VLOOKUP(B231,Catalogue!$A$1:$F$51,3,FALSE)</f>
        <v>Category04</v>
      </c>
      <c r="I231" s="4" t="str">
        <f>VLOOKUP($B231,Catalogue!$A$1:$F$51,4,FALSE)</f>
        <v>Ft</v>
      </c>
      <c r="J231" s="36">
        <f>VLOOKUP($B231,Catalogue!$A$1:$F$51,5,FALSE)</f>
        <v>136</v>
      </c>
      <c r="K231" s="36">
        <f>VLOOKUP($B231,Catalogue!$A$1:$F$51,6,FALSE)</f>
        <v>224.4</v>
      </c>
      <c r="L231" s="36">
        <f t="shared" si="18"/>
        <v>88.4</v>
      </c>
      <c r="M231" s="36">
        <f t="shared" si="19"/>
        <v>1496</v>
      </c>
      <c r="N231" s="36">
        <f t="shared" si="20"/>
        <v>2468.4</v>
      </c>
      <c r="O231" s="7">
        <f t="shared" si="21"/>
        <v>18</v>
      </c>
      <c r="P231" s="22" t="str">
        <f t="shared" si="22"/>
        <v>Aug</v>
      </c>
      <c r="Q231" s="11">
        <f t="shared" si="23"/>
        <v>2023</v>
      </c>
    </row>
    <row r="232" spans="1:17" x14ac:dyDescent="0.25">
      <c r="A232" s="27">
        <v>45157</v>
      </c>
      <c r="B232" s="4" t="s">
        <v>35</v>
      </c>
      <c r="C232" s="4">
        <v>6</v>
      </c>
      <c r="D232" s="4" t="s">
        <v>111</v>
      </c>
      <c r="E232" s="4" t="s">
        <v>112</v>
      </c>
      <c r="F232" s="5">
        <v>0</v>
      </c>
      <c r="G232" s="6" t="str">
        <f>VLOOKUP($B232,Catalogue!$A$1:$F$51,2,FALSE)</f>
        <v>Product17</v>
      </c>
      <c r="H232" s="7" t="str">
        <f>VLOOKUP(B232,Catalogue!$A$1:$F$51,3,FALSE)</f>
        <v>Category02</v>
      </c>
      <c r="I232" s="4" t="str">
        <f>VLOOKUP($B232,Catalogue!$A$1:$F$51,4,FALSE)</f>
        <v>Kg</v>
      </c>
      <c r="J232" s="36">
        <f>VLOOKUP($B232,Catalogue!$A$1:$F$51,5,FALSE)</f>
        <v>71</v>
      </c>
      <c r="K232" s="36">
        <f>VLOOKUP($B232,Catalogue!$A$1:$F$51,6,FALSE)</f>
        <v>79.52</v>
      </c>
      <c r="L232" s="36">
        <f t="shared" si="18"/>
        <v>8.519999999999996</v>
      </c>
      <c r="M232" s="36">
        <f t="shared" si="19"/>
        <v>426</v>
      </c>
      <c r="N232" s="36">
        <f t="shared" si="20"/>
        <v>477.12</v>
      </c>
      <c r="O232" s="7">
        <f t="shared" si="21"/>
        <v>19</v>
      </c>
      <c r="P232" s="22" t="str">
        <f t="shared" si="22"/>
        <v>Aug</v>
      </c>
      <c r="Q232" s="11">
        <f t="shared" si="23"/>
        <v>2023</v>
      </c>
    </row>
    <row r="233" spans="1:17" x14ac:dyDescent="0.25">
      <c r="A233" s="27">
        <v>45158</v>
      </c>
      <c r="B233" s="4" t="s">
        <v>56</v>
      </c>
      <c r="C233" s="4">
        <v>19</v>
      </c>
      <c r="D233" s="4" t="s">
        <v>111</v>
      </c>
      <c r="E233" s="4" t="s">
        <v>113</v>
      </c>
      <c r="F233" s="5">
        <v>0</v>
      </c>
      <c r="G233" s="6" t="str">
        <f>VLOOKUP($B233,Catalogue!$A$1:$F$51,2,FALSE)</f>
        <v>Product27</v>
      </c>
      <c r="H233" s="7" t="str">
        <f>VLOOKUP($B$2,Catalogue!$A$1:$F$51,3,FALSE)</f>
        <v>Category03</v>
      </c>
      <c r="I233" s="4" t="str">
        <f>VLOOKUP($B233,Catalogue!$A$1:$F$51,4,FALSE)</f>
        <v>Lt</v>
      </c>
      <c r="J233" s="36">
        <f>VLOOKUP($B233,Catalogue!$A$1:$F$51,5,FALSE)</f>
        <v>105</v>
      </c>
      <c r="K233" s="36">
        <f>VLOOKUP($B233,Catalogue!$A$1:$F$51,6,FALSE)</f>
        <v>117.6</v>
      </c>
      <c r="L233" s="36">
        <f t="shared" si="18"/>
        <v>12.599999999999994</v>
      </c>
      <c r="M233" s="36">
        <f t="shared" si="19"/>
        <v>1995</v>
      </c>
      <c r="N233" s="36">
        <f t="shared" si="20"/>
        <v>2234.4</v>
      </c>
      <c r="O233" s="7">
        <f t="shared" si="21"/>
        <v>20</v>
      </c>
      <c r="P233" s="22" t="str">
        <f t="shared" si="22"/>
        <v>Aug</v>
      </c>
      <c r="Q233" s="11">
        <f t="shared" si="23"/>
        <v>2023</v>
      </c>
    </row>
    <row r="234" spans="1:17" x14ac:dyDescent="0.25">
      <c r="A234" s="27">
        <v>45159</v>
      </c>
      <c r="B234" s="4" t="s">
        <v>90</v>
      </c>
      <c r="C234" s="4">
        <v>16</v>
      </c>
      <c r="D234" s="4" t="s">
        <v>112</v>
      </c>
      <c r="E234" s="4" t="s">
        <v>113</v>
      </c>
      <c r="F234" s="5">
        <v>0</v>
      </c>
      <c r="G234" s="6" t="str">
        <f>VLOOKUP($B234,Catalogue!$A$1:$F$51,2,FALSE)</f>
        <v>Product43</v>
      </c>
      <c r="H234" s="7" t="str">
        <f>VLOOKUP(B234,Catalogue!$A$1:$F$51,3,FALSE)</f>
        <v>Category05</v>
      </c>
      <c r="I234" s="4" t="str">
        <f>VLOOKUP($B234,Catalogue!$A$1:$F$51,4,FALSE)</f>
        <v>Lt</v>
      </c>
      <c r="J234" s="36">
        <f>VLOOKUP($B234,Catalogue!$A$1:$F$51,5,FALSE)</f>
        <v>133</v>
      </c>
      <c r="K234" s="36">
        <f>VLOOKUP($B234,Catalogue!$A$1:$F$51,6,FALSE)</f>
        <v>151.62</v>
      </c>
      <c r="L234" s="36">
        <f t="shared" si="18"/>
        <v>18.620000000000005</v>
      </c>
      <c r="M234" s="36">
        <f t="shared" si="19"/>
        <v>2128</v>
      </c>
      <c r="N234" s="36">
        <f t="shared" si="20"/>
        <v>2425.92</v>
      </c>
      <c r="O234" s="7">
        <f t="shared" si="21"/>
        <v>21</v>
      </c>
      <c r="P234" s="22" t="str">
        <f t="shared" si="22"/>
        <v>Aug</v>
      </c>
      <c r="Q234" s="11">
        <f t="shared" si="23"/>
        <v>2023</v>
      </c>
    </row>
    <row r="235" spans="1:17" x14ac:dyDescent="0.25">
      <c r="A235" s="27">
        <v>45160</v>
      </c>
      <c r="B235" s="4" t="s">
        <v>62</v>
      </c>
      <c r="C235" s="4">
        <v>2</v>
      </c>
      <c r="D235" s="4" t="s">
        <v>111</v>
      </c>
      <c r="E235" s="4" t="s">
        <v>112</v>
      </c>
      <c r="F235" s="5">
        <v>0</v>
      </c>
      <c r="G235" s="6" t="str">
        <f>VLOOKUP($B235,Catalogue!$A$1:$F$51,2,FALSE)</f>
        <v>Product30</v>
      </c>
      <c r="H235" s="7" t="str">
        <f>VLOOKUP(B235,Catalogue!$A$1:$F$51,3,FALSE)</f>
        <v>Category03</v>
      </c>
      <c r="I235" s="4" t="str">
        <f>VLOOKUP($B235,Catalogue!$A$1:$F$51,4,FALSE)</f>
        <v>No.</v>
      </c>
      <c r="J235" s="36">
        <f>VLOOKUP($B235,Catalogue!$A$1:$F$51,5,FALSE)</f>
        <v>133</v>
      </c>
      <c r="K235" s="36">
        <f>VLOOKUP($B235,Catalogue!$A$1:$F$51,6,FALSE)</f>
        <v>194.18</v>
      </c>
      <c r="L235" s="36">
        <f t="shared" si="18"/>
        <v>61.180000000000007</v>
      </c>
      <c r="M235" s="36">
        <f t="shared" si="19"/>
        <v>266</v>
      </c>
      <c r="N235" s="36">
        <f t="shared" si="20"/>
        <v>388.36</v>
      </c>
      <c r="O235" s="7">
        <f t="shared" si="21"/>
        <v>22</v>
      </c>
      <c r="P235" s="22" t="str">
        <f t="shared" si="22"/>
        <v>Aug</v>
      </c>
      <c r="Q235" s="11">
        <f t="shared" si="23"/>
        <v>2023</v>
      </c>
    </row>
    <row r="236" spans="1:17" x14ac:dyDescent="0.25">
      <c r="A236" s="27">
        <v>45161</v>
      </c>
      <c r="B236" s="4" t="s">
        <v>9</v>
      </c>
      <c r="C236" s="4">
        <v>18</v>
      </c>
      <c r="D236" s="4" t="s">
        <v>111</v>
      </c>
      <c r="E236" s="4" t="s">
        <v>113</v>
      </c>
      <c r="F236" s="5">
        <v>0</v>
      </c>
      <c r="G236" s="6" t="str">
        <f>VLOOKUP($B236,Catalogue!$A$1:$F$51,2,FALSE)</f>
        <v>Product02</v>
      </c>
      <c r="H236" s="7" t="str">
        <f>VLOOKUP(B236,Catalogue!$A$1:$F$51,3,FALSE)</f>
        <v>Category01</v>
      </c>
      <c r="I236" s="4" t="str">
        <f>VLOOKUP($B236,Catalogue!$A$1:$F$51,4,FALSE)</f>
        <v>Kg</v>
      </c>
      <c r="J236" s="36">
        <f>VLOOKUP($B236,Catalogue!$A$1:$F$51,5,FALSE)</f>
        <v>105</v>
      </c>
      <c r="K236" s="36">
        <f>VLOOKUP($B236,Catalogue!$A$1:$F$51,6,FALSE)</f>
        <v>117.6</v>
      </c>
      <c r="L236" s="36">
        <f t="shared" si="18"/>
        <v>12.599999999999994</v>
      </c>
      <c r="M236" s="36">
        <f t="shared" si="19"/>
        <v>1890</v>
      </c>
      <c r="N236" s="36">
        <f t="shared" si="20"/>
        <v>2116.7999999999997</v>
      </c>
      <c r="O236" s="7">
        <f t="shared" si="21"/>
        <v>23</v>
      </c>
      <c r="P236" s="22" t="str">
        <f t="shared" si="22"/>
        <v>Aug</v>
      </c>
      <c r="Q236" s="11">
        <f t="shared" si="23"/>
        <v>2023</v>
      </c>
    </row>
    <row r="237" spans="1:17" x14ac:dyDescent="0.25">
      <c r="A237" s="27">
        <v>45162</v>
      </c>
      <c r="B237" s="4" t="s">
        <v>96</v>
      </c>
      <c r="C237" s="4">
        <v>10</v>
      </c>
      <c r="D237" s="4" t="s">
        <v>112</v>
      </c>
      <c r="E237" s="4" t="s">
        <v>112</v>
      </c>
      <c r="F237" s="5">
        <v>0</v>
      </c>
      <c r="G237" s="6" t="str">
        <f>VLOOKUP($B237,Catalogue!$A$1:$F$51,2,FALSE)</f>
        <v>Product46</v>
      </c>
      <c r="H237" s="7" t="str">
        <f>VLOOKUP(B237,Catalogue!$A$1:$F$51,3,FALSE)</f>
        <v>Category05</v>
      </c>
      <c r="I237" s="4" t="str">
        <f>VLOOKUP($B237,Catalogue!$A$1:$F$51,4,FALSE)</f>
        <v>No.</v>
      </c>
      <c r="J237" s="36">
        <f>VLOOKUP($B237,Catalogue!$A$1:$F$51,5,FALSE)</f>
        <v>16</v>
      </c>
      <c r="K237" s="36">
        <f>VLOOKUP($B237,Catalogue!$A$1:$F$51,6,FALSE)</f>
        <v>26.4</v>
      </c>
      <c r="L237" s="36">
        <f t="shared" si="18"/>
        <v>10.399999999999999</v>
      </c>
      <c r="M237" s="36">
        <f t="shared" si="19"/>
        <v>160</v>
      </c>
      <c r="N237" s="36">
        <f t="shared" si="20"/>
        <v>264</v>
      </c>
      <c r="O237" s="7">
        <f t="shared" si="21"/>
        <v>24</v>
      </c>
      <c r="P237" s="22" t="str">
        <f t="shared" si="22"/>
        <v>Aug</v>
      </c>
      <c r="Q237" s="11">
        <f t="shared" si="23"/>
        <v>2023</v>
      </c>
    </row>
    <row r="238" spans="1:17" x14ac:dyDescent="0.25">
      <c r="A238" s="27">
        <v>45163</v>
      </c>
      <c r="B238" s="4" t="s">
        <v>104</v>
      </c>
      <c r="C238" s="4">
        <v>16</v>
      </c>
      <c r="D238" s="4" t="s">
        <v>114</v>
      </c>
      <c r="E238" s="4" t="s">
        <v>113</v>
      </c>
      <c r="F238" s="5">
        <v>0</v>
      </c>
      <c r="G238" s="6" t="str">
        <f>VLOOKUP($B238,Catalogue!$A$1:$F$51,2,FALSE)</f>
        <v>Product50</v>
      </c>
      <c r="H238" s="7" t="str">
        <f>VLOOKUP(B238,Catalogue!$A$1:$F$51,3,FALSE)</f>
        <v>Category05</v>
      </c>
      <c r="I238" s="4" t="str">
        <f>VLOOKUP($B238,Catalogue!$A$1:$F$51,4,FALSE)</f>
        <v>Kg</v>
      </c>
      <c r="J238" s="36">
        <f>VLOOKUP($B238,Catalogue!$A$1:$F$51,5,FALSE)</f>
        <v>12</v>
      </c>
      <c r="K238" s="36">
        <f>VLOOKUP($B238,Catalogue!$A$1:$F$51,6,FALSE)</f>
        <v>17.52</v>
      </c>
      <c r="L238" s="36">
        <f t="shared" si="18"/>
        <v>5.52</v>
      </c>
      <c r="M238" s="36">
        <f t="shared" si="19"/>
        <v>192</v>
      </c>
      <c r="N238" s="36">
        <f t="shared" si="20"/>
        <v>280.32</v>
      </c>
      <c r="O238" s="7">
        <f t="shared" si="21"/>
        <v>25</v>
      </c>
      <c r="P238" s="22" t="str">
        <f t="shared" si="22"/>
        <v>Aug</v>
      </c>
      <c r="Q238" s="11">
        <f t="shared" si="23"/>
        <v>2023</v>
      </c>
    </row>
    <row r="239" spans="1:17" x14ac:dyDescent="0.25">
      <c r="A239" s="27">
        <v>45164</v>
      </c>
      <c r="B239" s="4" t="s">
        <v>12</v>
      </c>
      <c r="C239" s="4">
        <v>17</v>
      </c>
      <c r="D239" s="4" t="s">
        <v>114</v>
      </c>
      <c r="E239" s="4" t="s">
        <v>112</v>
      </c>
      <c r="F239" s="5">
        <v>0</v>
      </c>
      <c r="G239" s="6" t="str">
        <f>VLOOKUP($B239,Catalogue!$A$1:$F$51,2,FALSE)</f>
        <v>Product04</v>
      </c>
      <c r="H239" s="7" t="str">
        <f>VLOOKUP(B239,Catalogue!$A$1:$F$51,3,FALSE)</f>
        <v>Category01</v>
      </c>
      <c r="I239" s="4" t="str">
        <f>VLOOKUP($B239,Catalogue!$A$1:$F$51,4,FALSE)</f>
        <v>Ft</v>
      </c>
      <c r="J239" s="36">
        <f>VLOOKUP($B239,Catalogue!$A$1:$F$51,5,FALSE)</f>
        <v>71</v>
      </c>
      <c r="K239" s="36">
        <f>VLOOKUP($B239,Catalogue!$A$1:$F$51,6,FALSE)</f>
        <v>80.23</v>
      </c>
      <c r="L239" s="36">
        <f t="shared" si="18"/>
        <v>9.230000000000004</v>
      </c>
      <c r="M239" s="36">
        <f t="shared" si="19"/>
        <v>1207</v>
      </c>
      <c r="N239" s="36">
        <f t="shared" si="20"/>
        <v>1363.91</v>
      </c>
      <c r="O239" s="7">
        <f t="shared" si="21"/>
        <v>26</v>
      </c>
      <c r="P239" s="22" t="str">
        <f t="shared" si="22"/>
        <v>Aug</v>
      </c>
      <c r="Q239" s="11">
        <f t="shared" si="23"/>
        <v>2023</v>
      </c>
    </row>
    <row r="240" spans="1:17" x14ac:dyDescent="0.25">
      <c r="A240" s="27">
        <v>45165</v>
      </c>
      <c r="B240" s="4" t="s">
        <v>90</v>
      </c>
      <c r="C240" s="4">
        <v>8</v>
      </c>
      <c r="D240" s="4" t="s">
        <v>112</v>
      </c>
      <c r="E240" s="4" t="s">
        <v>113</v>
      </c>
      <c r="F240" s="5">
        <v>0</v>
      </c>
      <c r="G240" s="6" t="str">
        <f>VLOOKUP($B240,Catalogue!$A$1:$F$51,2,FALSE)</f>
        <v>Product43</v>
      </c>
      <c r="H240" s="7" t="str">
        <f>VLOOKUP(B240,Catalogue!$A$1:$F$51,3,FALSE)</f>
        <v>Category05</v>
      </c>
      <c r="I240" s="4" t="str">
        <f>VLOOKUP($B240,Catalogue!$A$1:$F$51,4,FALSE)</f>
        <v>Lt</v>
      </c>
      <c r="J240" s="36">
        <f>VLOOKUP($B240,Catalogue!$A$1:$F$51,5,FALSE)</f>
        <v>133</v>
      </c>
      <c r="K240" s="36">
        <f>VLOOKUP($B240,Catalogue!$A$1:$F$51,6,FALSE)</f>
        <v>151.62</v>
      </c>
      <c r="L240" s="36">
        <f t="shared" si="18"/>
        <v>18.620000000000005</v>
      </c>
      <c r="M240" s="36">
        <f t="shared" si="19"/>
        <v>1064</v>
      </c>
      <c r="N240" s="36">
        <f t="shared" si="20"/>
        <v>1212.96</v>
      </c>
      <c r="O240" s="7">
        <f t="shared" si="21"/>
        <v>27</v>
      </c>
      <c r="P240" s="22" t="str">
        <f t="shared" si="22"/>
        <v>Aug</v>
      </c>
      <c r="Q240" s="11">
        <f t="shared" si="23"/>
        <v>2023</v>
      </c>
    </row>
    <row r="241" spans="1:17" x14ac:dyDescent="0.25">
      <c r="A241" s="27">
        <v>45166</v>
      </c>
      <c r="B241" s="4" t="s">
        <v>92</v>
      </c>
      <c r="C241" s="4">
        <v>11</v>
      </c>
      <c r="D241" s="4" t="s">
        <v>111</v>
      </c>
      <c r="E241" s="4" t="s">
        <v>113</v>
      </c>
      <c r="F241" s="5">
        <v>0</v>
      </c>
      <c r="G241" s="6" t="str">
        <f>VLOOKUP($B241,Catalogue!$A$1:$F$51,2,FALSE)</f>
        <v>Product44</v>
      </c>
      <c r="H241" s="7" t="str">
        <f>VLOOKUP(B241,Catalogue!$A$1:$F$51,3,FALSE)</f>
        <v>Category05</v>
      </c>
      <c r="I241" s="4" t="str">
        <f>VLOOKUP($B241,Catalogue!$A$1:$F$51,4,FALSE)</f>
        <v>Ft</v>
      </c>
      <c r="J241" s="36">
        <f>VLOOKUP($B241,Catalogue!$A$1:$F$51,5,FALSE)</f>
        <v>124</v>
      </c>
      <c r="K241" s="36">
        <f>VLOOKUP($B241,Catalogue!$A$1:$F$51,6,FALSE)</f>
        <v>140.12</v>
      </c>
      <c r="L241" s="36">
        <f t="shared" si="18"/>
        <v>16.120000000000005</v>
      </c>
      <c r="M241" s="36">
        <f t="shared" si="19"/>
        <v>1364</v>
      </c>
      <c r="N241" s="36">
        <f t="shared" si="20"/>
        <v>1541.3200000000002</v>
      </c>
      <c r="O241" s="7">
        <f t="shared" si="21"/>
        <v>28</v>
      </c>
      <c r="P241" s="22" t="str">
        <f t="shared" si="22"/>
        <v>Aug</v>
      </c>
      <c r="Q241" s="11">
        <f t="shared" si="23"/>
        <v>2023</v>
      </c>
    </row>
    <row r="242" spans="1:17" x14ac:dyDescent="0.25">
      <c r="A242" s="27">
        <v>45167</v>
      </c>
      <c r="B242" s="4" t="s">
        <v>19</v>
      </c>
      <c r="C242" s="4">
        <v>14</v>
      </c>
      <c r="D242" s="4" t="s">
        <v>111</v>
      </c>
      <c r="E242" s="4" t="s">
        <v>112</v>
      </c>
      <c r="F242" s="5">
        <v>0</v>
      </c>
      <c r="G242" s="6" t="str">
        <f>VLOOKUP($B242,Catalogue!$A$1:$F$51,2,FALSE)</f>
        <v>Product09</v>
      </c>
      <c r="H242" s="7" t="str">
        <f>VLOOKUP(B242,Catalogue!$A$1:$F$51,3,FALSE)</f>
        <v>Category01</v>
      </c>
      <c r="I242" s="4" t="str">
        <f>VLOOKUP($B242,Catalogue!$A$1:$F$51,4,FALSE)</f>
        <v>Kg</v>
      </c>
      <c r="J242" s="36">
        <f>VLOOKUP($B242,Catalogue!$A$1:$F$51,5,FALSE)</f>
        <v>10</v>
      </c>
      <c r="K242" s="36">
        <f>VLOOKUP($B242,Catalogue!$A$1:$F$51,6,FALSE)</f>
        <v>13.5</v>
      </c>
      <c r="L242" s="36">
        <f t="shared" si="18"/>
        <v>3.5</v>
      </c>
      <c r="M242" s="36">
        <f t="shared" si="19"/>
        <v>140</v>
      </c>
      <c r="N242" s="36">
        <f t="shared" si="20"/>
        <v>189</v>
      </c>
      <c r="O242" s="7">
        <f t="shared" si="21"/>
        <v>29</v>
      </c>
      <c r="P242" s="22" t="str">
        <f t="shared" si="22"/>
        <v>Aug</v>
      </c>
      <c r="Q242" s="11">
        <f t="shared" si="23"/>
        <v>2023</v>
      </c>
    </row>
    <row r="243" spans="1:17" x14ac:dyDescent="0.25">
      <c r="A243" s="27">
        <v>45168</v>
      </c>
      <c r="B243" s="4" t="s">
        <v>18</v>
      </c>
      <c r="C243" s="4">
        <v>16</v>
      </c>
      <c r="D243" s="4" t="s">
        <v>112</v>
      </c>
      <c r="E243" s="4" t="s">
        <v>113</v>
      </c>
      <c r="F243" s="5">
        <v>0</v>
      </c>
      <c r="G243" s="6" t="str">
        <f>VLOOKUP($B243,Catalogue!$A$1:$F$51,2,FALSE)</f>
        <v>Product08</v>
      </c>
      <c r="H243" s="7" t="str">
        <f>VLOOKUP(B243,Catalogue!$A$1:$F$51,3,FALSE)</f>
        <v>Category01</v>
      </c>
      <c r="I243" s="4" t="str">
        <f>VLOOKUP($B243,Catalogue!$A$1:$F$51,4,FALSE)</f>
        <v>Lt</v>
      </c>
      <c r="J243" s="36">
        <f>VLOOKUP($B243,Catalogue!$A$1:$F$51,5,FALSE)</f>
        <v>16</v>
      </c>
      <c r="K243" s="36">
        <f>VLOOKUP($B243,Catalogue!$A$1:$F$51,6,FALSE)</f>
        <v>17.600000000000001</v>
      </c>
      <c r="L243" s="36">
        <f t="shared" si="18"/>
        <v>1.6000000000000014</v>
      </c>
      <c r="M243" s="36">
        <f t="shared" si="19"/>
        <v>256</v>
      </c>
      <c r="N243" s="36">
        <f t="shared" si="20"/>
        <v>281.60000000000002</v>
      </c>
      <c r="O243" s="7">
        <f t="shared" si="21"/>
        <v>30</v>
      </c>
      <c r="P243" s="22" t="str">
        <f t="shared" si="22"/>
        <v>Aug</v>
      </c>
      <c r="Q243" s="11">
        <f t="shared" si="23"/>
        <v>2023</v>
      </c>
    </row>
    <row r="244" spans="1:17" x14ac:dyDescent="0.25">
      <c r="A244" s="27">
        <v>45169</v>
      </c>
      <c r="B244" s="4" t="s">
        <v>15</v>
      </c>
      <c r="C244" s="4">
        <v>19</v>
      </c>
      <c r="D244" s="4" t="s">
        <v>111</v>
      </c>
      <c r="E244" s="4" t="s">
        <v>113</v>
      </c>
      <c r="F244" s="5">
        <v>0</v>
      </c>
      <c r="G244" s="6" t="str">
        <f>VLOOKUP($B244,Catalogue!$A$1:$F$51,2,FALSE)</f>
        <v>Product06</v>
      </c>
      <c r="H244" s="7" t="str">
        <f>VLOOKUP(B244,Catalogue!$A$1:$F$51,3,FALSE)</f>
        <v>Category01</v>
      </c>
      <c r="I244" s="4" t="str">
        <f>VLOOKUP($B244,Catalogue!$A$1:$F$51,4,FALSE)</f>
        <v>No.</v>
      </c>
      <c r="J244" s="36">
        <f>VLOOKUP($B244,Catalogue!$A$1:$F$51,5,FALSE)</f>
        <v>124</v>
      </c>
      <c r="K244" s="36">
        <f>VLOOKUP($B244,Catalogue!$A$1:$F$51,6,FALSE)</f>
        <v>204.60000000000002</v>
      </c>
      <c r="L244" s="36">
        <f t="shared" si="18"/>
        <v>80.600000000000023</v>
      </c>
      <c r="M244" s="36">
        <f t="shared" si="19"/>
        <v>2356</v>
      </c>
      <c r="N244" s="36">
        <f t="shared" si="20"/>
        <v>3887.4000000000005</v>
      </c>
      <c r="O244" s="7">
        <f t="shared" si="21"/>
        <v>31</v>
      </c>
      <c r="P244" s="22" t="str">
        <f t="shared" si="22"/>
        <v>Aug</v>
      </c>
      <c r="Q244" s="11">
        <f t="shared" si="23"/>
        <v>2023</v>
      </c>
    </row>
    <row r="245" spans="1:17" x14ac:dyDescent="0.25">
      <c r="A245" s="27">
        <v>45170</v>
      </c>
      <c r="B245" s="4" t="s">
        <v>71</v>
      </c>
      <c r="C245" s="4">
        <v>2</v>
      </c>
      <c r="D245" s="4" t="s">
        <v>111</v>
      </c>
      <c r="E245" s="4" t="s">
        <v>112</v>
      </c>
      <c r="F245" s="5">
        <v>0</v>
      </c>
      <c r="G245" s="6" t="str">
        <f>VLOOKUP($B245,Catalogue!$A$1:$F$51,2,FALSE)</f>
        <v>Product34</v>
      </c>
      <c r="H245" s="7" t="str">
        <f>VLOOKUP(B245,Catalogue!$A$1:$F$51,3,FALSE)</f>
        <v>Category04</v>
      </c>
      <c r="I245" s="4" t="str">
        <f>VLOOKUP($B245,Catalogue!$A$1:$F$51,4,FALSE)</f>
        <v>Kg</v>
      </c>
      <c r="J245" s="36">
        <f>VLOOKUP($B245,Catalogue!$A$1:$F$51,5,FALSE)</f>
        <v>10</v>
      </c>
      <c r="K245" s="36">
        <f>VLOOKUP($B245,Catalogue!$A$1:$F$51,6,FALSE)</f>
        <v>11.3</v>
      </c>
      <c r="L245" s="36">
        <f t="shared" si="18"/>
        <v>1.3000000000000007</v>
      </c>
      <c r="M245" s="36">
        <f t="shared" si="19"/>
        <v>20</v>
      </c>
      <c r="N245" s="36">
        <f t="shared" si="20"/>
        <v>22.6</v>
      </c>
      <c r="O245" s="7">
        <f t="shared" si="21"/>
        <v>1</v>
      </c>
      <c r="P245" s="22" t="str">
        <f t="shared" si="22"/>
        <v>Sep</v>
      </c>
      <c r="Q245" s="11">
        <f t="shared" si="23"/>
        <v>2023</v>
      </c>
    </row>
    <row r="246" spans="1:17" x14ac:dyDescent="0.25">
      <c r="A246" s="27">
        <v>45171</v>
      </c>
      <c r="B246" s="4" t="s">
        <v>69</v>
      </c>
      <c r="C246" s="4">
        <v>3</v>
      </c>
      <c r="D246" s="4" t="s">
        <v>112</v>
      </c>
      <c r="E246" s="4" t="s">
        <v>113</v>
      </c>
      <c r="F246" s="5">
        <v>0</v>
      </c>
      <c r="G246" s="6" t="str">
        <f>VLOOKUP($B246,Catalogue!$A$1:$F$51,2,FALSE)</f>
        <v>Product33</v>
      </c>
      <c r="H246" s="7" t="str">
        <f>VLOOKUP(B246,Catalogue!$A$1:$F$51,3,FALSE)</f>
        <v>Category04</v>
      </c>
      <c r="I246" s="4" t="str">
        <f>VLOOKUP($B246,Catalogue!$A$1:$F$51,4,FALSE)</f>
        <v>Kg</v>
      </c>
      <c r="J246" s="36">
        <f>VLOOKUP($B246,Catalogue!$A$1:$F$51,5,FALSE)</f>
        <v>16</v>
      </c>
      <c r="K246" s="36">
        <f>VLOOKUP($B246,Catalogue!$A$1:$F$51,6,FALSE)</f>
        <v>18.240000000000002</v>
      </c>
      <c r="L246" s="36">
        <f t="shared" si="18"/>
        <v>2.240000000000002</v>
      </c>
      <c r="M246" s="36">
        <f t="shared" si="19"/>
        <v>48</v>
      </c>
      <c r="N246" s="36">
        <f t="shared" si="20"/>
        <v>54.720000000000006</v>
      </c>
      <c r="O246" s="7">
        <f t="shared" si="21"/>
        <v>2</v>
      </c>
      <c r="P246" s="22" t="str">
        <f t="shared" si="22"/>
        <v>Sep</v>
      </c>
      <c r="Q246" s="11">
        <f t="shared" si="23"/>
        <v>2023</v>
      </c>
    </row>
    <row r="247" spans="1:17" x14ac:dyDescent="0.25">
      <c r="A247" s="27">
        <v>45172</v>
      </c>
      <c r="B247" s="4" t="s">
        <v>83</v>
      </c>
      <c r="C247" s="4">
        <v>13</v>
      </c>
      <c r="D247" s="4" t="s">
        <v>114</v>
      </c>
      <c r="E247" s="4" t="s">
        <v>112</v>
      </c>
      <c r="F247" s="5">
        <v>0</v>
      </c>
      <c r="G247" s="6" t="str">
        <f>VLOOKUP($B247,Catalogue!$A$1:$F$51,2,FALSE)</f>
        <v>Product40</v>
      </c>
      <c r="H247" s="7" t="str">
        <f>VLOOKUP(B247,Catalogue!$A$1:$F$51,3,FALSE)</f>
        <v>Category04</v>
      </c>
      <c r="I247" s="4" t="str">
        <f>VLOOKUP($B247,Catalogue!$A$1:$F$51,4,FALSE)</f>
        <v>Lt</v>
      </c>
      <c r="J247" s="36">
        <f>VLOOKUP($B247,Catalogue!$A$1:$F$51,5,FALSE)</f>
        <v>105</v>
      </c>
      <c r="K247" s="36">
        <f>VLOOKUP($B247,Catalogue!$A$1:$F$51,6,FALSE)</f>
        <v>153.30000000000001</v>
      </c>
      <c r="L247" s="36">
        <f t="shared" si="18"/>
        <v>48.300000000000011</v>
      </c>
      <c r="M247" s="36">
        <f t="shared" si="19"/>
        <v>1365</v>
      </c>
      <c r="N247" s="36">
        <f t="shared" si="20"/>
        <v>1992.9</v>
      </c>
      <c r="O247" s="7">
        <f t="shared" si="21"/>
        <v>3</v>
      </c>
      <c r="P247" s="22" t="str">
        <f t="shared" si="22"/>
        <v>Sep</v>
      </c>
      <c r="Q247" s="11">
        <f t="shared" si="23"/>
        <v>2023</v>
      </c>
    </row>
    <row r="248" spans="1:17" x14ac:dyDescent="0.25">
      <c r="A248" s="27">
        <v>45173</v>
      </c>
      <c r="B248" s="4" t="s">
        <v>52</v>
      </c>
      <c r="C248" s="4">
        <v>9</v>
      </c>
      <c r="D248" s="4" t="s">
        <v>114</v>
      </c>
      <c r="E248" s="4" t="s">
        <v>113</v>
      </c>
      <c r="F248" s="5">
        <v>0</v>
      </c>
      <c r="G248" s="6" t="str">
        <f>VLOOKUP($B248,Catalogue!$A$1:$F$51,2,FALSE)</f>
        <v>Product25</v>
      </c>
      <c r="H248" s="7" t="str">
        <f>VLOOKUP(B248,Catalogue!$A$1:$F$51,3,FALSE)</f>
        <v>Category03</v>
      </c>
      <c r="I248" s="4" t="str">
        <f>VLOOKUP($B248,Catalogue!$A$1:$F$51,4,FALSE)</f>
        <v>Kg</v>
      </c>
      <c r="J248" s="36">
        <f>VLOOKUP($B248,Catalogue!$A$1:$F$51,5,FALSE)</f>
        <v>12</v>
      </c>
      <c r="K248" s="36">
        <f>VLOOKUP($B248,Catalogue!$A$1:$F$51,6,FALSE)</f>
        <v>16.920000000000002</v>
      </c>
      <c r="L248" s="36">
        <f t="shared" si="18"/>
        <v>4.9200000000000017</v>
      </c>
      <c r="M248" s="36">
        <f t="shared" si="19"/>
        <v>108</v>
      </c>
      <c r="N248" s="36">
        <f t="shared" si="20"/>
        <v>152.28000000000003</v>
      </c>
      <c r="O248" s="7">
        <f t="shared" si="21"/>
        <v>4</v>
      </c>
      <c r="P248" s="22" t="str">
        <f t="shared" si="22"/>
        <v>Sep</v>
      </c>
      <c r="Q248" s="11">
        <f t="shared" si="23"/>
        <v>2023</v>
      </c>
    </row>
    <row r="249" spans="1:17" x14ac:dyDescent="0.25">
      <c r="A249" s="27">
        <v>45174</v>
      </c>
      <c r="B249" s="4" t="s">
        <v>75</v>
      </c>
      <c r="C249" s="4">
        <v>18</v>
      </c>
      <c r="D249" s="4" t="s">
        <v>112</v>
      </c>
      <c r="E249" s="4" t="s">
        <v>112</v>
      </c>
      <c r="F249" s="5">
        <v>0</v>
      </c>
      <c r="G249" s="6" t="str">
        <f>VLOOKUP($B249,Catalogue!$A$1:$F$51,2,FALSE)</f>
        <v>Product36</v>
      </c>
      <c r="H249" s="7" t="str">
        <f>VLOOKUP(B249,Catalogue!$A$1:$F$51,3,FALSE)</f>
        <v>Category04</v>
      </c>
      <c r="I249" s="4" t="str">
        <f>VLOOKUP($B249,Catalogue!$A$1:$F$51,4,FALSE)</f>
        <v>Ft</v>
      </c>
      <c r="J249" s="36">
        <f>VLOOKUP($B249,Catalogue!$A$1:$F$51,5,FALSE)</f>
        <v>136</v>
      </c>
      <c r="K249" s="36">
        <f>VLOOKUP($B249,Catalogue!$A$1:$F$51,6,FALSE)</f>
        <v>224.4</v>
      </c>
      <c r="L249" s="36">
        <f t="shared" si="18"/>
        <v>88.4</v>
      </c>
      <c r="M249" s="36">
        <f t="shared" si="19"/>
        <v>2448</v>
      </c>
      <c r="N249" s="36">
        <f t="shared" si="20"/>
        <v>4039.2000000000003</v>
      </c>
      <c r="O249" s="7">
        <f t="shared" si="21"/>
        <v>5</v>
      </c>
      <c r="P249" s="22" t="str">
        <f t="shared" si="22"/>
        <v>Sep</v>
      </c>
      <c r="Q249" s="11">
        <f t="shared" si="23"/>
        <v>2023</v>
      </c>
    </row>
    <row r="250" spans="1:17" x14ac:dyDescent="0.25">
      <c r="A250" s="27">
        <v>45175</v>
      </c>
      <c r="B250" s="4" t="s">
        <v>90</v>
      </c>
      <c r="C250" s="4">
        <v>5</v>
      </c>
      <c r="D250" s="4" t="s">
        <v>111</v>
      </c>
      <c r="E250" s="4" t="s">
        <v>113</v>
      </c>
      <c r="F250" s="5">
        <v>0</v>
      </c>
      <c r="G250" s="6" t="str">
        <f>VLOOKUP($B250,Catalogue!$A$1:$F$51,2,FALSE)</f>
        <v>Product43</v>
      </c>
      <c r="H250" s="7" t="str">
        <f>VLOOKUP(B250,Catalogue!$A$1:$F$51,3,FALSE)</f>
        <v>Category05</v>
      </c>
      <c r="I250" s="4" t="str">
        <f>VLOOKUP($B250,Catalogue!$A$1:$F$51,4,FALSE)</f>
        <v>Lt</v>
      </c>
      <c r="J250" s="36">
        <f>VLOOKUP($B250,Catalogue!$A$1:$F$51,5,FALSE)</f>
        <v>133</v>
      </c>
      <c r="K250" s="36">
        <f>VLOOKUP($B250,Catalogue!$A$1:$F$51,6,FALSE)</f>
        <v>151.62</v>
      </c>
      <c r="L250" s="36">
        <f t="shared" si="18"/>
        <v>18.620000000000005</v>
      </c>
      <c r="M250" s="36">
        <f t="shared" si="19"/>
        <v>665</v>
      </c>
      <c r="N250" s="36">
        <f t="shared" si="20"/>
        <v>758.1</v>
      </c>
      <c r="O250" s="7">
        <f t="shared" si="21"/>
        <v>6</v>
      </c>
      <c r="P250" s="22" t="str">
        <f t="shared" si="22"/>
        <v>Sep</v>
      </c>
      <c r="Q250" s="11">
        <f t="shared" si="23"/>
        <v>2023</v>
      </c>
    </row>
    <row r="251" spans="1:17" x14ac:dyDescent="0.25">
      <c r="A251" s="27">
        <v>45176</v>
      </c>
      <c r="B251" s="4" t="s">
        <v>33</v>
      </c>
      <c r="C251" s="4">
        <v>17</v>
      </c>
      <c r="D251" s="4" t="s">
        <v>111</v>
      </c>
      <c r="E251" s="4" t="s">
        <v>113</v>
      </c>
      <c r="F251" s="5">
        <v>0</v>
      </c>
      <c r="G251" s="6" t="str">
        <f>VLOOKUP($B251,Catalogue!$A$1:$F$51,2,FALSE)</f>
        <v>Product16</v>
      </c>
      <c r="H251" s="7" t="str">
        <f>VLOOKUP(B251,Catalogue!$A$1:$F$51,3,FALSE)</f>
        <v>Category02</v>
      </c>
      <c r="I251" s="4" t="str">
        <f>VLOOKUP($B251,Catalogue!$A$1:$F$51,4,FALSE)</f>
        <v>Lt</v>
      </c>
      <c r="J251" s="36">
        <f>VLOOKUP($B251,Catalogue!$A$1:$F$51,5,FALSE)</f>
        <v>44</v>
      </c>
      <c r="K251" s="36">
        <f>VLOOKUP($B251,Catalogue!$A$1:$F$51,6,FALSE)</f>
        <v>72.599999999999994</v>
      </c>
      <c r="L251" s="36">
        <f t="shared" si="18"/>
        <v>28.599999999999994</v>
      </c>
      <c r="M251" s="36">
        <f t="shared" si="19"/>
        <v>748</v>
      </c>
      <c r="N251" s="36">
        <f t="shared" si="20"/>
        <v>1234.1999999999998</v>
      </c>
      <c r="O251" s="7">
        <f t="shared" si="21"/>
        <v>7</v>
      </c>
      <c r="P251" s="22" t="str">
        <f t="shared" si="22"/>
        <v>Sep</v>
      </c>
      <c r="Q251" s="11">
        <f t="shared" si="23"/>
        <v>2023</v>
      </c>
    </row>
    <row r="252" spans="1:17" x14ac:dyDescent="0.25">
      <c r="A252" s="27">
        <v>45177</v>
      </c>
      <c r="B252" s="4" t="s">
        <v>100</v>
      </c>
      <c r="C252" s="4">
        <v>15</v>
      </c>
      <c r="D252" s="4" t="s">
        <v>112</v>
      </c>
      <c r="E252" s="4" t="s">
        <v>112</v>
      </c>
      <c r="F252" s="5">
        <v>0</v>
      </c>
      <c r="G252" s="6" t="str">
        <f>VLOOKUP($B252,Catalogue!$A$1:$F$51,2,FALSE)</f>
        <v>Product48</v>
      </c>
      <c r="H252" s="7" t="str">
        <f>VLOOKUP(B252,Catalogue!$A$1:$F$51,3,FALSE)</f>
        <v>Category05</v>
      </c>
      <c r="I252" s="4" t="str">
        <f>VLOOKUP($B252,Catalogue!$A$1:$F$51,4,FALSE)</f>
        <v>Lt</v>
      </c>
      <c r="J252" s="36">
        <f>VLOOKUP($B252,Catalogue!$A$1:$F$51,5,FALSE)</f>
        <v>123</v>
      </c>
      <c r="K252" s="36">
        <f>VLOOKUP($B252,Catalogue!$A$1:$F$51,6,FALSE)</f>
        <v>135.30000000000001</v>
      </c>
      <c r="L252" s="36">
        <f t="shared" si="18"/>
        <v>12.300000000000011</v>
      </c>
      <c r="M252" s="36">
        <f t="shared" si="19"/>
        <v>1845</v>
      </c>
      <c r="N252" s="36">
        <f t="shared" si="20"/>
        <v>2029.5000000000002</v>
      </c>
      <c r="O252" s="7">
        <f t="shared" si="21"/>
        <v>8</v>
      </c>
      <c r="P252" s="22" t="str">
        <f t="shared" si="22"/>
        <v>Sep</v>
      </c>
      <c r="Q252" s="11">
        <f t="shared" si="23"/>
        <v>2023</v>
      </c>
    </row>
    <row r="253" spans="1:17" x14ac:dyDescent="0.25">
      <c r="A253" s="27">
        <v>45178</v>
      </c>
      <c r="B253" s="4" t="s">
        <v>69</v>
      </c>
      <c r="C253" s="4">
        <v>13</v>
      </c>
      <c r="D253" s="4" t="s">
        <v>111</v>
      </c>
      <c r="E253" s="4" t="s">
        <v>113</v>
      </c>
      <c r="F253" s="5">
        <v>0</v>
      </c>
      <c r="G253" s="6" t="str">
        <f>VLOOKUP($B253,Catalogue!$A$1:$F$51,2,FALSE)</f>
        <v>Product33</v>
      </c>
      <c r="H253" s="7" t="str">
        <f>VLOOKUP(B253,Catalogue!$A$1:$F$51,3,FALSE)</f>
        <v>Category04</v>
      </c>
      <c r="I253" s="4" t="str">
        <f>VLOOKUP($B253,Catalogue!$A$1:$F$51,4,FALSE)</f>
        <v>Kg</v>
      </c>
      <c r="J253" s="36">
        <f>VLOOKUP($B253,Catalogue!$A$1:$F$51,5,FALSE)</f>
        <v>16</v>
      </c>
      <c r="K253" s="36">
        <f>VLOOKUP($B253,Catalogue!$A$1:$F$51,6,FALSE)</f>
        <v>18.240000000000002</v>
      </c>
      <c r="L253" s="36">
        <f t="shared" si="18"/>
        <v>2.240000000000002</v>
      </c>
      <c r="M253" s="36">
        <f t="shared" si="19"/>
        <v>208</v>
      </c>
      <c r="N253" s="36">
        <f t="shared" si="20"/>
        <v>237.12000000000003</v>
      </c>
      <c r="O253" s="7">
        <f t="shared" si="21"/>
        <v>9</v>
      </c>
      <c r="P253" s="22" t="str">
        <f t="shared" si="22"/>
        <v>Sep</v>
      </c>
      <c r="Q253" s="11">
        <f t="shared" si="23"/>
        <v>2023</v>
      </c>
    </row>
    <row r="254" spans="1:17" x14ac:dyDescent="0.25">
      <c r="A254" s="27">
        <v>45179</v>
      </c>
      <c r="B254" s="4" t="s">
        <v>20</v>
      </c>
      <c r="C254" s="4">
        <v>4</v>
      </c>
      <c r="D254" s="4" t="s">
        <v>111</v>
      </c>
      <c r="E254" s="4" t="s">
        <v>113</v>
      </c>
      <c r="F254" s="5">
        <v>0</v>
      </c>
      <c r="G254" s="6" t="str">
        <f>VLOOKUP($B254,Catalogue!$A$1:$F$51,2,FALSE)</f>
        <v>Product10</v>
      </c>
      <c r="H254" s="7" t="str">
        <f>VLOOKUP($B$2,Catalogue!$A$1:$F$51,3,FALSE)</f>
        <v>Category03</v>
      </c>
      <c r="I254" s="4" t="str">
        <f>VLOOKUP($B254,Catalogue!$A$1:$F$51,4,FALSE)</f>
        <v>Kg</v>
      </c>
      <c r="J254" s="36">
        <f>VLOOKUP($B254,Catalogue!$A$1:$F$51,5,FALSE)</f>
        <v>123</v>
      </c>
      <c r="K254" s="36">
        <f>VLOOKUP($B254,Catalogue!$A$1:$F$51,6,FALSE)</f>
        <v>179.58</v>
      </c>
      <c r="L254" s="36">
        <f t="shared" si="18"/>
        <v>56.580000000000013</v>
      </c>
      <c r="M254" s="36">
        <f t="shared" si="19"/>
        <v>492</v>
      </c>
      <c r="N254" s="36">
        <f t="shared" si="20"/>
        <v>718.32</v>
      </c>
      <c r="O254" s="7">
        <f t="shared" si="21"/>
        <v>10</v>
      </c>
      <c r="P254" s="22" t="str">
        <f t="shared" si="22"/>
        <v>Sep</v>
      </c>
      <c r="Q254" s="11">
        <f t="shared" si="23"/>
        <v>2023</v>
      </c>
    </row>
    <row r="255" spans="1:17" x14ac:dyDescent="0.25">
      <c r="A255" s="27">
        <v>45180</v>
      </c>
      <c r="B255" s="4" t="s">
        <v>14</v>
      </c>
      <c r="C255" s="4">
        <v>17</v>
      </c>
      <c r="D255" s="4" t="s">
        <v>112</v>
      </c>
      <c r="E255" s="4" t="s">
        <v>112</v>
      </c>
      <c r="F255" s="5">
        <v>0</v>
      </c>
      <c r="G255" s="6" t="str">
        <f>VLOOKUP($B255,Catalogue!$A$1:$F$51,2,FALSE)</f>
        <v>Product05</v>
      </c>
      <c r="H255" s="7" t="str">
        <f>VLOOKUP(B255,Catalogue!$A$1:$F$51,3,FALSE)</f>
        <v>Category01</v>
      </c>
      <c r="I255" s="4" t="str">
        <f>VLOOKUP($B255,Catalogue!$A$1:$F$51,4,FALSE)</f>
        <v>Kg</v>
      </c>
      <c r="J255" s="36">
        <f>VLOOKUP($B255,Catalogue!$A$1:$F$51,5,FALSE)</f>
        <v>133</v>
      </c>
      <c r="K255" s="36">
        <f>VLOOKUP($B255,Catalogue!$A$1:$F$51,6,FALSE)</f>
        <v>187.53</v>
      </c>
      <c r="L255" s="36">
        <f t="shared" si="18"/>
        <v>54.53</v>
      </c>
      <c r="M255" s="36">
        <f t="shared" si="19"/>
        <v>2261</v>
      </c>
      <c r="N255" s="36">
        <f t="shared" si="20"/>
        <v>3188.01</v>
      </c>
      <c r="O255" s="7">
        <f t="shared" si="21"/>
        <v>11</v>
      </c>
      <c r="P255" s="22" t="str">
        <f t="shared" si="22"/>
        <v>Sep</v>
      </c>
      <c r="Q255" s="11">
        <f t="shared" si="23"/>
        <v>2023</v>
      </c>
    </row>
    <row r="256" spans="1:17" x14ac:dyDescent="0.25">
      <c r="A256" s="27">
        <v>45181</v>
      </c>
      <c r="B256" s="4" t="s">
        <v>71</v>
      </c>
      <c r="C256" s="4">
        <v>7</v>
      </c>
      <c r="D256" s="4" t="s">
        <v>114</v>
      </c>
      <c r="E256" s="4" t="s">
        <v>113</v>
      </c>
      <c r="F256" s="5">
        <v>0</v>
      </c>
      <c r="G256" s="6" t="str">
        <f>VLOOKUP($B256,Catalogue!$A$1:$F$51,2,FALSE)</f>
        <v>Product34</v>
      </c>
      <c r="H256" s="7" t="str">
        <f>VLOOKUP(B256,Catalogue!$A$1:$F$51,3,FALSE)</f>
        <v>Category04</v>
      </c>
      <c r="I256" s="4" t="str">
        <f>VLOOKUP($B256,Catalogue!$A$1:$F$51,4,FALSE)</f>
        <v>Kg</v>
      </c>
      <c r="J256" s="36">
        <f>VLOOKUP($B256,Catalogue!$A$1:$F$51,5,FALSE)</f>
        <v>10</v>
      </c>
      <c r="K256" s="36">
        <f>VLOOKUP($B256,Catalogue!$A$1:$F$51,6,FALSE)</f>
        <v>11.3</v>
      </c>
      <c r="L256" s="36">
        <f t="shared" si="18"/>
        <v>1.3000000000000007</v>
      </c>
      <c r="M256" s="36">
        <f t="shared" si="19"/>
        <v>70</v>
      </c>
      <c r="N256" s="36">
        <f t="shared" si="20"/>
        <v>79.100000000000009</v>
      </c>
      <c r="O256" s="7">
        <f t="shared" si="21"/>
        <v>12</v>
      </c>
      <c r="P256" s="22" t="str">
        <f t="shared" si="22"/>
        <v>Sep</v>
      </c>
      <c r="Q256" s="11">
        <f t="shared" si="23"/>
        <v>2023</v>
      </c>
    </row>
    <row r="257" spans="1:17" x14ac:dyDescent="0.25">
      <c r="A257" s="27">
        <v>45182</v>
      </c>
      <c r="B257" s="4" t="s">
        <v>66</v>
      </c>
      <c r="C257" s="4">
        <v>1</v>
      </c>
      <c r="D257" s="4" t="s">
        <v>114</v>
      </c>
      <c r="E257" s="4" t="s">
        <v>112</v>
      </c>
      <c r="F257" s="5">
        <v>0</v>
      </c>
      <c r="G257" s="6" t="str">
        <f>VLOOKUP($B257,Catalogue!$A$1:$F$51,2,FALSE)</f>
        <v>Product32</v>
      </c>
      <c r="H257" s="7" t="str">
        <f>VLOOKUP(B257,Catalogue!$A$1:$F$51,3,FALSE)</f>
        <v>Category04</v>
      </c>
      <c r="I257" s="4" t="str">
        <f>VLOOKUP($B257,Catalogue!$A$1:$F$51,4,FALSE)</f>
        <v>Lt</v>
      </c>
      <c r="J257" s="36">
        <f>VLOOKUP($B257,Catalogue!$A$1:$F$51,5,FALSE)</f>
        <v>10</v>
      </c>
      <c r="K257" s="36">
        <f>VLOOKUP($B257,Catalogue!$A$1:$F$51,6,FALSE)</f>
        <v>11.2</v>
      </c>
      <c r="L257" s="36">
        <f t="shared" si="18"/>
        <v>1.1999999999999993</v>
      </c>
      <c r="M257" s="36">
        <f t="shared" si="19"/>
        <v>10</v>
      </c>
      <c r="N257" s="36">
        <f t="shared" si="20"/>
        <v>11.2</v>
      </c>
      <c r="O257" s="7">
        <f t="shared" si="21"/>
        <v>13</v>
      </c>
      <c r="P257" s="22" t="str">
        <f t="shared" si="22"/>
        <v>Sep</v>
      </c>
      <c r="Q257" s="11">
        <f t="shared" si="23"/>
        <v>2023</v>
      </c>
    </row>
    <row r="258" spans="1:17" x14ac:dyDescent="0.25">
      <c r="A258" s="27">
        <v>45183</v>
      </c>
      <c r="B258" s="4" t="s">
        <v>12</v>
      </c>
      <c r="C258" s="4">
        <v>7</v>
      </c>
      <c r="D258" s="4" t="s">
        <v>112</v>
      </c>
      <c r="E258" s="4" t="s">
        <v>113</v>
      </c>
      <c r="F258" s="5">
        <v>0</v>
      </c>
      <c r="G258" s="6" t="str">
        <f>VLOOKUP($B258,Catalogue!$A$1:$F$51,2,FALSE)</f>
        <v>Product04</v>
      </c>
      <c r="H258" s="7" t="str">
        <f>VLOOKUP(B258,Catalogue!$A$1:$F$51,3,FALSE)</f>
        <v>Category01</v>
      </c>
      <c r="I258" s="4" t="str">
        <f>VLOOKUP($B258,Catalogue!$A$1:$F$51,4,FALSE)</f>
        <v>Ft</v>
      </c>
      <c r="J258" s="36">
        <f>VLOOKUP($B258,Catalogue!$A$1:$F$51,5,FALSE)</f>
        <v>71</v>
      </c>
      <c r="K258" s="36">
        <f>VLOOKUP($B258,Catalogue!$A$1:$F$51,6,FALSE)</f>
        <v>80.23</v>
      </c>
      <c r="L258" s="36">
        <f t="shared" si="18"/>
        <v>9.230000000000004</v>
      </c>
      <c r="M258" s="36">
        <f t="shared" si="19"/>
        <v>497</v>
      </c>
      <c r="N258" s="36">
        <f t="shared" si="20"/>
        <v>561.61</v>
      </c>
      <c r="O258" s="7">
        <f t="shared" si="21"/>
        <v>14</v>
      </c>
      <c r="P258" s="22" t="str">
        <f t="shared" si="22"/>
        <v>Sep</v>
      </c>
      <c r="Q258" s="11">
        <f t="shared" si="23"/>
        <v>2023</v>
      </c>
    </row>
    <row r="259" spans="1:17" x14ac:dyDescent="0.25">
      <c r="A259" s="27">
        <v>45184</v>
      </c>
      <c r="B259" s="4" t="s">
        <v>27</v>
      </c>
      <c r="C259" s="4">
        <v>14</v>
      </c>
      <c r="D259" s="4" t="s">
        <v>111</v>
      </c>
      <c r="E259" s="4" t="s">
        <v>112</v>
      </c>
      <c r="F259" s="5">
        <v>0</v>
      </c>
      <c r="G259" s="6" t="str">
        <f>VLOOKUP($B259,Catalogue!$A$1:$F$51,2,FALSE)</f>
        <v>Product13</v>
      </c>
      <c r="H259" s="7" t="str">
        <f>VLOOKUP(B259,Catalogue!$A$1:$F$51,3,FALSE)</f>
        <v>Category02</v>
      </c>
      <c r="I259" s="4" t="str">
        <f>VLOOKUP($B259,Catalogue!$A$1:$F$51,4,FALSE)</f>
        <v>Kg</v>
      </c>
      <c r="J259" s="36">
        <f>VLOOKUP($B259,Catalogue!$A$1:$F$51,5,FALSE)</f>
        <v>63</v>
      </c>
      <c r="K259" s="36">
        <f>VLOOKUP($B259,Catalogue!$A$1:$F$51,6,FALSE)</f>
        <v>71.819999999999993</v>
      </c>
      <c r="L259" s="36">
        <f t="shared" ref="L259:L322" si="24">K259-J259</f>
        <v>8.8199999999999932</v>
      </c>
      <c r="M259" s="36">
        <f t="shared" ref="M259:M322" si="25">J259*C259</f>
        <v>882</v>
      </c>
      <c r="N259" s="36">
        <f t="shared" ref="N259:N322" si="26">C259*K259*(1-F259)</f>
        <v>1005.4799999999999</v>
      </c>
      <c r="O259" s="7">
        <f t="shared" ref="O259:O322" si="27">DAY(A259)</f>
        <v>15</v>
      </c>
      <c r="P259" s="22" t="str">
        <f t="shared" ref="P259:P322" si="28">TEXT(A259,"MMM")</f>
        <v>Sep</v>
      </c>
      <c r="Q259" s="11">
        <f t="shared" ref="Q259:Q322" si="29">YEAR(A259)</f>
        <v>2023</v>
      </c>
    </row>
    <row r="260" spans="1:17" x14ac:dyDescent="0.25">
      <c r="A260" s="27">
        <v>45185</v>
      </c>
      <c r="B260" s="4" t="s">
        <v>9</v>
      </c>
      <c r="C260" s="4">
        <v>18</v>
      </c>
      <c r="D260" s="4" t="s">
        <v>111</v>
      </c>
      <c r="E260" s="4" t="s">
        <v>113</v>
      </c>
      <c r="F260" s="5">
        <v>0</v>
      </c>
      <c r="G260" s="6" t="str">
        <f>VLOOKUP($B260,Catalogue!$A$1:$F$51,2,FALSE)</f>
        <v>Product02</v>
      </c>
      <c r="H260" s="7" t="str">
        <f>VLOOKUP(B260,Catalogue!$A$1:$F$51,3,FALSE)</f>
        <v>Category01</v>
      </c>
      <c r="I260" s="4" t="str">
        <f>VLOOKUP($B260,Catalogue!$A$1:$F$51,4,FALSE)</f>
        <v>Kg</v>
      </c>
      <c r="J260" s="36">
        <f>VLOOKUP($B260,Catalogue!$A$1:$F$51,5,FALSE)</f>
        <v>105</v>
      </c>
      <c r="K260" s="36">
        <f>VLOOKUP($B260,Catalogue!$A$1:$F$51,6,FALSE)</f>
        <v>117.6</v>
      </c>
      <c r="L260" s="36">
        <f t="shared" si="24"/>
        <v>12.599999999999994</v>
      </c>
      <c r="M260" s="36">
        <f t="shared" si="25"/>
        <v>1890</v>
      </c>
      <c r="N260" s="36">
        <f t="shared" si="26"/>
        <v>2116.7999999999997</v>
      </c>
      <c r="O260" s="7">
        <f t="shared" si="27"/>
        <v>16</v>
      </c>
      <c r="P260" s="22" t="str">
        <f t="shared" si="28"/>
        <v>Sep</v>
      </c>
      <c r="Q260" s="11">
        <f t="shared" si="29"/>
        <v>2023</v>
      </c>
    </row>
    <row r="261" spans="1:17" x14ac:dyDescent="0.25">
      <c r="A261" s="27">
        <v>45186</v>
      </c>
      <c r="B261" s="4" t="s">
        <v>31</v>
      </c>
      <c r="C261" s="4">
        <v>20</v>
      </c>
      <c r="D261" s="4" t="s">
        <v>112</v>
      </c>
      <c r="E261" s="4" t="s">
        <v>113</v>
      </c>
      <c r="F261" s="5">
        <v>0</v>
      </c>
      <c r="G261" s="6" t="str">
        <f>VLOOKUP($B261,Catalogue!$A$1:$F$51,2,FALSE)</f>
        <v>Product15</v>
      </c>
      <c r="H261" s="7" t="str">
        <f>VLOOKUP(B261,Catalogue!$A$1:$F$51,3,FALSE)</f>
        <v>Category02</v>
      </c>
      <c r="I261" s="4" t="str">
        <f>VLOOKUP($B261,Catalogue!$A$1:$F$51,4,FALSE)</f>
        <v>Ft</v>
      </c>
      <c r="J261" s="36">
        <f>VLOOKUP($B261,Catalogue!$A$1:$F$51,5,FALSE)</f>
        <v>105</v>
      </c>
      <c r="K261" s="36">
        <f>VLOOKUP($B261,Catalogue!$A$1:$F$51,6,FALSE)</f>
        <v>148.05000000000001</v>
      </c>
      <c r="L261" s="36">
        <f t="shared" si="24"/>
        <v>43.050000000000011</v>
      </c>
      <c r="M261" s="36">
        <f t="shared" si="25"/>
        <v>2100</v>
      </c>
      <c r="N261" s="36">
        <f t="shared" si="26"/>
        <v>2961</v>
      </c>
      <c r="O261" s="7">
        <f t="shared" si="27"/>
        <v>17</v>
      </c>
      <c r="P261" s="22" t="str">
        <f t="shared" si="28"/>
        <v>Sep</v>
      </c>
      <c r="Q261" s="11">
        <f t="shared" si="29"/>
        <v>2023</v>
      </c>
    </row>
    <row r="262" spans="1:17" x14ac:dyDescent="0.25">
      <c r="A262" s="27">
        <v>45187</v>
      </c>
      <c r="B262" s="4" t="s">
        <v>81</v>
      </c>
      <c r="C262" s="4">
        <v>16</v>
      </c>
      <c r="D262" s="4" t="s">
        <v>111</v>
      </c>
      <c r="E262" s="4" t="s">
        <v>112</v>
      </c>
      <c r="F262" s="5">
        <v>0</v>
      </c>
      <c r="G262" s="6" t="str">
        <f>VLOOKUP($B262,Catalogue!$A$1:$F$51,2,FALSE)</f>
        <v>Product39</v>
      </c>
      <c r="H262" s="7" t="str">
        <f>VLOOKUP(B262,Catalogue!$A$1:$F$51,3,FALSE)</f>
        <v>Category04</v>
      </c>
      <c r="I262" s="4" t="str">
        <f>VLOOKUP($B262,Catalogue!$A$1:$F$51,4,FALSE)</f>
        <v>Ft</v>
      </c>
      <c r="J262" s="36">
        <f>VLOOKUP($B262,Catalogue!$A$1:$F$51,5,FALSE)</f>
        <v>98</v>
      </c>
      <c r="K262" s="36">
        <f>VLOOKUP($B262,Catalogue!$A$1:$F$51,6,FALSE)</f>
        <v>132.30000000000001</v>
      </c>
      <c r="L262" s="36">
        <f t="shared" si="24"/>
        <v>34.300000000000011</v>
      </c>
      <c r="M262" s="36">
        <f t="shared" si="25"/>
        <v>1568</v>
      </c>
      <c r="N262" s="36">
        <f t="shared" si="26"/>
        <v>2116.8000000000002</v>
      </c>
      <c r="O262" s="7">
        <f t="shared" si="27"/>
        <v>18</v>
      </c>
      <c r="P262" s="22" t="str">
        <f t="shared" si="28"/>
        <v>Sep</v>
      </c>
      <c r="Q262" s="11">
        <f t="shared" si="29"/>
        <v>2023</v>
      </c>
    </row>
    <row r="263" spans="1:17" x14ac:dyDescent="0.25">
      <c r="A263" s="27">
        <v>45188</v>
      </c>
      <c r="B263" s="4" t="s">
        <v>77</v>
      </c>
      <c r="C263" s="4">
        <v>2</v>
      </c>
      <c r="D263" s="4" t="s">
        <v>111</v>
      </c>
      <c r="E263" s="4" t="s">
        <v>113</v>
      </c>
      <c r="F263" s="5">
        <v>0</v>
      </c>
      <c r="G263" s="6" t="str">
        <f>VLOOKUP($B263,Catalogue!$A$1:$F$51,2,FALSE)</f>
        <v>Product37</v>
      </c>
      <c r="H263" s="7" t="str">
        <f>VLOOKUP(B263,Catalogue!$A$1:$F$51,3,FALSE)</f>
        <v>Category04</v>
      </c>
      <c r="I263" s="4" t="str">
        <f>VLOOKUP($B263,Catalogue!$A$1:$F$51,4,FALSE)</f>
        <v>Kg</v>
      </c>
      <c r="J263" s="36">
        <f>VLOOKUP($B263,Catalogue!$A$1:$F$51,5,FALSE)</f>
        <v>12</v>
      </c>
      <c r="K263" s="36">
        <f>VLOOKUP($B263,Catalogue!$A$1:$F$51,6,FALSE)</f>
        <v>13.44</v>
      </c>
      <c r="L263" s="36">
        <f t="shared" si="24"/>
        <v>1.4399999999999995</v>
      </c>
      <c r="M263" s="36">
        <f t="shared" si="25"/>
        <v>24</v>
      </c>
      <c r="N263" s="36">
        <f t="shared" si="26"/>
        <v>26.88</v>
      </c>
      <c r="O263" s="7">
        <f t="shared" si="27"/>
        <v>19</v>
      </c>
      <c r="P263" s="22" t="str">
        <f t="shared" si="28"/>
        <v>Sep</v>
      </c>
      <c r="Q263" s="11">
        <f t="shared" si="29"/>
        <v>2023</v>
      </c>
    </row>
    <row r="264" spans="1:17" x14ac:dyDescent="0.25">
      <c r="A264" s="27">
        <v>45189</v>
      </c>
      <c r="B264" s="4" t="s">
        <v>83</v>
      </c>
      <c r="C264" s="4">
        <v>15</v>
      </c>
      <c r="D264" s="4" t="s">
        <v>112</v>
      </c>
      <c r="E264" s="4" t="s">
        <v>113</v>
      </c>
      <c r="F264" s="5">
        <v>0</v>
      </c>
      <c r="G264" s="6" t="str">
        <f>VLOOKUP($B264,Catalogue!$A$1:$F$51,2,FALSE)</f>
        <v>Product40</v>
      </c>
      <c r="H264" s="7" t="str">
        <f>VLOOKUP(B264,Catalogue!$A$1:$F$51,3,FALSE)</f>
        <v>Category04</v>
      </c>
      <c r="I264" s="4" t="str">
        <f>VLOOKUP($B264,Catalogue!$A$1:$F$51,4,FALSE)</f>
        <v>Lt</v>
      </c>
      <c r="J264" s="36">
        <f>VLOOKUP($B264,Catalogue!$A$1:$F$51,5,FALSE)</f>
        <v>105</v>
      </c>
      <c r="K264" s="36">
        <f>VLOOKUP($B264,Catalogue!$A$1:$F$51,6,FALSE)</f>
        <v>153.30000000000001</v>
      </c>
      <c r="L264" s="36">
        <f t="shared" si="24"/>
        <v>48.300000000000011</v>
      </c>
      <c r="M264" s="36">
        <f t="shared" si="25"/>
        <v>1575</v>
      </c>
      <c r="N264" s="36">
        <f t="shared" si="26"/>
        <v>2299.5</v>
      </c>
      <c r="O264" s="7">
        <f t="shared" si="27"/>
        <v>20</v>
      </c>
      <c r="P264" s="22" t="str">
        <f t="shared" si="28"/>
        <v>Sep</v>
      </c>
      <c r="Q264" s="11">
        <f t="shared" si="29"/>
        <v>2023</v>
      </c>
    </row>
    <row r="265" spans="1:17" x14ac:dyDescent="0.25">
      <c r="A265" s="27">
        <v>45190</v>
      </c>
      <c r="B265" s="4" t="s">
        <v>17</v>
      </c>
      <c r="C265" s="4">
        <v>11</v>
      </c>
      <c r="D265" s="4" t="s">
        <v>114</v>
      </c>
      <c r="E265" s="4" t="s">
        <v>112</v>
      </c>
      <c r="F265" s="5">
        <v>0</v>
      </c>
      <c r="G265" s="6" t="str">
        <f>VLOOKUP($B265,Catalogue!$A$1:$F$51,2,FALSE)</f>
        <v>Product07</v>
      </c>
      <c r="H265" s="7" t="str">
        <f>VLOOKUP(B265,Catalogue!$A$1:$F$51,3,FALSE)</f>
        <v>Category01</v>
      </c>
      <c r="I265" s="4" t="str">
        <f>VLOOKUP($B265,Catalogue!$A$1:$F$51,4,FALSE)</f>
        <v>Ft</v>
      </c>
      <c r="J265" s="36">
        <f>VLOOKUP($B265,Catalogue!$A$1:$F$51,5,FALSE)</f>
        <v>10</v>
      </c>
      <c r="K265" s="36">
        <f>VLOOKUP($B265,Catalogue!$A$1:$F$51,6,FALSE)</f>
        <v>11.2</v>
      </c>
      <c r="L265" s="36">
        <f t="shared" si="24"/>
        <v>1.1999999999999993</v>
      </c>
      <c r="M265" s="36">
        <f t="shared" si="25"/>
        <v>110</v>
      </c>
      <c r="N265" s="36">
        <f t="shared" si="26"/>
        <v>123.19999999999999</v>
      </c>
      <c r="O265" s="7">
        <f t="shared" si="27"/>
        <v>21</v>
      </c>
      <c r="P265" s="22" t="str">
        <f t="shared" si="28"/>
        <v>Sep</v>
      </c>
      <c r="Q265" s="11">
        <f t="shared" si="29"/>
        <v>2023</v>
      </c>
    </row>
    <row r="266" spans="1:17" x14ac:dyDescent="0.25">
      <c r="A266" s="27">
        <v>45191</v>
      </c>
      <c r="B266" s="4" t="s">
        <v>102</v>
      </c>
      <c r="C266" s="4">
        <v>20</v>
      </c>
      <c r="D266" s="4" t="s">
        <v>114</v>
      </c>
      <c r="E266" s="4" t="s">
        <v>113</v>
      </c>
      <c r="F266" s="5">
        <v>0</v>
      </c>
      <c r="G266" s="6" t="str">
        <f>VLOOKUP($B266,Catalogue!$A$1:$F$51,2,FALSE)</f>
        <v>Product49</v>
      </c>
      <c r="H266" s="7" t="str">
        <f>VLOOKUP(B266,Catalogue!$A$1:$F$51,3,FALSE)</f>
        <v>Category05</v>
      </c>
      <c r="I266" s="4" t="str">
        <f>VLOOKUP($B266,Catalogue!$A$1:$F$51,4,FALSE)</f>
        <v>Kg</v>
      </c>
      <c r="J266" s="36">
        <f>VLOOKUP($B266,Catalogue!$A$1:$F$51,5,FALSE)</f>
        <v>136</v>
      </c>
      <c r="K266" s="36">
        <f>VLOOKUP($B266,Catalogue!$A$1:$F$51,6,FALSE)</f>
        <v>183.6</v>
      </c>
      <c r="L266" s="36">
        <f t="shared" si="24"/>
        <v>47.599999999999994</v>
      </c>
      <c r="M266" s="36">
        <f t="shared" si="25"/>
        <v>2720</v>
      </c>
      <c r="N266" s="36">
        <f t="shared" si="26"/>
        <v>3672</v>
      </c>
      <c r="O266" s="7">
        <f t="shared" si="27"/>
        <v>22</v>
      </c>
      <c r="P266" s="22" t="str">
        <f t="shared" si="28"/>
        <v>Sep</v>
      </c>
      <c r="Q266" s="11">
        <f t="shared" si="29"/>
        <v>2023</v>
      </c>
    </row>
    <row r="267" spans="1:17" x14ac:dyDescent="0.25">
      <c r="A267" s="27">
        <v>45192</v>
      </c>
      <c r="B267" s="4" t="s">
        <v>18</v>
      </c>
      <c r="C267" s="4">
        <v>8</v>
      </c>
      <c r="D267" s="4" t="s">
        <v>112</v>
      </c>
      <c r="E267" s="4" t="s">
        <v>112</v>
      </c>
      <c r="F267" s="5">
        <v>0</v>
      </c>
      <c r="G267" s="6" t="str">
        <f>VLOOKUP($B267,Catalogue!$A$1:$F$51,2,FALSE)</f>
        <v>Product08</v>
      </c>
      <c r="H267" s="7" t="str">
        <f>VLOOKUP(B267,Catalogue!$A$1:$F$51,3,FALSE)</f>
        <v>Category01</v>
      </c>
      <c r="I267" s="4" t="str">
        <f>VLOOKUP($B267,Catalogue!$A$1:$F$51,4,FALSE)</f>
        <v>Lt</v>
      </c>
      <c r="J267" s="36">
        <f>VLOOKUP($B267,Catalogue!$A$1:$F$51,5,FALSE)</f>
        <v>16</v>
      </c>
      <c r="K267" s="36">
        <f>VLOOKUP($B267,Catalogue!$A$1:$F$51,6,FALSE)</f>
        <v>17.600000000000001</v>
      </c>
      <c r="L267" s="36">
        <f t="shared" si="24"/>
        <v>1.6000000000000014</v>
      </c>
      <c r="M267" s="36">
        <f t="shared" si="25"/>
        <v>128</v>
      </c>
      <c r="N267" s="36">
        <f t="shared" si="26"/>
        <v>140.80000000000001</v>
      </c>
      <c r="O267" s="7">
        <f t="shared" si="27"/>
        <v>23</v>
      </c>
      <c r="P267" s="22" t="str">
        <f t="shared" si="28"/>
        <v>Sep</v>
      </c>
      <c r="Q267" s="11">
        <f t="shared" si="29"/>
        <v>2023</v>
      </c>
    </row>
    <row r="268" spans="1:17" x14ac:dyDescent="0.25">
      <c r="A268" s="27">
        <v>45193</v>
      </c>
      <c r="B268" s="4" t="s">
        <v>75</v>
      </c>
      <c r="C268" s="4">
        <v>10</v>
      </c>
      <c r="D268" s="4" t="s">
        <v>111</v>
      </c>
      <c r="E268" s="4" t="s">
        <v>113</v>
      </c>
      <c r="F268" s="5">
        <v>0</v>
      </c>
      <c r="G268" s="6" t="str">
        <f>VLOOKUP($B268,Catalogue!$A$1:$F$51,2,FALSE)</f>
        <v>Product36</v>
      </c>
      <c r="H268" s="7" t="str">
        <f>VLOOKUP(B268,Catalogue!$A$1:$F$51,3,FALSE)</f>
        <v>Category04</v>
      </c>
      <c r="I268" s="4" t="str">
        <f>VLOOKUP($B268,Catalogue!$A$1:$F$51,4,FALSE)</f>
        <v>Ft</v>
      </c>
      <c r="J268" s="36">
        <f>VLOOKUP($B268,Catalogue!$A$1:$F$51,5,FALSE)</f>
        <v>136</v>
      </c>
      <c r="K268" s="36">
        <f>VLOOKUP($B268,Catalogue!$A$1:$F$51,6,FALSE)</f>
        <v>224.4</v>
      </c>
      <c r="L268" s="36">
        <f t="shared" si="24"/>
        <v>88.4</v>
      </c>
      <c r="M268" s="36">
        <f t="shared" si="25"/>
        <v>1360</v>
      </c>
      <c r="N268" s="36">
        <f t="shared" si="26"/>
        <v>2244</v>
      </c>
      <c r="O268" s="7">
        <f t="shared" si="27"/>
        <v>24</v>
      </c>
      <c r="P268" s="22" t="str">
        <f t="shared" si="28"/>
        <v>Sep</v>
      </c>
      <c r="Q268" s="11">
        <f t="shared" si="29"/>
        <v>2023</v>
      </c>
    </row>
    <row r="269" spans="1:17" x14ac:dyDescent="0.25">
      <c r="A269" s="27">
        <v>45194</v>
      </c>
      <c r="B269" s="4" t="s">
        <v>20</v>
      </c>
      <c r="C269" s="4">
        <v>11</v>
      </c>
      <c r="D269" s="4" t="s">
        <v>111</v>
      </c>
      <c r="E269" s="4" t="s">
        <v>112</v>
      </c>
      <c r="F269" s="5">
        <v>0</v>
      </c>
      <c r="G269" s="6" t="str">
        <f>VLOOKUP($B269,Catalogue!$A$1:$F$51,2,FALSE)</f>
        <v>Product10</v>
      </c>
      <c r="H269" s="7" t="str">
        <f>VLOOKUP(B269,Catalogue!$A$1:$F$51,3,FALSE)</f>
        <v>Category02</v>
      </c>
      <c r="I269" s="4" t="str">
        <f>VLOOKUP($B269,Catalogue!$A$1:$F$51,4,FALSE)</f>
        <v>Kg</v>
      </c>
      <c r="J269" s="36">
        <f>VLOOKUP($B269,Catalogue!$A$1:$F$51,5,FALSE)</f>
        <v>123</v>
      </c>
      <c r="K269" s="36">
        <f>VLOOKUP($B269,Catalogue!$A$1:$F$51,6,FALSE)</f>
        <v>179.58</v>
      </c>
      <c r="L269" s="36">
        <f t="shared" si="24"/>
        <v>56.580000000000013</v>
      </c>
      <c r="M269" s="36">
        <f t="shared" si="25"/>
        <v>1353</v>
      </c>
      <c r="N269" s="36">
        <f t="shared" si="26"/>
        <v>1975.38</v>
      </c>
      <c r="O269" s="7">
        <f t="shared" si="27"/>
        <v>25</v>
      </c>
      <c r="P269" s="22" t="str">
        <f t="shared" si="28"/>
        <v>Sep</v>
      </c>
      <c r="Q269" s="11">
        <f t="shared" si="29"/>
        <v>2023</v>
      </c>
    </row>
    <row r="270" spans="1:17" x14ac:dyDescent="0.25">
      <c r="A270" s="27">
        <v>45195</v>
      </c>
      <c r="B270" s="4" t="s">
        <v>92</v>
      </c>
      <c r="C270" s="4">
        <v>3</v>
      </c>
      <c r="D270" s="4" t="s">
        <v>112</v>
      </c>
      <c r="E270" s="4" t="s">
        <v>113</v>
      </c>
      <c r="F270" s="5">
        <v>0</v>
      </c>
      <c r="G270" s="6" t="str">
        <f>VLOOKUP($B270,Catalogue!$A$1:$F$51,2,FALSE)</f>
        <v>Product44</v>
      </c>
      <c r="H270" s="7" t="str">
        <f>VLOOKUP(B270,Catalogue!$A$1:$F$51,3,FALSE)</f>
        <v>Category05</v>
      </c>
      <c r="I270" s="4" t="str">
        <f>VLOOKUP($B270,Catalogue!$A$1:$F$51,4,FALSE)</f>
        <v>Ft</v>
      </c>
      <c r="J270" s="36">
        <f>VLOOKUP($B270,Catalogue!$A$1:$F$51,5,FALSE)</f>
        <v>124</v>
      </c>
      <c r="K270" s="36">
        <f>VLOOKUP($B270,Catalogue!$A$1:$F$51,6,FALSE)</f>
        <v>140.12</v>
      </c>
      <c r="L270" s="36">
        <f t="shared" si="24"/>
        <v>16.120000000000005</v>
      </c>
      <c r="M270" s="36">
        <f t="shared" si="25"/>
        <v>372</v>
      </c>
      <c r="N270" s="36">
        <f t="shared" si="26"/>
        <v>420.36</v>
      </c>
      <c r="O270" s="7">
        <f t="shared" si="27"/>
        <v>26</v>
      </c>
      <c r="P270" s="22" t="str">
        <f t="shared" si="28"/>
        <v>Sep</v>
      </c>
      <c r="Q270" s="11">
        <f t="shared" si="29"/>
        <v>2023</v>
      </c>
    </row>
    <row r="271" spans="1:17" x14ac:dyDescent="0.25">
      <c r="A271" s="27">
        <v>45196</v>
      </c>
      <c r="B271" s="4" t="s">
        <v>52</v>
      </c>
      <c r="C271" s="4">
        <v>12</v>
      </c>
      <c r="D271" s="4" t="s">
        <v>111</v>
      </c>
      <c r="E271" s="4" t="s">
        <v>113</v>
      </c>
      <c r="F271" s="5">
        <v>0</v>
      </c>
      <c r="G271" s="6" t="str">
        <f>VLOOKUP($B271,Catalogue!$A$1:$F$51,2,FALSE)</f>
        <v>Product25</v>
      </c>
      <c r="H271" s="7" t="str">
        <f>VLOOKUP(B271,Catalogue!$A$1:$F$51,3,FALSE)</f>
        <v>Category03</v>
      </c>
      <c r="I271" s="4" t="str">
        <f>VLOOKUP($B271,Catalogue!$A$1:$F$51,4,FALSE)</f>
        <v>Kg</v>
      </c>
      <c r="J271" s="36">
        <f>VLOOKUP($B271,Catalogue!$A$1:$F$51,5,FALSE)</f>
        <v>12</v>
      </c>
      <c r="K271" s="36">
        <f>VLOOKUP($B271,Catalogue!$A$1:$F$51,6,FALSE)</f>
        <v>16.920000000000002</v>
      </c>
      <c r="L271" s="36">
        <f t="shared" si="24"/>
        <v>4.9200000000000017</v>
      </c>
      <c r="M271" s="36">
        <f t="shared" si="25"/>
        <v>144</v>
      </c>
      <c r="N271" s="36">
        <f t="shared" si="26"/>
        <v>203.04000000000002</v>
      </c>
      <c r="O271" s="7">
        <f t="shared" si="27"/>
        <v>27</v>
      </c>
      <c r="P271" s="22" t="str">
        <f t="shared" si="28"/>
        <v>Sep</v>
      </c>
      <c r="Q271" s="11">
        <f t="shared" si="29"/>
        <v>2023</v>
      </c>
    </row>
    <row r="272" spans="1:17" x14ac:dyDescent="0.25">
      <c r="A272" s="27">
        <v>45197</v>
      </c>
      <c r="B272" s="4" t="s">
        <v>35</v>
      </c>
      <c r="C272" s="4">
        <v>7</v>
      </c>
      <c r="D272" s="4" t="s">
        <v>111</v>
      </c>
      <c r="E272" s="4" t="s">
        <v>112</v>
      </c>
      <c r="F272" s="5">
        <v>0</v>
      </c>
      <c r="G272" s="6" t="str">
        <f>VLOOKUP($B272,Catalogue!$A$1:$F$51,2,FALSE)</f>
        <v>Product17</v>
      </c>
      <c r="H272" s="7" t="str">
        <f>VLOOKUP(B272,Catalogue!$A$1:$F$51,3,FALSE)</f>
        <v>Category02</v>
      </c>
      <c r="I272" s="4" t="str">
        <f>VLOOKUP($B272,Catalogue!$A$1:$F$51,4,FALSE)</f>
        <v>Kg</v>
      </c>
      <c r="J272" s="36">
        <f>VLOOKUP($B272,Catalogue!$A$1:$F$51,5,FALSE)</f>
        <v>71</v>
      </c>
      <c r="K272" s="36">
        <f>VLOOKUP($B272,Catalogue!$A$1:$F$51,6,FALSE)</f>
        <v>79.52</v>
      </c>
      <c r="L272" s="36">
        <f t="shared" si="24"/>
        <v>8.519999999999996</v>
      </c>
      <c r="M272" s="36">
        <f t="shared" si="25"/>
        <v>497</v>
      </c>
      <c r="N272" s="36">
        <f t="shared" si="26"/>
        <v>556.64</v>
      </c>
      <c r="O272" s="7">
        <f t="shared" si="27"/>
        <v>28</v>
      </c>
      <c r="P272" s="22" t="str">
        <f t="shared" si="28"/>
        <v>Sep</v>
      </c>
      <c r="Q272" s="11">
        <f t="shared" si="29"/>
        <v>2023</v>
      </c>
    </row>
    <row r="273" spans="1:17" x14ac:dyDescent="0.25">
      <c r="A273" s="27">
        <v>45198</v>
      </c>
      <c r="B273" s="4" t="s">
        <v>19</v>
      </c>
      <c r="C273" s="4">
        <v>19</v>
      </c>
      <c r="D273" s="4" t="s">
        <v>112</v>
      </c>
      <c r="E273" s="4" t="s">
        <v>113</v>
      </c>
      <c r="F273" s="5">
        <v>0</v>
      </c>
      <c r="G273" s="6" t="str">
        <f>VLOOKUP($B273,Catalogue!$A$1:$F$51,2,FALSE)</f>
        <v>Product09</v>
      </c>
      <c r="H273" s="7" t="str">
        <f>VLOOKUP(B273,Catalogue!$A$1:$F$51,3,FALSE)</f>
        <v>Category01</v>
      </c>
      <c r="I273" s="4" t="str">
        <f>VLOOKUP($B273,Catalogue!$A$1:$F$51,4,FALSE)</f>
        <v>Kg</v>
      </c>
      <c r="J273" s="36">
        <f>VLOOKUP($B273,Catalogue!$A$1:$F$51,5,FALSE)</f>
        <v>10</v>
      </c>
      <c r="K273" s="36">
        <f>VLOOKUP($B273,Catalogue!$A$1:$F$51,6,FALSE)</f>
        <v>13.5</v>
      </c>
      <c r="L273" s="36">
        <f t="shared" si="24"/>
        <v>3.5</v>
      </c>
      <c r="M273" s="36">
        <f t="shared" si="25"/>
        <v>190</v>
      </c>
      <c r="N273" s="36">
        <f t="shared" si="26"/>
        <v>256.5</v>
      </c>
      <c r="O273" s="7">
        <f t="shared" si="27"/>
        <v>29</v>
      </c>
      <c r="P273" s="22" t="str">
        <f t="shared" si="28"/>
        <v>Sep</v>
      </c>
      <c r="Q273" s="11">
        <f t="shared" si="29"/>
        <v>2023</v>
      </c>
    </row>
    <row r="274" spans="1:17" x14ac:dyDescent="0.25">
      <c r="A274" s="27">
        <v>45199</v>
      </c>
      <c r="B274" s="4" t="s">
        <v>54</v>
      </c>
      <c r="C274" s="4">
        <v>17</v>
      </c>
      <c r="D274" s="4" t="s">
        <v>114</v>
      </c>
      <c r="E274" s="4" t="s">
        <v>113</v>
      </c>
      <c r="F274" s="5">
        <v>0</v>
      </c>
      <c r="G274" s="6" t="str">
        <f>VLOOKUP($B274,Catalogue!$A$1:$F$51,2,FALSE)</f>
        <v>Product26</v>
      </c>
      <c r="H274" s="7" t="str">
        <f>VLOOKUP(B274,Catalogue!$A$1:$F$51,3,FALSE)</f>
        <v>Category03</v>
      </c>
      <c r="I274" s="4" t="str">
        <f>VLOOKUP($B274,Catalogue!$A$1:$F$51,4,FALSE)</f>
        <v>Kg</v>
      </c>
      <c r="J274" s="36">
        <f>VLOOKUP($B274,Catalogue!$A$1:$F$51,5,FALSE)</f>
        <v>98</v>
      </c>
      <c r="K274" s="36">
        <f>VLOOKUP($B274,Catalogue!$A$1:$F$51,6,FALSE)</f>
        <v>161.69999999999999</v>
      </c>
      <c r="L274" s="36">
        <f t="shared" si="24"/>
        <v>63.699999999999989</v>
      </c>
      <c r="M274" s="36">
        <f t="shared" si="25"/>
        <v>1666</v>
      </c>
      <c r="N274" s="36">
        <f t="shared" si="26"/>
        <v>2748.8999999999996</v>
      </c>
      <c r="O274" s="7">
        <f t="shared" si="27"/>
        <v>30</v>
      </c>
      <c r="P274" s="22" t="str">
        <f t="shared" si="28"/>
        <v>Sep</v>
      </c>
      <c r="Q274" s="11">
        <f t="shared" si="29"/>
        <v>2023</v>
      </c>
    </row>
    <row r="275" spans="1:17" x14ac:dyDescent="0.25">
      <c r="A275" s="27">
        <v>45200</v>
      </c>
      <c r="B275" s="4" t="s">
        <v>10</v>
      </c>
      <c r="C275" s="4">
        <v>20</v>
      </c>
      <c r="D275" s="4" t="s">
        <v>114</v>
      </c>
      <c r="E275" s="4" t="s">
        <v>112</v>
      </c>
      <c r="F275" s="5">
        <v>0</v>
      </c>
      <c r="G275" s="6" t="str">
        <f>VLOOKUP($B275,Catalogue!$A$1:$F$51,2,FALSE)</f>
        <v>Product03</v>
      </c>
      <c r="H275" s="7" t="str">
        <f>VLOOKUP($B$2,Catalogue!$A$1:$F$51,3,FALSE)</f>
        <v>Category03</v>
      </c>
      <c r="I275" s="4" t="str">
        <f>VLOOKUP($B275,Catalogue!$A$1:$F$51,4,FALSE)</f>
        <v>Lt</v>
      </c>
      <c r="J275" s="36">
        <f>VLOOKUP($B275,Catalogue!$A$1:$F$51,5,FALSE)</f>
        <v>44</v>
      </c>
      <c r="K275" s="36">
        <f>VLOOKUP($B275,Catalogue!$A$1:$F$51,6,FALSE)</f>
        <v>50.16</v>
      </c>
      <c r="L275" s="36">
        <f t="shared" si="24"/>
        <v>6.1599999999999966</v>
      </c>
      <c r="M275" s="36">
        <f t="shared" si="25"/>
        <v>880</v>
      </c>
      <c r="N275" s="36">
        <f t="shared" si="26"/>
        <v>1003.1999999999999</v>
      </c>
      <c r="O275" s="7">
        <f t="shared" si="27"/>
        <v>1</v>
      </c>
      <c r="P275" s="22" t="str">
        <f t="shared" si="28"/>
        <v>Oct</v>
      </c>
      <c r="Q275" s="11">
        <f t="shared" si="29"/>
        <v>2023</v>
      </c>
    </row>
    <row r="276" spans="1:17" x14ac:dyDescent="0.25">
      <c r="A276" s="27">
        <v>45201</v>
      </c>
      <c r="B276" s="4" t="s">
        <v>90</v>
      </c>
      <c r="C276" s="4">
        <v>16</v>
      </c>
      <c r="D276" s="4" t="s">
        <v>112</v>
      </c>
      <c r="E276" s="4" t="s">
        <v>113</v>
      </c>
      <c r="F276" s="5">
        <v>0</v>
      </c>
      <c r="G276" s="6" t="str">
        <f>VLOOKUP($B276,Catalogue!$A$1:$F$51,2,FALSE)</f>
        <v>Product43</v>
      </c>
      <c r="H276" s="7" t="str">
        <f>VLOOKUP(B276,Catalogue!$A$1:$F$51,3,FALSE)</f>
        <v>Category05</v>
      </c>
      <c r="I276" s="4" t="str">
        <f>VLOOKUP($B276,Catalogue!$A$1:$F$51,4,FALSE)</f>
        <v>Lt</v>
      </c>
      <c r="J276" s="36">
        <f>VLOOKUP($B276,Catalogue!$A$1:$F$51,5,FALSE)</f>
        <v>133</v>
      </c>
      <c r="K276" s="36">
        <f>VLOOKUP($B276,Catalogue!$A$1:$F$51,6,FALSE)</f>
        <v>151.62</v>
      </c>
      <c r="L276" s="36">
        <f t="shared" si="24"/>
        <v>18.620000000000005</v>
      </c>
      <c r="M276" s="36">
        <f t="shared" si="25"/>
        <v>2128</v>
      </c>
      <c r="N276" s="36">
        <f t="shared" si="26"/>
        <v>2425.92</v>
      </c>
      <c r="O276" s="7">
        <f t="shared" si="27"/>
        <v>2</v>
      </c>
      <c r="P276" s="22" t="str">
        <f t="shared" si="28"/>
        <v>Oct</v>
      </c>
      <c r="Q276" s="11">
        <f t="shared" si="29"/>
        <v>2023</v>
      </c>
    </row>
    <row r="277" spans="1:17" x14ac:dyDescent="0.25">
      <c r="A277" s="27">
        <v>45202</v>
      </c>
      <c r="B277" s="4" t="s">
        <v>9</v>
      </c>
      <c r="C277" s="4">
        <v>11</v>
      </c>
      <c r="D277" s="4" t="s">
        <v>111</v>
      </c>
      <c r="E277" s="4" t="s">
        <v>112</v>
      </c>
      <c r="F277" s="5">
        <v>0</v>
      </c>
      <c r="G277" s="6" t="str">
        <f>VLOOKUP($B277,Catalogue!$A$1:$F$51,2,FALSE)</f>
        <v>Product02</v>
      </c>
      <c r="H277" s="7" t="str">
        <f>VLOOKUP(B277,Catalogue!$A$1:$F$51,3,FALSE)</f>
        <v>Category01</v>
      </c>
      <c r="I277" s="4" t="str">
        <f>VLOOKUP($B277,Catalogue!$A$1:$F$51,4,FALSE)</f>
        <v>Kg</v>
      </c>
      <c r="J277" s="36">
        <f>VLOOKUP($B277,Catalogue!$A$1:$F$51,5,FALSE)</f>
        <v>105</v>
      </c>
      <c r="K277" s="36">
        <f>VLOOKUP($B277,Catalogue!$A$1:$F$51,6,FALSE)</f>
        <v>117.6</v>
      </c>
      <c r="L277" s="36">
        <f t="shared" si="24"/>
        <v>12.599999999999994</v>
      </c>
      <c r="M277" s="36">
        <f t="shared" si="25"/>
        <v>1155</v>
      </c>
      <c r="N277" s="36">
        <f t="shared" si="26"/>
        <v>1293.5999999999999</v>
      </c>
      <c r="O277" s="7">
        <f t="shared" si="27"/>
        <v>3</v>
      </c>
      <c r="P277" s="22" t="str">
        <f t="shared" si="28"/>
        <v>Oct</v>
      </c>
      <c r="Q277" s="11">
        <f t="shared" si="29"/>
        <v>2023</v>
      </c>
    </row>
    <row r="278" spans="1:17" x14ac:dyDescent="0.25">
      <c r="A278" s="27">
        <v>45203</v>
      </c>
      <c r="B278" s="4" t="s">
        <v>104</v>
      </c>
      <c r="C278" s="4">
        <v>4</v>
      </c>
      <c r="D278" s="4" t="s">
        <v>111</v>
      </c>
      <c r="E278" s="4" t="s">
        <v>113</v>
      </c>
      <c r="F278" s="5">
        <v>0</v>
      </c>
      <c r="G278" s="6" t="str">
        <f>VLOOKUP($B278,Catalogue!$A$1:$F$51,2,FALSE)</f>
        <v>Product50</v>
      </c>
      <c r="H278" s="7" t="str">
        <f>VLOOKUP(B278,Catalogue!$A$1:$F$51,3,FALSE)</f>
        <v>Category05</v>
      </c>
      <c r="I278" s="4" t="str">
        <f>VLOOKUP($B278,Catalogue!$A$1:$F$51,4,FALSE)</f>
        <v>Kg</v>
      </c>
      <c r="J278" s="36">
        <f>VLOOKUP($B278,Catalogue!$A$1:$F$51,5,FALSE)</f>
        <v>12</v>
      </c>
      <c r="K278" s="36">
        <f>VLOOKUP($B278,Catalogue!$A$1:$F$51,6,FALSE)</f>
        <v>17.52</v>
      </c>
      <c r="L278" s="36">
        <f t="shared" si="24"/>
        <v>5.52</v>
      </c>
      <c r="M278" s="36">
        <f t="shared" si="25"/>
        <v>48</v>
      </c>
      <c r="N278" s="36">
        <f t="shared" si="26"/>
        <v>70.08</v>
      </c>
      <c r="O278" s="7">
        <f t="shared" si="27"/>
        <v>4</v>
      </c>
      <c r="P278" s="22" t="str">
        <f t="shared" si="28"/>
        <v>Oct</v>
      </c>
      <c r="Q278" s="11">
        <f t="shared" si="29"/>
        <v>2023</v>
      </c>
    </row>
    <row r="279" spans="1:17" x14ac:dyDescent="0.25">
      <c r="A279" s="27">
        <v>45204</v>
      </c>
      <c r="B279" s="4" t="s">
        <v>35</v>
      </c>
      <c r="C279" s="4">
        <v>6</v>
      </c>
      <c r="D279" s="4" t="s">
        <v>112</v>
      </c>
      <c r="E279" s="4" t="s">
        <v>112</v>
      </c>
      <c r="F279" s="5">
        <v>0</v>
      </c>
      <c r="G279" s="6" t="str">
        <f>VLOOKUP($B279,Catalogue!$A$1:$F$51,2,FALSE)</f>
        <v>Product17</v>
      </c>
      <c r="H279" s="7" t="str">
        <f>VLOOKUP(B279,Catalogue!$A$1:$F$51,3,FALSE)</f>
        <v>Category02</v>
      </c>
      <c r="I279" s="4" t="str">
        <f>VLOOKUP($B279,Catalogue!$A$1:$F$51,4,FALSE)</f>
        <v>Kg</v>
      </c>
      <c r="J279" s="36">
        <f>VLOOKUP($B279,Catalogue!$A$1:$F$51,5,FALSE)</f>
        <v>71</v>
      </c>
      <c r="K279" s="36">
        <f>VLOOKUP($B279,Catalogue!$A$1:$F$51,6,FALSE)</f>
        <v>79.52</v>
      </c>
      <c r="L279" s="36">
        <f t="shared" si="24"/>
        <v>8.519999999999996</v>
      </c>
      <c r="M279" s="36">
        <f t="shared" si="25"/>
        <v>426</v>
      </c>
      <c r="N279" s="36">
        <f t="shared" si="26"/>
        <v>477.12</v>
      </c>
      <c r="O279" s="7">
        <f t="shared" si="27"/>
        <v>5</v>
      </c>
      <c r="P279" s="22" t="str">
        <f t="shared" si="28"/>
        <v>Oct</v>
      </c>
      <c r="Q279" s="11">
        <f t="shared" si="29"/>
        <v>2023</v>
      </c>
    </row>
    <row r="280" spans="1:17" x14ac:dyDescent="0.25">
      <c r="A280" s="27">
        <v>45205</v>
      </c>
      <c r="B280" s="4" t="s">
        <v>20</v>
      </c>
      <c r="C280" s="4">
        <v>16</v>
      </c>
      <c r="D280" s="4" t="s">
        <v>111</v>
      </c>
      <c r="E280" s="4" t="s">
        <v>113</v>
      </c>
      <c r="F280" s="5">
        <v>0</v>
      </c>
      <c r="G280" s="6" t="str">
        <f>VLOOKUP($B280,Catalogue!$A$1:$F$51,2,FALSE)</f>
        <v>Product10</v>
      </c>
      <c r="H280" s="7" t="str">
        <f>VLOOKUP(B280,Catalogue!$A$1:$F$51,3,FALSE)</f>
        <v>Category02</v>
      </c>
      <c r="I280" s="4" t="str">
        <f>VLOOKUP($B280,Catalogue!$A$1:$F$51,4,FALSE)</f>
        <v>Kg</v>
      </c>
      <c r="J280" s="36">
        <f>VLOOKUP($B280,Catalogue!$A$1:$F$51,5,FALSE)</f>
        <v>123</v>
      </c>
      <c r="K280" s="36">
        <f>VLOOKUP($B280,Catalogue!$A$1:$F$51,6,FALSE)</f>
        <v>179.58</v>
      </c>
      <c r="L280" s="36">
        <f t="shared" si="24"/>
        <v>56.580000000000013</v>
      </c>
      <c r="M280" s="36">
        <f t="shared" si="25"/>
        <v>1968</v>
      </c>
      <c r="N280" s="36">
        <f t="shared" si="26"/>
        <v>2873.28</v>
      </c>
      <c r="O280" s="7">
        <f t="shared" si="27"/>
        <v>6</v>
      </c>
      <c r="P280" s="22" t="str">
        <f t="shared" si="28"/>
        <v>Oct</v>
      </c>
      <c r="Q280" s="11">
        <f t="shared" si="29"/>
        <v>2023</v>
      </c>
    </row>
    <row r="281" spans="1:17" x14ac:dyDescent="0.25">
      <c r="A281" s="27">
        <v>45206</v>
      </c>
      <c r="B281" s="4" t="s">
        <v>17</v>
      </c>
      <c r="C281" s="4">
        <v>2</v>
      </c>
      <c r="D281" s="4" t="s">
        <v>111</v>
      </c>
      <c r="E281" s="4" t="s">
        <v>113</v>
      </c>
      <c r="F281" s="5">
        <v>0</v>
      </c>
      <c r="G281" s="6" t="str">
        <f>VLOOKUP($B281,Catalogue!$A$1:$F$51,2,FALSE)</f>
        <v>Product07</v>
      </c>
      <c r="H281" s="7" t="str">
        <f>VLOOKUP(B281,Catalogue!$A$1:$F$51,3,FALSE)</f>
        <v>Category01</v>
      </c>
      <c r="I281" s="4" t="str">
        <f>VLOOKUP($B281,Catalogue!$A$1:$F$51,4,FALSE)</f>
        <v>Ft</v>
      </c>
      <c r="J281" s="36">
        <f>VLOOKUP($B281,Catalogue!$A$1:$F$51,5,FALSE)</f>
        <v>10</v>
      </c>
      <c r="K281" s="36">
        <f>VLOOKUP($B281,Catalogue!$A$1:$F$51,6,FALSE)</f>
        <v>11.2</v>
      </c>
      <c r="L281" s="36">
        <f t="shared" si="24"/>
        <v>1.1999999999999993</v>
      </c>
      <c r="M281" s="36">
        <f t="shared" si="25"/>
        <v>20</v>
      </c>
      <c r="N281" s="36">
        <f t="shared" si="26"/>
        <v>22.4</v>
      </c>
      <c r="O281" s="7">
        <f t="shared" si="27"/>
        <v>7</v>
      </c>
      <c r="P281" s="22" t="str">
        <f t="shared" si="28"/>
        <v>Oct</v>
      </c>
      <c r="Q281" s="11">
        <f t="shared" si="29"/>
        <v>2023</v>
      </c>
    </row>
    <row r="282" spans="1:17" x14ac:dyDescent="0.25">
      <c r="A282" s="27">
        <v>45207</v>
      </c>
      <c r="B282" s="4" t="s">
        <v>6</v>
      </c>
      <c r="C282" s="4">
        <v>13</v>
      </c>
      <c r="D282" s="4" t="s">
        <v>112</v>
      </c>
      <c r="E282" s="4" t="s">
        <v>112</v>
      </c>
      <c r="F282" s="5">
        <v>0</v>
      </c>
      <c r="G282" s="6" t="str">
        <f>VLOOKUP($B282,Catalogue!$A$1:$F$51,2,FALSE)</f>
        <v>Product01</v>
      </c>
      <c r="H282" s="7" t="str">
        <f>VLOOKUP(B282,Catalogue!$A$1:$F$51,3,FALSE)</f>
        <v>Category01</v>
      </c>
      <c r="I282" s="4" t="str">
        <f>VLOOKUP($B282,Catalogue!$A$1:$F$51,4,FALSE)</f>
        <v>Kg</v>
      </c>
      <c r="J282" s="36">
        <f>VLOOKUP($B282,Catalogue!$A$1:$F$51,5,FALSE)</f>
        <v>98</v>
      </c>
      <c r="K282" s="36">
        <f>VLOOKUP($B282,Catalogue!$A$1:$F$51,6,FALSE)</f>
        <v>129.36000000000001</v>
      </c>
      <c r="L282" s="36">
        <f t="shared" si="24"/>
        <v>31.360000000000014</v>
      </c>
      <c r="M282" s="36">
        <f t="shared" si="25"/>
        <v>1274</v>
      </c>
      <c r="N282" s="36">
        <f t="shared" si="26"/>
        <v>1681.6800000000003</v>
      </c>
      <c r="O282" s="7">
        <f t="shared" si="27"/>
        <v>8</v>
      </c>
      <c r="P282" s="22" t="str">
        <f t="shared" si="28"/>
        <v>Oct</v>
      </c>
      <c r="Q282" s="11">
        <f t="shared" si="29"/>
        <v>2023</v>
      </c>
    </row>
    <row r="283" spans="1:17" x14ac:dyDescent="0.25">
      <c r="A283" s="27">
        <v>45208</v>
      </c>
      <c r="B283" s="4" t="s">
        <v>35</v>
      </c>
      <c r="C283" s="4">
        <v>14</v>
      </c>
      <c r="D283" s="4" t="s">
        <v>114</v>
      </c>
      <c r="E283" s="4" t="s">
        <v>113</v>
      </c>
      <c r="F283" s="5">
        <v>0</v>
      </c>
      <c r="G283" s="6" t="str">
        <f>VLOOKUP($B283,Catalogue!$A$1:$F$51,2,FALSE)</f>
        <v>Product17</v>
      </c>
      <c r="H283" s="7" t="str">
        <f>VLOOKUP(B283,Catalogue!$A$1:$F$51,3,FALSE)</f>
        <v>Category02</v>
      </c>
      <c r="I283" s="4" t="str">
        <f>VLOOKUP($B283,Catalogue!$A$1:$F$51,4,FALSE)</f>
        <v>Kg</v>
      </c>
      <c r="J283" s="36">
        <f>VLOOKUP($B283,Catalogue!$A$1:$F$51,5,FALSE)</f>
        <v>71</v>
      </c>
      <c r="K283" s="36">
        <f>VLOOKUP($B283,Catalogue!$A$1:$F$51,6,FALSE)</f>
        <v>79.52</v>
      </c>
      <c r="L283" s="36">
        <f t="shared" si="24"/>
        <v>8.519999999999996</v>
      </c>
      <c r="M283" s="36">
        <f t="shared" si="25"/>
        <v>994</v>
      </c>
      <c r="N283" s="36">
        <f t="shared" si="26"/>
        <v>1113.28</v>
      </c>
      <c r="O283" s="7">
        <f t="shared" si="27"/>
        <v>9</v>
      </c>
      <c r="P283" s="22" t="str">
        <f t="shared" si="28"/>
        <v>Oct</v>
      </c>
      <c r="Q283" s="11">
        <f t="shared" si="29"/>
        <v>2023</v>
      </c>
    </row>
    <row r="284" spans="1:17" x14ac:dyDescent="0.25">
      <c r="A284" s="27">
        <v>45209</v>
      </c>
      <c r="B284" s="4" t="s">
        <v>23</v>
      </c>
      <c r="C284" s="4">
        <v>7</v>
      </c>
      <c r="D284" s="4" t="s">
        <v>114</v>
      </c>
      <c r="E284" s="4" t="s">
        <v>113</v>
      </c>
      <c r="F284" s="5">
        <v>0</v>
      </c>
      <c r="G284" s="6" t="str">
        <f>VLOOKUP($B284,Catalogue!$A$1:$F$51,2,FALSE)</f>
        <v>Product11</v>
      </c>
      <c r="H284" s="7" t="str">
        <f>VLOOKUP(B284,Catalogue!$A$1:$F$51,3,FALSE)</f>
        <v>Category02</v>
      </c>
      <c r="I284" s="4" t="str">
        <f>VLOOKUP($B284,Catalogue!$A$1:$F$51,4,FALSE)</f>
        <v>Lt</v>
      </c>
      <c r="J284" s="36">
        <f>VLOOKUP($B284,Catalogue!$A$1:$F$51,5,FALSE)</f>
        <v>136</v>
      </c>
      <c r="K284" s="36">
        <f>VLOOKUP($B284,Catalogue!$A$1:$F$51,6,FALSE)</f>
        <v>179.52</v>
      </c>
      <c r="L284" s="36">
        <f t="shared" si="24"/>
        <v>43.52000000000001</v>
      </c>
      <c r="M284" s="36">
        <f t="shared" si="25"/>
        <v>952</v>
      </c>
      <c r="N284" s="36">
        <f t="shared" si="26"/>
        <v>1256.6400000000001</v>
      </c>
      <c r="O284" s="7">
        <f t="shared" si="27"/>
        <v>10</v>
      </c>
      <c r="P284" s="22" t="str">
        <f t="shared" si="28"/>
        <v>Oct</v>
      </c>
      <c r="Q284" s="11">
        <f t="shared" si="29"/>
        <v>2023</v>
      </c>
    </row>
    <row r="285" spans="1:17" x14ac:dyDescent="0.25">
      <c r="A285" s="27">
        <v>45210</v>
      </c>
      <c r="B285" s="4" t="s">
        <v>52</v>
      </c>
      <c r="C285" s="4">
        <v>10</v>
      </c>
      <c r="D285" s="4" t="s">
        <v>112</v>
      </c>
      <c r="E285" s="4" t="s">
        <v>112</v>
      </c>
      <c r="F285" s="5">
        <v>0</v>
      </c>
      <c r="G285" s="6" t="str">
        <f>VLOOKUP($B285,Catalogue!$A$1:$F$51,2,FALSE)</f>
        <v>Product25</v>
      </c>
      <c r="H285" s="7" t="str">
        <f>VLOOKUP(B285,Catalogue!$A$1:$F$51,3,FALSE)</f>
        <v>Category03</v>
      </c>
      <c r="I285" s="4" t="str">
        <f>VLOOKUP($B285,Catalogue!$A$1:$F$51,4,FALSE)</f>
        <v>Kg</v>
      </c>
      <c r="J285" s="36">
        <f>VLOOKUP($B285,Catalogue!$A$1:$F$51,5,FALSE)</f>
        <v>12</v>
      </c>
      <c r="K285" s="36">
        <f>VLOOKUP($B285,Catalogue!$A$1:$F$51,6,FALSE)</f>
        <v>16.920000000000002</v>
      </c>
      <c r="L285" s="36">
        <f t="shared" si="24"/>
        <v>4.9200000000000017</v>
      </c>
      <c r="M285" s="36">
        <f t="shared" si="25"/>
        <v>120</v>
      </c>
      <c r="N285" s="36">
        <f t="shared" si="26"/>
        <v>169.20000000000002</v>
      </c>
      <c r="O285" s="7">
        <f t="shared" si="27"/>
        <v>11</v>
      </c>
      <c r="P285" s="22" t="str">
        <f t="shared" si="28"/>
        <v>Oct</v>
      </c>
      <c r="Q285" s="11">
        <f t="shared" si="29"/>
        <v>2023</v>
      </c>
    </row>
    <row r="286" spans="1:17" x14ac:dyDescent="0.25">
      <c r="A286" s="27">
        <v>45211</v>
      </c>
      <c r="B286" s="4" t="s">
        <v>12</v>
      </c>
      <c r="C286" s="4">
        <v>17</v>
      </c>
      <c r="D286" s="4" t="s">
        <v>111</v>
      </c>
      <c r="E286" s="4" t="s">
        <v>113</v>
      </c>
      <c r="F286" s="5">
        <v>0</v>
      </c>
      <c r="G286" s="6" t="str">
        <f>VLOOKUP($B286,Catalogue!$A$1:$F$51,2,FALSE)</f>
        <v>Product04</v>
      </c>
      <c r="H286" s="7" t="str">
        <f>VLOOKUP(B286,Catalogue!$A$1:$F$51,3,FALSE)</f>
        <v>Category01</v>
      </c>
      <c r="I286" s="4" t="str">
        <f>VLOOKUP($B286,Catalogue!$A$1:$F$51,4,FALSE)</f>
        <v>Ft</v>
      </c>
      <c r="J286" s="36">
        <f>VLOOKUP($B286,Catalogue!$A$1:$F$51,5,FALSE)</f>
        <v>71</v>
      </c>
      <c r="K286" s="36">
        <f>VLOOKUP($B286,Catalogue!$A$1:$F$51,6,FALSE)</f>
        <v>80.23</v>
      </c>
      <c r="L286" s="36">
        <f t="shared" si="24"/>
        <v>9.230000000000004</v>
      </c>
      <c r="M286" s="36">
        <f t="shared" si="25"/>
        <v>1207</v>
      </c>
      <c r="N286" s="36">
        <f t="shared" si="26"/>
        <v>1363.91</v>
      </c>
      <c r="O286" s="7">
        <f t="shared" si="27"/>
        <v>12</v>
      </c>
      <c r="P286" s="22" t="str">
        <f t="shared" si="28"/>
        <v>Oct</v>
      </c>
      <c r="Q286" s="11">
        <f t="shared" si="29"/>
        <v>2023</v>
      </c>
    </row>
    <row r="287" spans="1:17" x14ac:dyDescent="0.25">
      <c r="A287" s="27">
        <v>45212</v>
      </c>
      <c r="B287" s="4" t="s">
        <v>64</v>
      </c>
      <c r="C287" s="4">
        <v>17</v>
      </c>
      <c r="D287" s="4" t="s">
        <v>111</v>
      </c>
      <c r="E287" s="4" t="s">
        <v>112</v>
      </c>
      <c r="F287" s="5">
        <v>0</v>
      </c>
      <c r="G287" s="6" t="str">
        <f>VLOOKUP($B287,Catalogue!$A$1:$F$51,2,FALSE)</f>
        <v>Product31</v>
      </c>
      <c r="H287" s="7" t="str">
        <f>VLOOKUP(B287,Catalogue!$A$1:$F$51,3,FALSE)</f>
        <v>Category03</v>
      </c>
      <c r="I287" s="4" t="str">
        <f>VLOOKUP($B287,Catalogue!$A$1:$F$51,4,FALSE)</f>
        <v>Ft</v>
      </c>
      <c r="J287" s="36">
        <f>VLOOKUP($B287,Catalogue!$A$1:$F$51,5,FALSE)</f>
        <v>124</v>
      </c>
      <c r="K287" s="36">
        <f>VLOOKUP($B287,Catalogue!$A$1:$F$51,6,FALSE)</f>
        <v>163.68</v>
      </c>
      <c r="L287" s="36">
        <f t="shared" si="24"/>
        <v>39.680000000000007</v>
      </c>
      <c r="M287" s="36">
        <f t="shared" si="25"/>
        <v>2108</v>
      </c>
      <c r="N287" s="36">
        <f t="shared" si="26"/>
        <v>2782.56</v>
      </c>
      <c r="O287" s="7">
        <f t="shared" si="27"/>
        <v>13</v>
      </c>
      <c r="P287" s="22" t="str">
        <f t="shared" si="28"/>
        <v>Oct</v>
      </c>
      <c r="Q287" s="11">
        <f t="shared" si="29"/>
        <v>2023</v>
      </c>
    </row>
    <row r="288" spans="1:17" x14ac:dyDescent="0.25">
      <c r="A288" s="27">
        <v>45213</v>
      </c>
      <c r="B288" s="4" t="s">
        <v>77</v>
      </c>
      <c r="C288" s="4">
        <v>20</v>
      </c>
      <c r="D288" s="4" t="s">
        <v>112</v>
      </c>
      <c r="E288" s="4" t="s">
        <v>113</v>
      </c>
      <c r="F288" s="5">
        <v>0</v>
      </c>
      <c r="G288" s="6" t="str">
        <f>VLOOKUP($B288,Catalogue!$A$1:$F$51,2,FALSE)</f>
        <v>Product37</v>
      </c>
      <c r="H288" s="7" t="str">
        <f>VLOOKUP(B288,Catalogue!$A$1:$F$51,3,FALSE)</f>
        <v>Category04</v>
      </c>
      <c r="I288" s="4" t="str">
        <f>VLOOKUP($B288,Catalogue!$A$1:$F$51,4,FALSE)</f>
        <v>Kg</v>
      </c>
      <c r="J288" s="36">
        <f>VLOOKUP($B288,Catalogue!$A$1:$F$51,5,FALSE)</f>
        <v>12</v>
      </c>
      <c r="K288" s="36">
        <f>VLOOKUP($B288,Catalogue!$A$1:$F$51,6,FALSE)</f>
        <v>13.44</v>
      </c>
      <c r="L288" s="36">
        <f t="shared" si="24"/>
        <v>1.4399999999999995</v>
      </c>
      <c r="M288" s="36">
        <f t="shared" si="25"/>
        <v>240</v>
      </c>
      <c r="N288" s="36">
        <f t="shared" si="26"/>
        <v>268.8</v>
      </c>
      <c r="O288" s="7">
        <f t="shared" si="27"/>
        <v>14</v>
      </c>
      <c r="P288" s="22" t="str">
        <f t="shared" si="28"/>
        <v>Oct</v>
      </c>
      <c r="Q288" s="11">
        <f t="shared" si="29"/>
        <v>2023</v>
      </c>
    </row>
    <row r="289" spans="1:17" x14ac:dyDescent="0.25">
      <c r="A289" s="27">
        <v>45214</v>
      </c>
      <c r="B289" s="4" t="s">
        <v>29</v>
      </c>
      <c r="C289" s="4">
        <v>13</v>
      </c>
      <c r="D289" s="4" t="s">
        <v>111</v>
      </c>
      <c r="E289" s="4" t="s">
        <v>112</v>
      </c>
      <c r="F289" s="5">
        <v>0</v>
      </c>
      <c r="G289" s="6" t="str">
        <f>VLOOKUP($B289,Catalogue!$A$1:$F$51,2,FALSE)</f>
        <v>Product14</v>
      </c>
      <c r="H289" s="7" t="str">
        <f>VLOOKUP(B289,Catalogue!$A$1:$F$51,3,FALSE)</f>
        <v>Category02</v>
      </c>
      <c r="I289" s="4" t="str">
        <f>VLOOKUP($B289,Catalogue!$A$1:$F$51,4,FALSE)</f>
        <v>No.</v>
      </c>
      <c r="J289" s="36">
        <f>VLOOKUP($B289,Catalogue!$A$1:$F$51,5,FALSE)</f>
        <v>98</v>
      </c>
      <c r="K289" s="36">
        <f>VLOOKUP($B289,Catalogue!$A$1:$F$51,6,FALSE)</f>
        <v>110.74</v>
      </c>
      <c r="L289" s="36">
        <f t="shared" si="24"/>
        <v>12.739999999999995</v>
      </c>
      <c r="M289" s="36">
        <f t="shared" si="25"/>
        <v>1274</v>
      </c>
      <c r="N289" s="36">
        <f t="shared" si="26"/>
        <v>1439.62</v>
      </c>
      <c r="O289" s="7">
        <f t="shared" si="27"/>
        <v>15</v>
      </c>
      <c r="P289" s="22" t="str">
        <f t="shared" si="28"/>
        <v>Oct</v>
      </c>
      <c r="Q289" s="11">
        <f t="shared" si="29"/>
        <v>2023</v>
      </c>
    </row>
    <row r="290" spans="1:17" x14ac:dyDescent="0.25">
      <c r="A290" s="27">
        <v>45215</v>
      </c>
      <c r="B290" s="4" t="s">
        <v>46</v>
      </c>
      <c r="C290" s="4">
        <v>4</v>
      </c>
      <c r="D290" s="4" t="s">
        <v>111</v>
      </c>
      <c r="E290" s="4" t="s">
        <v>113</v>
      </c>
      <c r="F290" s="5">
        <v>0</v>
      </c>
      <c r="G290" s="6" t="str">
        <f>VLOOKUP($B290,Catalogue!$A$1:$F$51,2,FALSE)</f>
        <v>Product22</v>
      </c>
      <c r="H290" s="7" t="str">
        <f>VLOOKUP(B290,Catalogue!$A$1:$F$51,3,FALSE)</f>
        <v>Category03</v>
      </c>
      <c r="I290" s="4" t="str">
        <f>VLOOKUP($B290,Catalogue!$A$1:$F$51,4,FALSE)</f>
        <v>No.</v>
      </c>
      <c r="J290" s="36">
        <f>VLOOKUP($B290,Catalogue!$A$1:$F$51,5,FALSE)</f>
        <v>10</v>
      </c>
      <c r="K290" s="36">
        <f>VLOOKUP($B290,Catalogue!$A$1:$F$51,6,FALSE)</f>
        <v>11.2</v>
      </c>
      <c r="L290" s="36">
        <f t="shared" si="24"/>
        <v>1.1999999999999993</v>
      </c>
      <c r="M290" s="36">
        <f t="shared" si="25"/>
        <v>40</v>
      </c>
      <c r="N290" s="36">
        <f t="shared" si="26"/>
        <v>44.8</v>
      </c>
      <c r="O290" s="7">
        <f t="shared" si="27"/>
        <v>16</v>
      </c>
      <c r="P290" s="22" t="str">
        <f t="shared" si="28"/>
        <v>Oct</v>
      </c>
      <c r="Q290" s="11">
        <f t="shared" si="29"/>
        <v>2023</v>
      </c>
    </row>
    <row r="291" spans="1:17" x14ac:dyDescent="0.25">
      <c r="A291" s="27">
        <v>45216</v>
      </c>
      <c r="B291" s="4" t="s">
        <v>43</v>
      </c>
      <c r="C291" s="4">
        <v>3</v>
      </c>
      <c r="D291" s="4" t="s">
        <v>112</v>
      </c>
      <c r="E291" s="4" t="s">
        <v>113</v>
      </c>
      <c r="F291" s="5">
        <v>0</v>
      </c>
      <c r="G291" s="6" t="str">
        <f>VLOOKUP($B291,Catalogue!$A$1:$F$51,2,FALSE)</f>
        <v>Product21</v>
      </c>
      <c r="H291" s="7" t="str">
        <f>VLOOKUP(B291,Catalogue!$A$1:$F$51,3,FALSE)</f>
        <v>Category03</v>
      </c>
      <c r="I291" s="4" t="str">
        <f>VLOOKUP($B291,Catalogue!$A$1:$F$51,4,FALSE)</f>
        <v>Kg</v>
      </c>
      <c r="J291" s="36">
        <f>VLOOKUP($B291,Catalogue!$A$1:$F$51,5,FALSE)</f>
        <v>16</v>
      </c>
      <c r="K291" s="36">
        <f>VLOOKUP($B291,Catalogue!$A$1:$F$51,6,FALSE)</f>
        <v>21.12</v>
      </c>
      <c r="L291" s="36">
        <f t="shared" si="24"/>
        <v>5.120000000000001</v>
      </c>
      <c r="M291" s="36">
        <f t="shared" si="25"/>
        <v>48</v>
      </c>
      <c r="N291" s="36">
        <f t="shared" si="26"/>
        <v>63.36</v>
      </c>
      <c r="O291" s="7">
        <f t="shared" si="27"/>
        <v>17</v>
      </c>
      <c r="P291" s="22" t="str">
        <f t="shared" si="28"/>
        <v>Oct</v>
      </c>
      <c r="Q291" s="11">
        <f t="shared" si="29"/>
        <v>2023</v>
      </c>
    </row>
    <row r="292" spans="1:17" x14ac:dyDescent="0.25">
      <c r="A292" s="27">
        <v>45217</v>
      </c>
      <c r="B292" s="4" t="s">
        <v>102</v>
      </c>
      <c r="C292" s="4">
        <v>12</v>
      </c>
      <c r="D292" s="4" t="s">
        <v>114</v>
      </c>
      <c r="E292" s="4" t="s">
        <v>112</v>
      </c>
      <c r="F292" s="5">
        <v>0</v>
      </c>
      <c r="G292" s="6" t="str">
        <f>VLOOKUP($B292,Catalogue!$A$1:$F$51,2,FALSE)</f>
        <v>Product49</v>
      </c>
      <c r="H292" s="7" t="str">
        <f>VLOOKUP(B292,Catalogue!$A$1:$F$51,3,FALSE)</f>
        <v>Category05</v>
      </c>
      <c r="I292" s="4" t="str">
        <f>VLOOKUP($B292,Catalogue!$A$1:$F$51,4,FALSE)</f>
        <v>Kg</v>
      </c>
      <c r="J292" s="36">
        <f>VLOOKUP($B292,Catalogue!$A$1:$F$51,5,FALSE)</f>
        <v>136</v>
      </c>
      <c r="K292" s="36">
        <f>VLOOKUP($B292,Catalogue!$A$1:$F$51,6,FALSE)</f>
        <v>183.6</v>
      </c>
      <c r="L292" s="36">
        <f t="shared" si="24"/>
        <v>47.599999999999994</v>
      </c>
      <c r="M292" s="36">
        <f t="shared" si="25"/>
        <v>1632</v>
      </c>
      <c r="N292" s="36">
        <f t="shared" si="26"/>
        <v>2203.1999999999998</v>
      </c>
      <c r="O292" s="7">
        <f t="shared" si="27"/>
        <v>18</v>
      </c>
      <c r="P292" s="22" t="str">
        <f t="shared" si="28"/>
        <v>Oct</v>
      </c>
      <c r="Q292" s="11">
        <f t="shared" si="29"/>
        <v>2023</v>
      </c>
    </row>
    <row r="293" spans="1:17" x14ac:dyDescent="0.25">
      <c r="A293" s="27">
        <v>45218</v>
      </c>
      <c r="B293" s="4" t="s">
        <v>35</v>
      </c>
      <c r="C293" s="4">
        <v>2</v>
      </c>
      <c r="D293" s="4" t="s">
        <v>114</v>
      </c>
      <c r="E293" s="4" t="s">
        <v>113</v>
      </c>
      <c r="F293" s="5">
        <v>0</v>
      </c>
      <c r="G293" s="6" t="str">
        <f>VLOOKUP($B293,Catalogue!$A$1:$F$51,2,FALSE)</f>
        <v>Product17</v>
      </c>
      <c r="H293" s="7" t="str">
        <f>VLOOKUP(B293,Catalogue!$A$1:$F$51,3,FALSE)</f>
        <v>Category02</v>
      </c>
      <c r="I293" s="4" t="str">
        <f>VLOOKUP($B293,Catalogue!$A$1:$F$51,4,FALSE)</f>
        <v>Kg</v>
      </c>
      <c r="J293" s="36">
        <f>VLOOKUP($B293,Catalogue!$A$1:$F$51,5,FALSE)</f>
        <v>71</v>
      </c>
      <c r="K293" s="36">
        <f>VLOOKUP($B293,Catalogue!$A$1:$F$51,6,FALSE)</f>
        <v>79.52</v>
      </c>
      <c r="L293" s="36">
        <f t="shared" si="24"/>
        <v>8.519999999999996</v>
      </c>
      <c r="M293" s="36">
        <f t="shared" si="25"/>
        <v>142</v>
      </c>
      <c r="N293" s="36">
        <f t="shared" si="26"/>
        <v>159.04</v>
      </c>
      <c r="O293" s="7">
        <f t="shared" si="27"/>
        <v>19</v>
      </c>
      <c r="P293" s="22" t="str">
        <f t="shared" si="28"/>
        <v>Oct</v>
      </c>
      <c r="Q293" s="11">
        <f t="shared" si="29"/>
        <v>2023</v>
      </c>
    </row>
    <row r="294" spans="1:17" x14ac:dyDescent="0.25">
      <c r="A294" s="27">
        <v>45219</v>
      </c>
      <c r="B294" s="4" t="s">
        <v>58</v>
      </c>
      <c r="C294" s="4">
        <v>5</v>
      </c>
      <c r="D294" s="4" t="s">
        <v>112</v>
      </c>
      <c r="E294" s="4" t="s">
        <v>113</v>
      </c>
      <c r="F294" s="5">
        <v>0</v>
      </c>
      <c r="G294" s="6" t="str">
        <f>VLOOKUP($B294,Catalogue!$A$1:$F$51,2,FALSE)</f>
        <v>Product28</v>
      </c>
      <c r="H294" s="7" t="str">
        <f>VLOOKUP(B294,Catalogue!$A$1:$F$51,3,FALSE)</f>
        <v>Category03</v>
      </c>
      <c r="I294" s="4" t="str">
        <f>VLOOKUP($B294,Catalogue!$A$1:$F$51,4,FALSE)</f>
        <v>Ft</v>
      </c>
      <c r="J294" s="36">
        <f>VLOOKUP($B294,Catalogue!$A$1:$F$51,5,FALSE)</f>
        <v>44</v>
      </c>
      <c r="K294" s="36">
        <f>VLOOKUP($B294,Catalogue!$A$1:$F$51,6,FALSE)</f>
        <v>48.4</v>
      </c>
      <c r="L294" s="36">
        <f t="shared" si="24"/>
        <v>4.3999999999999986</v>
      </c>
      <c r="M294" s="36">
        <f t="shared" si="25"/>
        <v>220</v>
      </c>
      <c r="N294" s="36">
        <f t="shared" si="26"/>
        <v>242</v>
      </c>
      <c r="O294" s="7">
        <f t="shared" si="27"/>
        <v>20</v>
      </c>
      <c r="P294" s="22" t="str">
        <f t="shared" si="28"/>
        <v>Oct</v>
      </c>
      <c r="Q294" s="11">
        <f t="shared" si="29"/>
        <v>2023</v>
      </c>
    </row>
    <row r="295" spans="1:17" x14ac:dyDescent="0.25">
      <c r="A295" s="27">
        <v>45220</v>
      </c>
      <c r="B295" s="4" t="s">
        <v>66</v>
      </c>
      <c r="C295" s="4">
        <v>13</v>
      </c>
      <c r="D295" s="4" t="s">
        <v>111</v>
      </c>
      <c r="E295" s="4" t="s">
        <v>112</v>
      </c>
      <c r="F295" s="5">
        <v>0</v>
      </c>
      <c r="G295" s="6" t="str">
        <f>VLOOKUP($B295,Catalogue!$A$1:$F$51,2,FALSE)</f>
        <v>Product32</v>
      </c>
      <c r="H295" s="7" t="str">
        <f>VLOOKUP(B295,Catalogue!$A$1:$F$51,3,FALSE)</f>
        <v>Category04</v>
      </c>
      <c r="I295" s="4" t="str">
        <f>VLOOKUP($B295,Catalogue!$A$1:$F$51,4,FALSE)</f>
        <v>Lt</v>
      </c>
      <c r="J295" s="36">
        <f>VLOOKUP($B295,Catalogue!$A$1:$F$51,5,FALSE)</f>
        <v>10</v>
      </c>
      <c r="K295" s="36">
        <f>VLOOKUP($B295,Catalogue!$A$1:$F$51,6,FALSE)</f>
        <v>11.2</v>
      </c>
      <c r="L295" s="36">
        <f t="shared" si="24"/>
        <v>1.1999999999999993</v>
      </c>
      <c r="M295" s="36">
        <f t="shared" si="25"/>
        <v>130</v>
      </c>
      <c r="N295" s="36">
        <f t="shared" si="26"/>
        <v>145.6</v>
      </c>
      <c r="O295" s="7">
        <f t="shared" si="27"/>
        <v>21</v>
      </c>
      <c r="P295" s="22" t="str">
        <f t="shared" si="28"/>
        <v>Oct</v>
      </c>
      <c r="Q295" s="11">
        <f t="shared" si="29"/>
        <v>2023</v>
      </c>
    </row>
    <row r="296" spans="1:17" x14ac:dyDescent="0.25">
      <c r="A296" s="27">
        <v>45221</v>
      </c>
      <c r="B296" s="4" t="s">
        <v>87</v>
      </c>
      <c r="C296" s="4">
        <v>18</v>
      </c>
      <c r="D296" s="4" t="s">
        <v>111</v>
      </c>
      <c r="E296" s="4" t="s">
        <v>113</v>
      </c>
      <c r="F296" s="5">
        <v>0</v>
      </c>
      <c r="G296" s="6" t="str">
        <f>VLOOKUP($B296,Catalogue!$A$1:$F$51,2,FALSE)</f>
        <v>Product42</v>
      </c>
      <c r="H296" s="7" t="str">
        <f>VLOOKUP($B$2,Catalogue!$A$1:$F$51,3,FALSE)</f>
        <v>Category03</v>
      </c>
      <c r="I296" s="4" t="str">
        <f>VLOOKUP($B296,Catalogue!$A$1:$F$51,4,FALSE)</f>
        <v>Kg</v>
      </c>
      <c r="J296" s="36">
        <f>VLOOKUP($B296,Catalogue!$A$1:$F$51,5,FALSE)</f>
        <v>71</v>
      </c>
      <c r="K296" s="36">
        <f>VLOOKUP($B296,Catalogue!$A$1:$F$51,6,FALSE)</f>
        <v>79.52</v>
      </c>
      <c r="L296" s="36">
        <f t="shared" si="24"/>
        <v>8.519999999999996</v>
      </c>
      <c r="M296" s="36">
        <f t="shared" si="25"/>
        <v>1278</v>
      </c>
      <c r="N296" s="36">
        <f t="shared" si="26"/>
        <v>1431.36</v>
      </c>
      <c r="O296" s="7">
        <f t="shared" si="27"/>
        <v>22</v>
      </c>
      <c r="P296" s="22" t="str">
        <f t="shared" si="28"/>
        <v>Oct</v>
      </c>
      <c r="Q296" s="11">
        <f t="shared" si="29"/>
        <v>2023</v>
      </c>
    </row>
    <row r="297" spans="1:17" x14ac:dyDescent="0.25">
      <c r="A297" s="27">
        <v>45222</v>
      </c>
      <c r="B297" s="4" t="s">
        <v>85</v>
      </c>
      <c r="C297" s="4">
        <v>7</v>
      </c>
      <c r="D297" s="4" t="s">
        <v>112</v>
      </c>
      <c r="E297" s="4" t="s">
        <v>112</v>
      </c>
      <c r="F297" s="5">
        <v>0</v>
      </c>
      <c r="G297" s="6" t="str">
        <f>VLOOKUP($B297,Catalogue!$A$1:$F$51,2,FALSE)</f>
        <v>Product41</v>
      </c>
      <c r="H297" s="7" t="str">
        <f>VLOOKUP(B297,Catalogue!$A$1:$F$51,3,FALSE)</f>
        <v>Category04</v>
      </c>
      <c r="I297" s="4" t="str">
        <f>VLOOKUP($B297,Catalogue!$A$1:$F$51,4,FALSE)</f>
        <v>Kg</v>
      </c>
      <c r="J297" s="36">
        <f>VLOOKUP($B297,Catalogue!$A$1:$F$51,5,FALSE)</f>
        <v>44</v>
      </c>
      <c r="K297" s="36">
        <f>VLOOKUP($B297,Catalogue!$A$1:$F$51,6,FALSE)</f>
        <v>58.08</v>
      </c>
      <c r="L297" s="36">
        <f t="shared" si="24"/>
        <v>14.079999999999998</v>
      </c>
      <c r="M297" s="36">
        <f t="shared" si="25"/>
        <v>308</v>
      </c>
      <c r="N297" s="36">
        <f t="shared" si="26"/>
        <v>406.56</v>
      </c>
      <c r="O297" s="7">
        <f t="shared" si="27"/>
        <v>23</v>
      </c>
      <c r="P297" s="22" t="str">
        <f t="shared" si="28"/>
        <v>Oct</v>
      </c>
      <c r="Q297" s="11">
        <f t="shared" si="29"/>
        <v>2023</v>
      </c>
    </row>
    <row r="298" spans="1:17" x14ac:dyDescent="0.25">
      <c r="A298" s="27">
        <v>45223</v>
      </c>
      <c r="B298" s="4" t="s">
        <v>33</v>
      </c>
      <c r="C298" s="4">
        <v>4</v>
      </c>
      <c r="D298" s="4" t="s">
        <v>111</v>
      </c>
      <c r="E298" s="4" t="s">
        <v>113</v>
      </c>
      <c r="F298" s="5">
        <v>0</v>
      </c>
      <c r="G298" s="6" t="str">
        <f>VLOOKUP($B298,Catalogue!$A$1:$F$51,2,FALSE)</f>
        <v>Product16</v>
      </c>
      <c r="H298" s="7" t="str">
        <f>VLOOKUP(B298,Catalogue!$A$1:$F$51,3,FALSE)</f>
        <v>Category02</v>
      </c>
      <c r="I298" s="4" t="str">
        <f>VLOOKUP($B298,Catalogue!$A$1:$F$51,4,FALSE)</f>
        <v>Lt</v>
      </c>
      <c r="J298" s="36">
        <f>VLOOKUP($B298,Catalogue!$A$1:$F$51,5,FALSE)</f>
        <v>44</v>
      </c>
      <c r="K298" s="36">
        <f>VLOOKUP($B298,Catalogue!$A$1:$F$51,6,FALSE)</f>
        <v>72.599999999999994</v>
      </c>
      <c r="L298" s="36">
        <f t="shared" si="24"/>
        <v>28.599999999999994</v>
      </c>
      <c r="M298" s="36">
        <f t="shared" si="25"/>
        <v>176</v>
      </c>
      <c r="N298" s="36">
        <f t="shared" si="26"/>
        <v>290.39999999999998</v>
      </c>
      <c r="O298" s="7">
        <f t="shared" si="27"/>
        <v>24</v>
      </c>
      <c r="P298" s="22" t="str">
        <f t="shared" si="28"/>
        <v>Oct</v>
      </c>
      <c r="Q298" s="11">
        <f t="shared" si="29"/>
        <v>2023</v>
      </c>
    </row>
    <row r="299" spans="1:17" x14ac:dyDescent="0.25">
      <c r="A299" s="27">
        <v>45224</v>
      </c>
      <c r="B299" s="4" t="s">
        <v>14</v>
      </c>
      <c r="C299" s="4">
        <v>1</v>
      </c>
      <c r="D299" s="4" t="s">
        <v>111</v>
      </c>
      <c r="E299" s="4" t="s">
        <v>112</v>
      </c>
      <c r="F299" s="5">
        <v>0</v>
      </c>
      <c r="G299" s="6" t="str">
        <f>VLOOKUP($B299,Catalogue!$A$1:$F$51,2,FALSE)</f>
        <v>Product05</v>
      </c>
      <c r="H299" s="7" t="str">
        <f>VLOOKUP(B299,Catalogue!$A$1:$F$51,3,FALSE)</f>
        <v>Category01</v>
      </c>
      <c r="I299" s="4" t="str">
        <f>VLOOKUP($B299,Catalogue!$A$1:$F$51,4,FALSE)</f>
        <v>Kg</v>
      </c>
      <c r="J299" s="36">
        <f>VLOOKUP($B299,Catalogue!$A$1:$F$51,5,FALSE)</f>
        <v>133</v>
      </c>
      <c r="K299" s="36">
        <f>VLOOKUP($B299,Catalogue!$A$1:$F$51,6,FALSE)</f>
        <v>187.53</v>
      </c>
      <c r="L299" s="36">
        <f t="shared" si="24"/>
        <v>54.53</v>
      </c>
      <c r="M299" s="36">
        <f t="shared" si="25"/>
        <v>133</v>
      </c>
      <c r="N299" s="36">
        <f t="shared" si="26"/>
        <v>187.53</v>
      </c>
      <c r="O299" s="7">
        <f t="shared" si="27"/>
        <v>25</v>
      </c>
      <c r="P299" s="22" t="str">
        <f t="shared" si="28"/>
        <v>Oct</v>
      </c>
      <c r="Q299" s="11">
        <f t="shared" si="29"/>
        <v>2023</v>
      </c>
    </row>
    <row r="300" spans="1:17" x14ac:dyDescent="0.25">
      <c r="A300" s="27">
        <v>45225</v>
      </c>
      <c r="B300" s="4" t="s">
        <v>100</v>
      </c>
      <c r="C300" s="4">
        <v>6</v>
      </c>
      <c r="D300" s="4" t="s">
        <v>112</v>
      </c>
      <c r="E300" s="4" t="s">
        <v>113</v>
      </c>
      <c r="F300" s="5">
        <v>0</v>
      </c>
      <c r="G300" s="6" t="str">
        <f>VLOOKUP($B300,Catalogue!$A$1:$F$51,2,FALSE)</f>
        <v>Product48</v>
      </c>
      <c r="H300" s="7" t="str">
        <f>VLOOKUP(B300,Catalogue!$A$1:$F$51,3,FALSE)</f>
        <v>Category05</v>
      </c>
      <c r="I300" s="4" t="str">
        <f>VLOOKUP($B300,Catalogue!$A$1:$F$51,4,FALSE)</f>
        <v>Lt</v>
      </c>
      <c r="J300" s="36">
        <f>VLOOKUP($B300,Catalogue!$A$1:$F$51,5,FALSE)</f>
        <v>123</v>
      </c>
      <c r="K300" s="36">
        <f>VLOOKUP($B300,Catalogue!$A$1:$F$51,6,FALSE)</f>
        <v>135.30000000000001</v>
      </c>
      <c r="L300" s="36">
        <f t="shared" si="24"/>
        <v>12.300000000000011</v>
      </c>
      <c r="M300" s="36">
        <f t="shared" si="25"/>
        <v>738</v>
      </c>
      <c r="N300" s="36">
        <f t="shared" si="26"/>
        <v>811.80000000000007</v>
      </c>
      <c r="O300" s="7">
        <f t="shared" si="27"/>
        <v>26</v>
      </c>
      <c r="P300" s="22" t="str">
        <f t="shared" si="28"/>
        <v>Oct</v>
      </c>
      <c r="Q300" s="11">
        <f t="shared" si="29"/>
        <v>2023</v>
      </c>
    </row>
    <row r="301" spans="1:17" x14ac:dyDescent="0.25">
      <c r="A301" s="27">
        <v>45226</v>
      </c>
      <c r="B301" s="4" t="s">
        <v>75</v>
      </c>
      <c r="C301" s="4">
        <v>16</v>
      </c>
      <c r="D301" s="4" t="s">
        <v>114</v>
      </c>
      <c r="E301" s="4" t="s">
        <v>113</v>
      </c>
      <c r="F301" s="5">
        <v>0</v>
      </c>
      <c r="G301" s="6" t="str">
        <f>VLOOKUP($B301,Catalogue!$A$1:$F$51,2,FALSE)</f>
        <v>Product36</v>
      </c>
      <c r="H301" s="7" t="str">
        <f>VLOOKUP(B301,Catalogue!$A$1:$F$51,3,FALSE)</f>
        <v>Category04</v>
      </c>
      <c r="I301" s="4" t="str">
        <f>VLOOKUP($B301,Catalogue!$A$1:$F$51,4,FALSE)</f>
        <v>Ft</v>
      </c>
      <c r="J301" s="36">
        <f>VLOOKUP($B301,Catalogue!$A$1:$F$51,5,FALSE)</f>
        <v>136</v>
      </c>
      <c r="K301" s="36">
        <f>VLOOKUP($B301,Catalogue!$A$1:$F$51,6,FALSE)</f>
        <v>224.4</v>
      </c>
      <c r="L301" s="36">
        <f t="shared" si="24"/>
        <v>88.4</v>
      </c>
      <c r="M301" s="36">
        <f t="shared" si="25"/>
        <v>2176</v>
      </c>
      <c r="N301" s="36">
        <f t="shared" si="26"/>
        <v>3590.4</v>
      </c>
      <c r="O301" s="7">
        <f t="shared" si="27"/>
        <v>27</v>
      </c>
      <c r="P301" s="22" t="str">
        <f t="shared" si="28"/>
        <v>Oct</v>
      </c>
      <c r="Q301" s="11">
        <f t="shared" si="29"/>
        <v>2023</v>
      </c>
    </row>
    <row r="302" spans="1:17" x14ac:dyDescent="0.25">
      <c r="A302" s="27">
        <v>45227</v>
      </c>
      <c r="B302" s="4" t="s">
        <v>18</v>
      </c>
      <c r="C302" s="4">
        <v>3</v>
      </c>
      <c r="D302" s="4" t="s">
        <v>114</v>
      </c>
      <c r="E302" s="4" t="s">
        <v>112</v>
      </c>
      <c r="F302" s="5">
        <v>0</v>
      </c>
      <c r="G302" s="6" t="str">
        <f>VLOOKUP($B302,Catalogue!$A$1:$F$51,2,FALSE)</f>
        <v>Product08</v>
      </c>
      <c r="H302" s="7" t="str">
        <f>VLOOKUP(B302,Catalogue!$A$1:$F$51,3,FALSE)</f>
        <v>Category01</v>
      </c>
      <c r="I302" s="4" t="str">
        <f>VLOOKUP($B302,Catalogue!$A$1:$F$51,4,FALSE)</f>
        <v>Lt</v>
      </c>
      <c r="J302" s="36">
        <f>VLOOKUP($B302,Catalogue!$A$1:$F$51,5,FALSE)</f>
        <v>16</v>
      </c>
      <c r="K302" s="36">
        <f>VLOOKUP($B302,Catalogue!$A$1:$F$51,6,FALSE)</f>
        <v>17.600000000000001</v>
      </c>
      <c r="L302" s="36">
        <f t="shared" si="24"/>
        <v>1.6000000000000014</v>
      </c>
      <c r="M302" s="36">
        <f t="shared" si="25"/>
        <v>48</v>
      </c>
      <c r="N302" s="36">
        <f t="shared" si="26"/>
        <v>52.800000000000004</v>
      </c>
      <c r="O302" s="7">
        <f t="shared" si="27"/>
        <v>28</v>
      </c>
      <c r="P302" s="22" t="str">
        <f t="shared" si="28"/>
        <v>Oct</v>
      </c>
      <c r="Q302" s="11">
        <f t="shared" si="29"/>
        <v>2023</v>
      </c>
    </row>
    <row r="303" spans="1:17" x14ac:dyDescent="0.25">
      <c r="A303" s="27">
        <v>45228</v>
      </c>
      <c r="B303" s="4" t="s">
        <v>6</v>
      </c>
      <c r="C303" s="4">
        <v>16</v>
      </c>
      <c r="D303" s="4" t="s">
        <v>112</v>
      </c>
      <c r="E303" s="4" t="s">
        <v>113</v>
      </c>
      <c r="F303" s="5">
        <v>0</v>
      </c>
      <c r="G303" s="6" t="str">
        <f>VLOOKUP($B303,Catalogue!$A$1:$F$51,2,FALSE)</f>
        <v>Product01</v>
      </c>
      <c r="H303" s="7" t="str">
        <f>VLOOKUP(B303,Catalogue!$A$1:$F$51,3,FALSE)</f>
        <v>Category01</v>
      </c>
      <c r="I303" s="4" t="str">
        <f>VLOOKUP($B303,Catalogue!$A$1:$F$51,4,FALSE)</f>
        <v>Kg</v>
      </c>
      <c r="J303" s="36">
        <f>VLOOKUP($B303,Catalogue!$A$1:$F$51,5,FALSE)</f>
        <v>98</v>
      </c>
      <c r="K303" s="36">
        <f>VLOOKUP($B303,Catalogue!$A$1:$F$51,6,FALSE)</f>
        <v>129.36000000000001</v>
      </c>
      <c r="L303" s="36">
        <f t="shared" si="24"/>
        <v>31.360000000000014</v>
      </c>
      <c r="M303" s="36">
        <f t="shared" si="25"/>
        <v>1568</v>
      </c>
      <c r="N303" s="36">
        <f t="shared" si="26"/>
        <v>2069.7600000000002</v>
      </c>
      <c r="O303" s="7">
        <f t="shared" si="27"/>
        <v>29</v>
      </c>
      <c r="P303" s="22" t="str">
        <f t="shared" si="28"/>
        <v>Oct</v>
      </c>
      <c r="Q303" s="11">
        <f t="shared" si="29"/>
        <v>2023</v>
      </c>
    </row>
    <row r="304" spans="1:17" x14ac:dyDescent="0.25">
      <c r="A304" s="27">
        <v>45229</v>
      </c>
      <c r="B304" s="4" t="s">
        <v>39</v>
      </c>
      <c r="C304" s="4">
        <v>2</v>
      </c>
      <c r="D304" s="4" t="s">
        <v>111</v>
      </c>
      <c r="E304" s="4" t="s">
        <v>113</v>
      </c>
      <c r="F304" s="5">
        <v>0</v>
      </c>
      <c r="G304" s="6" t="str">
        <f>VLOOKUP($B304,Catalogue!$A$1:$F$51,2,FALSE)</f>
        <v>Product19</v>
      </c>
      <c r="H304" s="7" t="str">
        <f>VLOOKUP(B304,Catalogue!$A$1:$F$51,3,FALSE)</f>
        <v>Category02</v>
      </c>
      <c r="I304" s="4" t="str">
        <f>VLOOKUP($B304,Catalogue!$A$1:$F$51,4,FALSE)</f>
        <v>Lt</v>
      </c>
      <c r="J304" s="36">
        <f>VLOOKUP($B304,Catalogue!$A$1:$F$51,5,FALSE)</f>
        <v>124</v>
      </c>
      <c r="K304" s="36">
        <f>VLOOKUP($B304,Catalogue!$A$1:$F$51,6,FALSE)</f>
        <v>167.4</v>
      </c>
      <c r="L304" s="36">
        <f t="shared" si="24"/>
        <v>43.400000000000006</v>
      </c>
      <c r="M304" s="36">
        <f t="shared" si="25"/>
        <v>248</v>
      </c>
      <c r="N304" s="36">
        <f t="shared" si="26"/>
        <v>334.8</v>
      </c>
      <c r="O304" s="7">
        <f t="shared" si="27"/>
        <v>30</v>
      </c>
      <c r="P304" s="22" t="str">
        <f t="shared" si="28"/>
        <v>Oct</v>
      </c>
      <c r="Q304" s="11">
        <f t="shared" si="29"/>
        <v>2023</v>
      </c>
    </row>
    <row r="305" spans="1:17" x14ac:dyDescent="0.25">
      <c r="A305" s="27">
        <v>45230</v>
      </c>
      <c r="B305" s="4" t="s">
        <v>83</v>
      </c>
      <c r="C305" s="4">
        <v>19</v>
      </c>
      <c r="D305" s="4" t="s">
        <v>111</v>
      </c>
      <c r="E305" s="4" t="s">
        <v>112</v>
      </c>
      <c r="F305" s="5">
        <v>0</v>
      </c>
      <c r="G305" s="6" t="str">
        <f>VLOOKUP($B305,Catalogue!$A$1:$F$51,2,FALSE)</f>
        <v>Product40</v>
      </c>
      <c r="H305" s="7" t="str">
        <f>VLOOKUP(B305,Catalogue!$A$1:$F$51,3,FALSE)</f>
        <v>Category04</v>
      </c>
      <c r="I305" s="4" t="str">
        <f>VLOOKUP($B305,Catalogue!$A$1:$F$51,4,FALSE)</f>
        <v>Lt</v>
      </c>
      <c r="J305" s="36">
        <f>VLOOKUP($B305,Catalogue!$A$1:$F$51,5,FALSE)</f>
        <v>105</v>
      </c>
      <c r="K305" s="36">
        <f>VLOOKUP($B305,Catalogue!$A$1:$F$51,6,FALSE)</f>
        <v>153.30000000000001</v>
      </c>
      <c r="L305" s="36">
        <f t="shared" si="24"/>
        <v>48.300000000000011</v>
      </c>
      <c r="M305" s="36">
        <f t="shared" si="25"/>
        <v>1995</v>
      </c>
      <c r="N305" s="36">
        <f t="shared" si="26"/>
        <v>2912.7000000000003</v>
      </c>
      <c r="O305" s="7">
        <f t="shared" si="27"/>
        <v>31</v>
      </c>
      <c r="P305" s="22" t="str">
        <f t="shared" si="28"/>
        <v>Oct</v>
      </c>
      <c r="Q305" s="11">
        <f t="shared" si="29"/>
        <v>2023</v>
      </c>
    </row>
    <row r="306" spans="1:17" x14ac:dyDescent="0.25">
      <c r="A306" s="27">
        <v>45231</v>
      </c>
      <c r="B306" s="4" t="s">
        <v>100</v>
      </c>
      <c r="C306" s="4">
        <v>19</v>
      </c>
      <c r="D306" s="4" t="s">
        <v>112</v>
      </c>
      <c r="E306" s="4" t="s">
        <v>113</v>
      </c>
      <c r="F306" s="5">
        <v>0</v>
      </c>
      <c r="G306" s="6" t="str">
        <f>VLOOKUP($B306,Catalogue!$A$1:$F$51,2,FALSE)</f>
        <v>Product48</v>
      </c>
      <c r="H306" s="7" t="str">
        <f>VLOOKUP(B306,Catalogue!$A$1:$F$51,3,FALSE)</f>
        <v>Category05</v>
      </c>
      <c r="I306" s="4" t="str">
        <f>VLOOKUP($B306,Catalogue!$A$1:$F$51,4,FALSE)</f>
        <v>Lt</v>
      </c>
      <c r="J306" s="36">
        <f>VLOOKUP($B306,Catalogue!$A$1:$F$51,5,FALSE)</f>
        <v>123</v>
      </c>
      <c r="K306" s="36">
        <f>VLOOKUP($B306,Catalogue!$A$1:$F$51,6,FALSE)</f>
        <v>135.30000000000001</v>
      </c>
      <c r="L306" s="36">
        <f t="shared" si="24"/>
        <v>12.300000000000011</v>
      </c>
      <c r="M306" s="36">
        <f t="shared" si="25"/>
        <v>2337</v>
      </c>
      <c r="N306" s="36">
        <f t="shared" si="26"/>
        <v>2570.7000000000003</v>
      </c>
      <c r="O306" s="7">
        <f t="shared" si="27"/>
        <v>1</v>
      </c>
      <c r="P306" s="22" t="str">
        <f t="shared" si="28"/>
        <v>Nov</v>
      </c>
      <c r="Q306" s="11">
        <f t="shared" si="29"/>
        <v>2023</v>
      </c>
    </row>
    <row r="307" spans="1:17" x14ac:dyDescent="0.25">
      <c r="A307" s="27">
        <v>45232</v>
      </c>
      <c r="B307" s="4" t="s">
        <v>50</v>
      </c>
      <c r="C307" s="4">
        <v>11</v>
      </c>
      <c r="D307" s="4" t="s">
        <v>111</v>
      </c>
      <c r="E307" s="4" t="s">
        <v>112</v>
      </c>
      <c r="F307" s="5">
        <v>0</v>
      </c>
      <c r="G307" s="6" t="str">
        <f>VLOOKUP($B307,Catalogue!$A$1:$F$51,2,FALSE)</f>
        <v>Product24</v>
      </c>
      <c r="H307" s="7" t="str">
        <f>VLOOKUP(B307,Catalogue!$A$1:$F$51,3,FALSE)</f>
        <v>Category03</v>
      </c>
      <c r="I307" s="4" t="str">
        <f>VLOOKUP($B307,Catalogue!$A$1:$F$51,4,FALSE)</f>
        <v>Lt</v>
      </c>
      <c r="J307" s="36">
        <f>VLOOKUP($B307,Catalogue!$A$1:$F$51,5,FALSE)</f>
        <v>136</v>
      </c>
      <c r="K307" s="36">
        <f>VLOOKUP($B307,Catalogue!$A$1:$F$51,6,FALSE)</f>
        <v>153.68</v>
      </c>
      <c r="L307" s="36">
        <f t="shared" si="24"/>
        <v>17.680000000000007</v>
      </c>
      <c r="M307" s="36">
        <f t="shared" si="25"/>
        <v>1496</v>
      </c>
      <c r="N307" s="36">
        <f t="shared" si="26"/>
        <v>1690.48</v>
      </c>
      <c r="O307" s="7">
        <f t="shared" si="27"/>
        <v>2</v>
      </c>
      <c r="P307" s="22" t="str">
        <f t="shared" si="28"/>
        <v>Nov</v>
      </c>
      <c r="Q307" s="11">
        <f t="shared" si="29"/>
        <v>2023</v>
      </c>
    </row>
    <row r="308" spans="1:17" x14ac:dyDescent="0.25">
      <c r="A308" s="27">
        <v>45233</v>
      </c>
      <c r="B308" s="4" t="s">
        <v>41</v>
      </c>
      <c r="C308" s="4">
        <v>3</v>
      </c>
      <c r="D308" s="4" t="s">
        <v>111</v>
      </c>
      <c r="E308" s="4" t="s">
        <v>113</v>
      </c>
      <c r="F308" s="5">
        <v>0</v>
      </c>
      <c r="G308" s="6" t="str">
        <f>VLOOKUP($B308,Catalogue!$A$1:$F$51,2,FALSE)</f>
        <v>Product20</v>
      </c>
      <c r="H308" s="7" t="str">
        <f>VLOOKUP(B308,Catalogue!$A$1:$F$51,3,FALSE)</f>
        <v>Category02</v>
      </c>
      <c r="I308" s="4" t="str">
        <f>VLOOKUP($B308,Catalogue!$A$1:$F$51,4,FALSE)</f>
        <v>Ft</v>
      </c>
      <c r="J308" s="36">
        <f>VLOOKUP($B308,Catalogue!$A$1:$F$51,5,FALSE)</f>
        <v>10</v>
      </c>
      <c r="K308" s="36">
        <f>VLOOKUP($B308,Catalogue!$A$1:$F$51,6,FALSE)</f>
        <v>14.600000000000001</v>
      </c>
      <c r="L308" s="36">
        <f t="shared" si="24"/>
        <v>4.6000000000000014</v>
      </c>
      <c r="M308" s="36">
        <f t="shared" si="25"/>
        <v>30</v>
      </c>
      <c r="N308" s="36">
        <f t="shared" si="26"/>
        <v>43.800000000000004</v>
      </c>
      <c r="O308" s="7">
        <f t="shared" si="27"/>
        <v>3</v>
      </c>
      <c r="P308" s="22" t="str">
        <f t="shared" si="28"/>
        <v>Nov</v>
      </c>
      <c r="Q308" s="11">
        <f t="shared" si="29"/>
        <v>2023</v>
      </c>
    </row>
    <row r="309" spans="1:17" x14ac:dyDescent="0.25">
      <c r="A309" s="27">
        <v>45234</v>
      </c>
      <c r="B309" s="4" t="s">
        <v>92</v>
      </c>
      <c r="C309" s="4">
        <v>10</v>
      </c>
      <c r="D309" s="4" t="s">
        <v>112</v>
      </c>
      <c r="E309" s="4" t="s">
        <v>112</v>
      </c>
      <c r="F309" s="5">
        <v>0</v>
      </c>
      <c r="G309" s="6" t="str">
        <f>VLOOKUP($B309,Catalogue!$A$1:$F$51,2,FALSE)</f>
        <v>Product44</v>
      </c>
      <c r="H309" s="7" t="str">
        <f>VLOOKUP(B309,Catalogue!$A$1:$F$51,3,FALSE)</f>
        <v>Category05</v>
      </c>
      <c r="I309" s="4" t="str">
        <f>VLOOKUP($B309,Catalogue!$A$1:$F$51,4,FALSE)</f>
        <v>Ft</v>
      </c>
      <c r="J309" s="36">
        <f>VLOOKUP($B309,Catalogue!$A$1:$F$51,5,FALSE)</f>
        <v>124</v>
      </c>
      <c r="K309" s="36">
        <f>VLOOKUP($B309,Catalogue!$A$1:$F$51,6,FALSE)</f>
        <v>140.12</v>
      </c>
      <c r="L309" s="36">
        <f t="shared" si="24"/>
        <v>16.120000000000005</v>
      </c>
      <c r="M309" s="36">
        <f t="shared" si="25"/>
        <v>1240</v>
      </c>
      <c r="N309" s="36">
        <f t="shared" si="26"/>
        <v>1401.2</v>
      </c>
      <c r="O309" s="7">
        <f t="shared" si="27"/>
        <v>4</v>
      </c>
      <c r="P309" s="22" t="str">
        <f t="shared" si="28"/>
        <v>Nov</v>
      </c>
      <c r="Q309" s="11">
        <f t="shared" si="29"/>
        <v>2023</v>
      </c>
    </row>
    <row r="310" spans="1:17" x14ac:dyDescent="0.25">
      <c r="A310" s="27">
        <v>45235</v>
      </c>
      <c r="B310" s="4" t="s">
        <v>79</v>
      </c>
      <c r="C310" s="4">
        <v>19</v>
      </c>
      <c r="D310" s="4" t="s">
        <v>114</v>
      </c>
      <c r="E310" s="4" t="s">
        <v>113</v>
      </c>
      <c r="F310" s="5">
        <v>0</v>
      </c>
      <c r="G310" s="6" t="str">
        <f>VLOOKUP($B310,Catalogue!$A$1:$F$51,2,FALSE)</f>
        <v>Product38</v>
      </c>
      <c r="H310" s="7" t="str">
        <f>VLOOKUP(B310,Catalogue!$A$1:$F$51,3,FALSE)</f>
        <v>Category04</v>
      </c>
      <c r="I310" s="4" t="str">
        <f>VLOOKUP($B310,Catalogue!$A$1:$F$51,4,FALSE)</f>
        <v>No.</v>
      </c>
      <c r="J310" s="36">
        <f>VLOOKUP($B310,Catalogue!$A$1:$F$51,5,FALSE)</f>
        <v>63</v>
      </c>
      <c r="K310" s="36">
        <f>VLOOKUP($B310,Catalogue!$A$1:$F$51,6,FALSE)</f>
        <v>69.3</v>
      </c>
      <c r="L310" s="36">
        <f t="shared" si="24"/>
        <v>6.2999999999999972</v>
      </c>
      <c r="M310" s="36">
        <f t="shared" si="25"/>
        <v>1197</v>
      </c>
      <c r="N310" s="36">
        <f t="shared" si="26"/>
        <v>1316.7</v>
      </c>
      <c r="O310" s="7">
        <f t="shared" si="27"/>
        <v>5</v>
      </c>
      <c r="P310" s="22" t="str">
        <f t="shared" si="28"/>
        <v>Nov</v>
      </c>
      <c r="Q310" s="11">
        <f t="shared" si="29"/>
        <v>2023</v>
      </c>
    </row>
    <row r="311" spans="1:17" x14ac:dyDescent="0.25">
      <c r="A311" s="27">
        <v>45236</v>
      </c>
      <c r="B311" s="4" t="s">
        <v>37</v>
      </c>
      <c r="C311" s="4">
        <v>14</v>
      </c>
      <c r="D311" s="4" t="s">
        <v>114</v>
      </c>
      <c r="E311" s="4" t="s">
        <v>113</v>
      </c>
      <c r="F311" s="5">
        <v>0</v>
      </c>
      <c r="G311" s="6" t="str">
        <f>VLOOKUP($B311,Catalogue!$A$1:$F$51,2,FALSE)</f>
        <v>Product18</v>
      </c>
      <c r="H311" s="7" t="str">
        <f>VLOOKUP(B311,Catalogue!$A$1:$F$51,3,FALSE)</f>
        <v>Category02</v>
      </c>
      <c r="I311" s="4" t="str">
        <f>VLOOKUP($B311,Catalogue!$A$1:$F$51,4,FALSE)</f>
        <v>Kg</v>
      </c>
      <c r="J311" s="36">
        <f>VLOOKUP($B311,Catalogue!$A$1:$F$51,5,FALSE)</f>
        <v>133</v>
      </c>
      <c r="K311" s="36">
        <f>VLOOKUP($B311,Catalogue!$A$1:$F$51,6,FALSE)</f>
        <v>146.30000000000001</v>
      </c>
      <c r="L311" s="36">
        <f t="shared" si="24"/>
        <v>13.300000000000011</v>
      </c>
      <c r="M311" s="36">
        <f t="shared" si="25"/>
        <v>1862</v>
      </c>
      <c r="N311" s="36">
        <f t="shared" si="26"/>
        <v>2048.2000000000003</v>
      </c>
      <c r="O311" s="7">
        <f t="shared" si="27"/>
        <v>6</v>
      </c>
      <c r="P311" s="22" t="str">
        <f t="shared" si="28"/>
        <v>Nov</v>
      </c>
      <c r="Q311" s="11">
        <f t="shared" si="29"/>
        <v>2023</v>
      </c>
    </row>
    <row r="312" spans="1:17" x14ac:dyDescent="0.25">
      <c r="A312" s="27">
        <v>45237</v>
      </c>
      <c r="B312" s="4" t="s">
        <v>9</v>
      </c>
      <c r="C312" s="4">
        <v>17</v>
      </c>
      <c r="D312" s="4" t="s">
        <v>112</v>
      </c>
      <c r="E312" s="4" t="s">
        <v>112</v>
      </c>
      <c r="F312" s="5">
        <v>0</v>
      </c>
      <c r="G312" s="6" t="str">
        <f>VLOOKUP($B312,Catalogue!$A$1:$F$51,2,FALSE)</f>
        <v>Product02</v>
      </c>
      <c r="H312" s="7" t="str">
        <f>VLOOKUP(B312,Catalogue!$A$1:$F$51,3,FALSE)</f>
        <v>Category01</v>
      </c>
      <c r="I312" s="4" t="str">
        <f>VLOOKUP($B312,Catalogue!$A$1:$F$51,4,FALSE)</f>
        <v>Kg</v>
      </c>
      <c r="J312" s="36">
        <f>VLOOKUP($B312,Catalogue!$A$1:$F$51,5,FALSE)</f>
        <v>105</v>
      </c>
      <c r="K312" s="36">
        <f>VLOOKUP($B312,Catalogue!$A$1:$F$51,6,FALSE)</f>
        <v>117.6</v>
      </c>
      <c r="L312" s="36">
        <f t="shared" si="24"/>
        <v>12.599999999999994</v>
      </c>
      <c r="M312" s="36">
        <f t="shared" si="25"/>
        <v>1785</v>
      </c>
      <c r="N312" s="36">
        <f t="shared" si="26"/>
        <v>1999.1999999999998</v>
      </c>
      <c r="O312" s="7">
        <f t="shared" si="27"/>
        <v>7</v>
      </c>
      <c r="P312" s="22" t="str">
        <f t="shared" si="28"/>
        <v>Nov</v>
      </c>
      <c r="Q312" s="11">
        <f t="shared" si="29"/>
        <v>2023</v>
      </c>
    </row>
    <row r="313" spans="1:17" x14ac:dyDescent="0.25">
      <c r="A313" s="27">
        <v>45238</v>
      </c>
      <c r="B313" s="4" t="s">
        <v>79</v>
      </c>
      <c r="C313" s="4">
        <v>1</v>
      </c>
      <c r="D313" s="4" t="s">
        <v>111</v>
      </c>
      <c r="E313" s="4" t="s">
        <v>113</v>
      </c>
      <c r="F313" s="5">
        <v>0</v>
      </c>
      <c r="G313" s="6" t="str">
        <f>VLOOKUP($B313,Catalogue!$A$1:$F$51,2,FALSE)</f>
        <v>Product38</v>
      </c>
      <c r="H313" s="7" t="str">
        <f>VLOOKUP(B313,Catalogue!$A$1:$F$51,3,FALSE)</f>
        <v>Category04</v>
      </c>
      <c r="I313" s="4" t="str">
        <f>VLOOKUP($B313,Catalogue!$A$1:$F$51,4,FALSE)</f>
        <v>No.</v>
      </c>
      <c r="J313" s="36">
        <f>VLOOKUP($B313,Catalogue!$A$1:$F$51,5,FALSE)</f>
        <v>63</v>
      </c>
      <c r="K313" s="36">
        <f>VLOOKUP($B313,Catalogue!$A$1:$F$51,6,FALSE)</f>
        <v>69.3</v>
      </c>
      <c r="L313" s="36">
        <f t="shared" si="24"/>
        <v>6.2999999999999972</v>
      </c>
      <c r="M313" s="36">
        <f t="shared" si="25"/>
        <v>63</v>
      </c>
      <c r="N313" s="36">
        <f t="shared" si="26"/>
        <v>69.3</v>
      </c>
      <c r="O313" s="7">
        <f t="shared" si="27"/>
        <v>8</v>
      </c>
      <c r="P313" s="22" t="str">
        <f t="shared" si="28"/>
        <v>Nov</v>
      </c>
      <c r="Q313" s="11">
        <f t="shared" si="29"/>
        <v>2023</v>
      </c>
    </row>
    <row r="314" spans="1:17" x14ac:dyDescent="0.25">
      <c r="A314" s="27">
        <v>45239</v>
      </c>
      <c r="B314" s="4" t="s">
        <v>31</v>
      </c>
      <c r="C314" s="4">
        <v>12</v>
      </c>
      <c r="D314" s="4" t="s">
        <v>111</v>
      </c>
      <c r="E314" s="4" t="s">
        <v>113</v>
      </c>
      <c r="F314" s="5">
        <v>0</v>
      </c>
      <c r="G314" s="6" t="str">
        <f>VLOOKUP($B314,Catalogue!$A$1:$F$51,2,FALSE)</f>
        <v>Product15</v>
      </c>
      <c r="H314" s="7" t="str">
        <f>VLOOKUP(B314,Catalogue!$A$1:$F$51,3,FALSE)</f>
        <v>Category02</v>
      </c>
      <c r="I314" s="4" t="str">
        <f>VLOOKUP($B314,Catalogue!$A$1:$F$51,4,FALSE)</f>
        <v>Ft</v>
      </c>
      <c r="J314" s="36">
        <f>VLOOKUP($B314,Catalogue!$A$1:$F$51,5,FALSE)</f>
        <v>105</v>
      </c>
      <c r="K314" s="36">
        <f>VLOOKUP($B314,Catalogue!$A$1:$F$51,6,FALSE)</f>
        <v>148.05000000000001</v>
      </c>
      <c r="L314" s="36">
        <f t="shared" si="24"/>
        <v>43.050000000000011</v>
      </c>
      <c r="M314" s="36">
        <f t="shared" si="25"/>
        <v>1260</v>
      </c>
      <c r="N314" s="36">
        <f t="shared" si="26"/>
        <v>1776.6000000000001</v>
      </c>
      <c r="O314" s="7">
        <f t="shared" si="27"/>
        <v>9</v>
      </c>
      <c r="P314" s="22" t="str">
        <f t="shared" si="28"/>
        <v>Nov</v>
      </c>
      <c r="Q314" s="11">
        <f t="shared" si="29"/>
        <v>2023</v>
      </c>
    </row>
    <row r="315" spans="1:17" x14ac:dyDescent="0.25">
      <c r="A315" s="27">
        <v>45240</v>
      </c>
      <c r="B315" s="4" t="s">
        <v>18</v>
      </c>
      <c r="C315" s="4">
        <v>4</v>
      </c>
      <c r="D315" s="4" t="s">
        <v>112</v>
      </c>
      <c r="E315" s="4" t="s">
        <v>112</v>
      </c>
      <c r="F315" s="5">
        <v>0</v>
      </c>
      <c r="G315" s="6" t="str">
        <f>VLOOKUP($B315,Catalogue!$A$1:$F$51,2,FALSE)</f>
        <v>Product08</v>
      </c>
      <c r="H315" s="7" t="str">
        <f>VLOOKUP(B315,Catalogue!$A$1:$F$51,3,FALSE)</f>
        <v>Category01</v>
      </c>
      <c r="I315" s="4" t="str">
        <f>VLOOKUP($B315,Catalogue!$A$1:$F$51,4,FALSE)</f>
        <v>Lt</v>
      </c>
      <c r="J315" s="36">
        <f>VLOOKUP($B315,Catalogue!$A$1:$F$51,5,FALSE)</f>
        <v>16</v>
      </c>
      <c r="K315" s="36">
        <f>VLOOKUP($B315,Catalogue!$A$1:$F$51,6,FALSE)</f>
        <v>17.600000000000001</v>
      </c>
      <c r="L315" s="36">
        <f t="shared" si="24"/>
        <v>1.6000000000000014</v>
      </c>
      <c r="M315" s="36">
        <f t="shared" si="25"/>
        <v>64</v>
      </c>
      <c r="N315" s="36">
        <f t="shared" si="26"/>
        <v>70.400000000000006</v>
      </c>
      <c r="O315" s="7">
        <f t="shared" si="27"/>
        <v>10</v>
      </c>
      <c r="P315" s="22" t="str">
        <f t="shared" si="28"/>
        <v>Nov</v>
      </c>
      <c r="Q315" s="11">
        <f t="shared" si="29"/>
        <v>2023</v>
      </c>
    </row>
    <row r="316" spans="1:17" x14ac:dyDescent="0.25">
      <c r="A316" s="27">
        <v>45241</v>
      </c>
      <c r="B316" s="4" t="s">
        <v>18</v>
      </c>
      <c r="C316" s="4">
        <v>14</v>
      </c>
      <c r="D316" s="4" t="s">
        <v>111</v>
      </c>
      <c r="E316" s="4" t="s">
        <v>113</v>
      </c>
      <c r="F316" s="5">
        <v>0</v>
      </c>
      <c r="G316" s="6" t="str">
        <f>VLOOKUP($B316,Catalogue!$A$1:$F$51,2,FALSE)</f>
        <v>Product08</v>
      </c>
      <c r="H316" s="7" t="str">
        <f>VLOOKUP(B316,Catalogue!$A$1:$F$51,3,FALSE)</f>
        <v>Category01</v>
      </c>
      <c r="I316" s="4" t="str">
        <f>VLOOKUP($B316,Catalogue!$A$1:$F$51,4,FALSE)</f>
        <v>Lt</v>
      </c>
      <c r="J316" s="36">
        <f>VLOOKUP($B316,Catalogue!$A$1:$F$51,5,FALSE)</f>
        <v>16</v>
      </c>
      <c r="K316" s="36">
        <f>VLOOKUP($B316,Catalogue!$A$1:$F$51,6,FALSE)</f>
        <v>17.600000000000001</v>
      </c>
      <c r="L316" s="36">
        <f t="shared" si="24"/>
        <v>1.6000000000000014</v>
      </c>
      <c r="M316" s="36">
        <f t="shared" si="25"/>
        <v>224</v>
      </c>
      <c r="N316" s="36">
        <f t="shared" si="26"/>
        <v>246.40000000000003</v>
      </c>
      <c r="O316" s="7">
        <f t="shared" si="27"/>
        <v>11</v>
      </c>
      <c r="P316" s="22" t="str">
        <f t="shared" si="28"/>
        <v>Nov</v>
      </c>
      <c r="Q316" s="11">
        <f t="shared" si="29"/>
        <v>2023</v>
      </c>
    </row>
    <row r="317" spans="1:17" x14ac:dyDescent="0.25">
      <c r="A317" s="27">
        <v>45242</v>
      </c>
      <c r="B317" s="4" t="s">
        <v>83</v>
      </c>
      <c r="C317" s="4">
        <v>10</v>
      </c>
      <c r="D317" s="4" t="s">
        <v>111</v>
      </c>
      <c r="E317" s="4" t="s">
        <v>112</v>
      </c>
      <c r="F317" s="5">
        <v>0</v>
      </c>
      <c r="G317" s="6" t="str">
        <f>VLOOKUP($B317,Catalogue!$A$1:$F$51,2,FALSE)</f>
        <v>Product40</v>
      </c>
      <c r="H317" s="7" t="str">
        <f>VLOOKUP($B$2,Catalogue!$A$1:$F$51,3,FALSE)</f>
        <v>Category03</v>
      </c>
      <c r="I317" s="4" t="str">
        <f>VLOOKUP($B317,Catalogue!$A$1:$F$51,4,FALSE)</f>
        <v>Lt</v>
      </c>
      <c r="J317" s="36">
        <f>VLOOKUP($B317,Catalogue!$A$1:$F$51,5,FALSE)</f>
        <v>105</v>
      </c>
      <c r="K317" s="36">
        <f>VLOOKUP($B317,Catalogue!$A$1:$F$51,6,FALSE)</f>
        <v>153.30000000000001</v>
      </c>
      <c r="L317" s="36">
        <f t="shared" si="24"/>
        <v>48.300000000000011</v>
      </c>
      <c r="M317" s="36">
        <f t="shared" si="25"/>
        <v>1050</v>
      </c>
      <c r="N317" s="36">
        <f t="shared" si="26"/>
        <v>1533</v>
      </c>
      <c r="O317" s="7">
        <f t="shared" si="27"/>
        <v>12</v>
      </c>
      <c r="P317" s="22" t="str">
        <f t="shared" si="28"/>
        <v>Nov</v>
      </c>
      <c r="Q317" s="11">
        <f t="shared" si="29"/>
        <v>2023</v>
      </c>
    </row>
    <row r="318" spans="1:17" x14ac:dyDescent="0.25">
      <c r="A318" s="27">
        <v>45243</v>
      </c>
      <c r="B318" s="4" t="s">
        <v>64</v>
      </c>
      <c r="C318" s="4">
        <v>12</v>
      </c>
      <c r="D318" s="4" t="s">
        <v>112</v>
      </c>
      <c r="E318" s="4" t="s">
        <v>113</v>
      </c>
      <c r="F318" s="5">
        <v>0</v>
      </c>
      <c r="G318" s="6" t="str">
        <f>VLOOKUP($B318,Catalogue!$A$1:$F$51,2,FALSE)</f>
        <v>Product31</v>
      </c>
      <c r="H318" s="7" t="str">
        <f>VLOOKUP(B318,Catalogue!$A$1:$F$51,3,FALSE)</f>
        <v>Category03</v>
      </c>
      <c r="I318" s="4" t="str">
        <f>VLOOKUP($B318,Catalogue!$A$1:$F$51,4,FALSE)</f>
        <v>Ft</v>
      </c>
      <c r="J318" s="36">
        <f>VLOOKUP($B318,Catalogue!$A$1:$F$51,5,FALSE)</f>
        <v>124</v>
      </c>
      <c r="K318" s="36">
        <f>VLOOKUP($B318,Catalogue!$A$1:$F$51,6,FALSE)</f>
        <v>163.68</v>
      </c>
      <c r="L318" s="36">
        <f t="shared" si="24"/>
        <v>39.680000000000007</v>
      </c>
      <c r="M318" s="36">
        <f t="shared" si="25"/>
        <v>1488</v>
      </c>
      <c r="N318" s="36">
        <f t="shared" si="26"/>
        <v>1964.16</v>
      </c>
      <c r="O318" s="7">
        <f t="shared" si="27"/>
        <v>13</v>
      </c>
      <c r="P318" s="22" t="str">
        <f t="shared" si="28"/>
        <v>Nov</v>
      </c>
      <c r="Q318" s="11">
        <f t="shared" si="29"/>
        <v>2023</v>
      </c>
    </row>
    <row r="319" spans="1:17" x14ac:dyDescent="0.25">
      <c r="A319" s="27">
        <v>45244</v>
      </c>
      <c r="B319" s="4" t="s">
        <v>39</v>
      </c>
      <c r="C319" s="4">
        <v>12</v>
      </c>
      <c r="D319" s="4" t="s">
        <v>114</v>
      </c>
      <c r="E319" s="4" t="s">
        <v>112</v>
      </c>
      <c r="F319" s="5">
        <v>0</v>
      </c>
      <c r="G319" s="6" t="str">
        <f>VLOOKUP($B319,Catalogue!$A$1:$F$51,2,FALSE)</f>
        <v>Product19</v>
      </c>
      <c r="H319" s="7" t="str">
        <f>VLOOKUP(B319,Catalogue!$A$1:$F$51,3,FALSE)</f>
        <v>Category02</v>
      </c>
      <c r="I319" s="4" t="str">
        <f>VLOOKUP($B319,Catalogue!$A$1:$F$51,4,FALSE)</f>
        <v>Lt</v>
      </c>
      <c r="J319" s="36">
        <f>VLOOKUP($B319,Catalogue!$A$1:$F$51,5,FALSE)</f>
        <v>124</v>
      </c>
      <c r="K319" s="36">
        <f>VLOOKUP($B319,Catalogue!$A$1:$F$51,6,FALSE)</f>
        <v>167.4</v>
      </c>
      <c r="L319" s="36">
        <f t="shared" si="24"/>
        <v>43.400000000000006</v>
      </c>
      <c r="M319" s="36">
        <f t="shared" si="25"/>
        <v>1488</v>
      </c>
      <c r="N319" s="36">
        <f t="shared" si="26"/>
        <v>2008.8000000000002</v>
      </c>
      <c r="O319" s="7">
        <f t="shared" si="27"/>
        <v>14</v>
      </c>
      <c r="P319" s="22" t="str">
        <f t="shared" si="28"/>
        <v>Nov</v>
      </c>
      <c r="Q319" s="11">
        <f t="shared" si="29"/>
        <v>2023</v>
      </c>
    </row>
    <row r="320" spans="1:17" x14ac:dyDescent="0.25">
      <c r="A320" s="27">
        <v>45245</v>
      </c>
      <c r="B320" s="4" t="s">
        <v>33</v>
      </c>
      <c r="C320" s="4">
        <v>8</v>
      </c>
      <c r="D320" s="4" t="s">
        <v>114</v>
      </c>
      <c r="E320" s="4" t="s">
        <v>113</v>
      </c>
      <c r="F320" s="5">
        <v>0</v>
      </c>
      <c r="G320" s="6" t="str">
        <f>VLOOKUP($B320,Catalogue!$A$1:$F$51,2,FALSE)</f>
        <v>Product16</v>
      </c>
      <c r="H320" s="7" t="str">
        <f>VLOOKUP(B320,Catalogue!$A$1:$F$51,3,FALSE)</f>
        <v>Category02</v>
      </c>
      <c r="I320" s="4" t="str">
        <f>VLOOKUP($B320,Catalogue!$A$1:$F$51,4,FALSE)</f>
        <v>Lt</v>
      </c>
      <c r="J320" s="36">
        <f>VLOOKUP($B320,Catalogue!$A$1:$F$51,5,FALSE)</f>
        <v>44</v>
      </c>
      <c r="K320" s="36">
        <f>VLOOKUP($B320,Catalogue!$A$1:$F$51,6,FALSE)</f>
        <v>72.599999999999994</v>
      </c>
      <c r="L320" s="36">
        <f t="shared" si="24"/>
        <v>28.599999999999994</v>
      </c>
      <c r="M320" s="36">
        <f t="shared" si="25"/>
        <v>352</v>
      </c>
      <c r="N320" s="36">
        <f t="shared" si="26"/>
        <v>580.79999999999995</v>
      </c>
      <c r="O320" s="7">
        <f t="shared" si="27"/>
        <v>15</v>
      </c>
      <c r="P320" s="22" t="str">
        <f t="shared" si="28"/>
        <v>Nov</v>
      </c>
      <c r="Q320" s="11">
        <f t="shared" si="29"/>
        <v>2023</v>
      </c>
    </row>
    <row r="321" spans="1:17" x14ac:dyDescent="0.25">
      <c r="A321" s="27">
        <v>45246</v>
      </c>
      <c r="B321" s="4" t="s">
        <v>31</v>
      </c>
      <c r="C321" s="4">
        <v>19</v>
      </c>
      <c r="D321" s="4" t="s">
        <v>112</v>
      </c>
      <c r="E321" s="4" t="s">
        <v>113</v>
      </c>
      <c r="F321" s="5">
        <v>0</v>
      </c>
      <c r="G321" s="6" t="str">
        <f>VLOOKUP($B321,Catalogue!$A$1:$F$51,2,FALSE)</f>
        <v>Product15</v>
      </c>
      <c r="H321" s="7" t="str">
        <f>VLOOKUP(B321,Catalogue!$A$1:$F$51,3,FALSE)</f>
        <v>Category02</v>
      </c>
      <c r="I321" s="4" t="str">
        <f>VLOOKUP($B321,Catalogue!$A$1:$F$51,4,FALSE)</f>
        <v>Ft</v>
      </c>
      <c r="J321" s="36">
        <f>VLOOKUP($B321,Catalogue!$A$1:$F$51,5,FALSE)</f>
        <v>105</v>
      </c>
      <c r="K321" s="36">
        <f>VLOOKUP($B321,Catalogue!$A$1:$F$51,6,FALSE)</f>
        <v>148.05000000000001</v>
      </c>
      <c r="L321" s="36">
        <f t="shared" si="24"/>
        <v>43.050000000000011</v>
      </c>
      <c r="M321" s="36">
        <f t="shared" si="25"/>
        <v>1995</v>
      </c>
      <c r="N321" s="36">
        <f t="shared" si="26"/>
        <v>2812.9500000000003</v>
      </c>
      <c r="O321" s="7">
        <f t="shared" si="27"/>
        <v>16</v>
      </c>
      <c r="P321" s="22" t="str">
        <f t="shared" si="28"/>
        <v>Nov</v>
      </c>
      <c r="Q321" s="11">
        <f t="shared" si="29"/>
        <v>2023</v>
      </c>
    </row>
    <row r="322" spans="1:17" x14ac:dyDescent="0.25">
      <c r="A322" s="27">
        <v>45247</v>
      </c>
      <c r="B322" s="4" t="s">
        <v>9</v>
      </c>
      <c r="C322" s="4">
        <v>3</v>
      </c>
      <c r="D322" s="4" t="s">
        <v>111</v>
      </c>
      <c r="E322" s="4" t="s">
        <v>112</v>
      </c>
      <c r="F322" s="5">
        <v>0</v>
      </c>
      <c r="G322" s="6" t="str">
        <f>VLOOKUP($B322,Catalogue!$A$1:$F$51,2,FALSE)</f>
        <v>Product02</v>
      </c>
      <c r="H322" s="7" t="str">
        <f>VLOOKUP(B322,Catalogue!$A$1:$F$51,3,FALSE)</f>
        <v>Category01</v>
      </c>
      <c r="I322" s="4" t="str">
        <f>VLOOKUP($B322,Catalogue!$A$1:$F$51,4,FALSE)</f>
        <v>Kg</v>
      </c>
      <c r="J322" s="36">
        <f>VLOOKUP($B322,Catalogue!$A$1:$F$51,5,FALSE)</f>
        <v>105</v>
      </c>
      <c r="K322" s="36">
        <f>VLOOKUP($B322,Catalogue!$A$1:$F$51,6,FALSE)</f>
        <v>117.6</v>
      </c>
      <c r="L322" s="36">
        <f t="shared" si="24"/>
        <v>12.599999999999994</v>
      </c>
      <c r="M322" s="36">
        <f t="shared" si="25"/>
        <v>315</v>
      </c>
      <c r="N322" s="36">
        <f t="shared" si="26"/>
        <v>352.79999999999995</v>
      </c>
      <c r="O322" s="7">
        <f t="shared" si="27"/>
        <v>17</v>
      </c>
      <c r="P322" s="22" t="str">
        <f t="shared" si="28"/>
        <v>Nov</v>
      </c>
      <c r="Q322" s="11">
        <f t="shared" si="29"/>
        <v>2023</v>
      </c>
    </row>
    <row r="323" spans="1:17" x14ac:dyDescent="0.25">
      <c r="A323" s="27">
        <v>45248</v>
      </c>
      <c r="B323" s="4" t="s">
        <v>15</v>
      </c>
      <c r="C323" s="4">
        <v>4</v>
      </c>
      <c r="D323" s="4" t="s">
        <v>111</v>
      </c>
      <c r="E323" s="4" t="s">
        <v>113</v>
      </c>
      <c r="F323" s="5">
        <v>0</v>
      </c>
      <c r="G323" s="6" t="str">
        <f>VLOOKUP($B323,Catalogue!$A$1:$F$51,2,FALSE)</f>
        <v>Product06</v>
      </c>
      <c r="H323" s="7" t="str">
        <f>VLOOKUP(B323,Catalogue!$A$1:$F$51,3,FALSE)</f>
        <v>Category01</v>
      </c>
      <c r="I323" s="4" t="str">
        <f>VLOOKUP($B323,Catalogue!$A$1:$F$51,4,FALSE)</f>
        <v>No.</v>
      </c>
      <c r="J323" s="36">
        <f>VLOOKUP($B323,Catalogue!$A$1:$F$51,5,FALSE)</f>
        <v>124</v>
      </c>
      <c r="K323" s="36">
        <f>VLOOKUP($B323,Catalogue!$A$1:$F$51,6,FALSE)</f>
        <v>204.60000000000002</v>
      </c>
      <c r="L323" s="36">
        <f t="shared" ref="L323:L386" si="30">K323-J323</f>
        <v>80.600000000000023</v>
      </c>
      <c r="M323" s="36">
        <f t="shared" ref="M323:M386" si="31">J323*C323</f>
        <v>496</v>
      </c>
      <c r="N323" s="36">
        <f t="shared" ref="N323:N386" si="32">C323*K323*(1-F323)</f>
        <v>818.40000000000009</v>
      </c>
      <c r="O323" s="7">
        <f t="shared" ref="O323:O386" si="33">DAY(A323)</f>
        <v>18</v>
      </c>
      <c r="P323" s="22" t="str">
        <f t="shared" ref="P323:P386" si="34">TEXT(A323,"MMM")</f>
        <v>Nov</v>
      </c>
      <c r="Q323" s="11">
        <f t="shared" ref="Q323:Q386" si="35">YEAR(A323)</f>
        <v>2023</v>
      </c>
    </row>
    <row r="324" spans="1:17" x14ac:dyDescent="0.25">
      <c r="A324" s="27">
        <v>45249</v>
      </c>
      <c r="B324" s="4" t="s">
        <v>10</v>
      </c>
      <c r="C324" s="4">
        <v>13</v>
      </c>
      <c r="D324" s="4" t="s">
        <v>112</v>
      </c>
      <c r="E324" s="4" t="s">
        <v>113</v>
      </c>
      <c r="F324" s="5">
        <v>0</v>
      </c>
      <c r="G324" s="6" t="str">
        <f>VLOOKUP($B324,Catalogue!$A$1:$F$51,2,FALSE)</f>
        <v>Product03</v>
      </c>
      <c r="H324" s="7" t="str">
        <f>VLOOKUP(B324,Catalogue!$A$1:$F$51,3,FALSE)</f>
        <v>Category01</v>
      </c>
      <c r="I324" s="4" t="str">
        <f>VLOOKUP($B324,Catalogue!$A$1:$F$51,4,FALSE)</f>
        <v>Lt</v>
      </c>
      <c r="J324" s="36">
        <f>VLOOKUP($B324,Catalogue!$A$1:$F$51,5,FALSE)</f>
        <v>44</v>
      </c>
      <c r="K324" s="36">
        <f>VLOOKUP($B324,Catalogue!$A$1:$F$51,6,FALSE)</f>
        <v>50.16</v>
      </c>
      <c r="L324" s="36">
        <f t="shared" si="30"/>
        <v>6.1599999999999966</v>
      </c>
      <c r="M324" s="36">
        <f t="shared" si="31"/>
        <v>572</v>
      </c>
      <c r="N324" s="36">
        <f t="shared" si="32"/>
        <v>652.07999999999993</v>
      </c>
      <c r="O324" s="7">
        <f t="shared" si="33"/>
        <v>19</v>
      </c>
      <c r="P324" s="22" t="str">
        <f t="shared" si="34"/>
        <v>Nov</v>
      </c>
      <c r="Q324" s="11">
        <f t="shared" si="35"/>
        <v>2023</v>
      </c>
    </row>
    <row r="325" spans="1:17" x14ac:dyDescent="0.25">
      <c r="A325" s="27">
        <v>45250</v>
      </c>
      <c r="B325" s="4" t="s">
        <v>48</v>
      </c>
      <c r="C325" s="4">
        <v>18</v>
      </c>
      <c r="D325" s="4" t="s">
        <v>111</v>
      </c>
      <c r="E325" s="4" t="s">
        <v>112</v>
      </c>
      <c r="F325" s="5">
        <v>0</v>
      </c>
      <c r="G325" s="6" t="str">
        <f>VLOOKUP($B325,Catalogue!$A$1:$F$51,2,FALSE)</f>
        <v>Product23</v>
      </c>
      <c r="H325" s="7" t="str">
        <f>VLOOKUP(B325,Catalogue!$A$1:$F$51,3,FALSE)</f>
        <v>Category03</v>
      </c>
      <c r="I325" s="4" t="str">
        <f>VLOOKUP($B325,Catalogue!$A$1:$F$51,4,FALSE)</f>
        <v>Ft</v>
      </c>
      <c r="J325" s="36">
        <f>VLOOKUP($B325,Catalogue!$A$1:$F$51,5,FALSE)</f>
        <v>123</v>
      </c>
      <c r="K325" s="36">
        <f>VLOOKUP($B325,Catalogue!$A$1:$F$51,6,FALSE)</f>
        <v>140.22</v>
      </c>
      <c r="L325" s="36">
        <f t="shared" si="30"/>
        <v>17.22</v>
      </c>
      <c r="M325" s="36">
        <f t="shared" si="31"/>
        <v>2214</v>
      </c>
      <c r="N325" s="36">
        <f t="shared" si="32"/>
        <v>2523.96</v>
      </c>
      <c r="O325" s="7">
        <f t="shared" si="33"/>
        <v>20</v>
      </c>
      <c r="P325" s="22" t="str">
        <f t="shared" si="34"/>
        <v>Nov</v>
      </c>
      <c r="Q325" s="11">
        <f t="shared" si="35"/>
        <v>2023</v>
      </c>
    </row>
    <row r="326" spans="1:17" x14ac:dyDescent="0.25">
      <c r="A326" s="27">
        <v>45251</v>
      </c>
      <c r="B326" s="4" t="s">
        <v>17</v>
      </c>
      <c r="C326" s="4">
        <v>20</v>
      </c>
      <c r="D326" s="4" t="s">
        <v>111</v>
      </c>
      <c r="E326" s="4" t="s">
        <v>113</v>
      </c>
      <c r="F326" s="5">
        <v>0</v>
      </c>
      <c r="G326" s="6" t="str">
        <f>VLOOKUP($B326,Catalogue!$A$1:$F$51,2,FALSE)</f>
        <v>Product07</v>
      </c>
      <c r="H326" s="7" t="str">
        <f>VLOOKUP(B326,Catalogue!$A$1:$F$51,3,FALSE)</f>
        <v>Category01</v>
      </c>
      <c r="I326" s="4" t="str">
        <f>VLOOKUP($B326,Catalogue!$A$1:$F$51,4,FALSE)</f>
        <v>Ft</v>
      </c>
      <c r="J326" s="36">
        <f>VLOOKUP($B326,Catalogue!$A$1:$F$51,5,FALSE)</f>
        <v>10</v>
      </c>
      <c r="K326" s="36">
        <f>VLOOKUP($B326,Catalogue!$A$1:$F$51,6,FALSE)</f>
        <v>11.2</v>
      </c>
      <c r="L326" s="36">
        <f t="shared" si="30"/>
        <v>1.1999999999999993</v>
      </c>
      <c r="M326" s="36">
        <f t="shared" si="31"/>
        <v>200</v>
      </c>
      <c r="N326" s="36">
        <f t="shared" si="32"/>
        <v>224</v>
      </c>
      <c r="O326" s="7">
        <f t="shared" si="33"/>
        <v>21</v>
      </c>
      <c r="P326" s="22" t="str">
        <f t="shared" si="34"/>
        <v>Nov</v>
      </c>
      <c r="Q326" s="11">
        <f t="shared" si="35"/>
        <v>2023</v>
      </c>
    </row>
    <row r="327" spans="1:17" x14ac:dyDescent="0.25">
      <c r="A327" s="27">
        <v>45252</v>
      </c>
      <c r="B327" s="4" t="s">
        <v>94</v>
      </c>
      <c r="C327" s="4">
        <v>17</v>
      </c>
      <c r="D327" s="4" t="s">
        <v>112</v>
      </c>
      <c r="E327" s="4" t="s">
        <v>112</v>
      </c>
      <c r="F327" s="5">
        <v>0</v>
      </c>
      <c r="G327" s="6" t="str">
        <f>VLOOKUP($B327,Catalogue!$A$1:$F$51,2,FALSE)</f>
        <v>Product45</v>
      </c>
      <c r="H327" s="7" t="str">
        <f>VLOOKUP(B327,Catalogue!$A$1:$F$51,3,FALSE)</f>
        <v>Category05</v>
      </c>
      <c r="I327" s="4" t="str">
        <f>VLOOKUP($B327,Catalogue!$A$1:$F$51,4,FALSE)</f>
        <v>Kg</v>
      </c>
      <c r="J327" s="36">
        <f>VLOOKUP($B327,Catalogue!$A$1:$F$51,5,FALSE)</f>
        <v>10</v>
      </c>
      <c r="K327" s="36">
        <f>VLOOKUP($B327,Catalogue!$A$1:$F$51,6,FALSE)</f>
        <v>14.100000000000001</v>
      </c>
      <c r="L327" s="36">
        <f t="shared" si="30"/>
        <v>4.1000000000000014</v>
      </c>
      <c r="M327" s="36">
        <f t="shared" si="31"/>
        <v>170</v>
      </c>
      <c r="N327" s="36">
        <f t="shared" si="32"/>
        <v>239.70000000000002</v>
      </c>
      <c r="O327" s="7">
        <f t="shared" si="33"/>
        <v>22</v>
      </c>
      <c r="P327" s="22" t="str">
        <f t="shared" si="34"/>
        <v>Nov</v>
      </c>
      <c r="Q327" s="11">
        <f t="shared" si="35"/>
        <v>2023</v>
      </c>
    </row>
    <row r="328" spans="1:17" x14ac:dyDescent="0.25">
      <c r="A328" s="27">
        <v>45253</v>
      </c>
      <c r="B328" s="4" t="s">
        <v>73</v>
      </c>
      <c r="C328" s="4">
        <v>5</v>
      </c>
      <c r="D328" s="4" t="s">
        <v>114</v>
      </c>
      <c r="E328" s="4" t="s">
        <v>113</v>
      </c>
      <c r="F328" s="5">
        <v>0</v>
      </c>
      <c r="G328" s="6" t="str">
        <f>VLOOKUP($B328,Catalogue!$A$1:$F$51,2,FALSE)</f>
        <v>Product35</v>
      </c>
      <c r="H328" s="7" t="str">
        <f>VLOOKUP(B328,Catalogue!$A$1:$F$51,3,FALSE)</f>
        <v>Category04</v>
      </c>
      <c r="I328" s="4" t="str">
        <f>VLOOKUP($B328,Catalogue!$A$1:$F$51,4,FALSE)</f>
        <v>Lt</v>
      </c>
      <c r="J328" s="36">
        <f>VLOOKUP($B328,Catalogue!$A$1:$F$51,5,FALSE)</f>
        <v>123</v>
      </c>
      <c r="K328" s="36">
        <f>VLOOKUP($B328,Catalogue!$A$1:$F$51,6,FALSE)</f>
        <v>173.43</v>
      </c>
      <c r="L328" s="36">
        <f t="shared" si="30"/>
        <v>50.430000000000007</v>
      </c>
      <c r="M328" s="36">
        <f t="shared" si="31"/>
        <v>615</v>
      </c>
      <c r="N328" s="36">
        <f t="shared" si="32"/>
        <v>867.15000000000009</v>
      </c>
      <c r="O328" s="7">
        <f t="shared" si="33"/>
        <v>23</v>
      </c>
      <c r="P328" s="22" t="str">
        <f t="shared" si="34"/>
        <v>Nov</v>
      </c>
      <c r="Q328" s="11">
        <f t="shared" si="35"/>
        <v>2023</v>
      </c>
    </row>
    <row r="329" spans="1:17" x14ac:dyDescent="0.25">
      <c r="A329" s="27">
        <v>45254</v>
      </c>
      <c r="B329" s="4" t="s">
        <v>60</v>
      </c>
      <c r="C329" s="4">
        <v>4</v>
      </c>
      <c r="D329" s="4" t="s">
        <v>114</v>
      </c>
      <c r="E329" s="4" t="s">
        <v>112</v>
      </c>
      <c r="F329" s="5">
        <v>0</v>
      </c>
      <c r="G329" s="6" t="str">
        <f>VLOOKUP($B329,Catalogue!$A$1:$F$51,2,FALSE)</f>
        <v>Product29</v>
      </c>
      <c r="H329" s="7" t="str">
        <f>VLOOKUP(B329,Catalogue!$A$1:$F$51,3,FALSE)</f>
        <v>Category03</v>
      </c>
      <c r="I329" s="4" t="str">
        <f>VLOOKUP($B329,Catalogue!$A$1:$F$51,4,FALSE)</f>
        <v>Kg</v>
      </c>
      <c r="J329" s="36">
        <f>VLOOKUP($B329,Catalogue!$A$1:$F$51,5,FALSE)</f>
        <v>71</v>
      </c>
      <c r="K329" s="36">
        <f>VLOOKUP($B329,Catalogue!$A$1:$F$51,6,FALSE)</f>
        <v>95.85</v>
      </c>
      <c r="L329" s="36">
        <f t="shared" si="30"/>
        <v>24.849999999999994</v>
      </c>
      <c r="M329" s="36">
        <f t="shared" si="31"/>
        <v>284</v>
      </c>
      <c r="N329" s="36">
        <f t="shared" si="32"/>
        <v>383.4</v>
      </c>
      <c r="O329" s="7">
        <f t="shared" si="33"/>
        <v>24</v>
      </c>
      <c r="P329" s="22" t="str">
        <f t="shared" si="34"/>
        <v>Nov</v>
      </c>
      <c r="Q329" s="11">
        <f t="shared" si="35"/>
        <v>2023</v>
      </c>
    </row>
    <row r="330" spans="1:17" x14ac:dyDescent="0.25">
      <c r="A330" s="27">
        <v>45255</v>
      </c>
      <c r="B330" s="4" t="s">
        <v>17</v>
      </c>
      <c r="C330" s="4">
        <v>16</v>
      </c>
      <c r="D330" s="4" t="s">
        <v>112</v>
      </c>
      <c r="E330" s="4" t="s">
        <v>113</v>
      </c>
      <c r="F330" s="5">
        <v>0</v>
      </c>
      <c r="G330" s="6" t="str">
        <f>VLOOKUP($B330,Catalogue!$A$1:$F$51,2,FALSE)</f>
        <v>Product07</v>
      </c>
      <c r="H330" s="7" t="str">
        <f>VLOOKUP(B330,Catalogue!$A$1:$F$51,3,FALSE)</f>
        <v>Category01</v>
      </c>
      <c r="I330" s="4" t="str">
        <f>VLOOKUP($B330,Catalogue!$A$1:$F$51,4,FALSE)</f>
        <v>Ft</v>
      </c>
      <c r="J330" s="36">
        <f>VLOOKUP($B330,Catalogue!$A$1:$F$51,5,FALSE)</f>
        <v>10</v>
      </c>
      <c r="K330" s="36">
        <f>VLOOKUP($B330,Catalogue!$A$1:$F$51,6,FALSE)</f>
        <v>11.2</v>
      </c>
      <c r="L330" s="36">
        <f t="shared" si="30"/>
        <v>1.1999999999999993</v>
      </c>
      <c r="M330" s="36">
        <f t="shared" si="31"/>
        <v>160</v>
      </c>
      <c r="N330" s="36">
        <f t="shared" si="32"/>
        <v>179.2</v>
      </c>
      <c r="O330" s="7">
        <f t="shared" si="33"/>
        <v>25</v>
      </c>
      <c r="P330" s="22" t="str">
        <f t="shared" si="34"/>
        <v>Nov</v>
      </c>
      <c r="Q330" s="11">
        <f t="shared" si="35"/>
        <v>2023</v>
      </c>
    </row>
    <row r="331" spans="1:17" x14ac:dyDescent="0.25">
      <c r="A331" s="27">
        <v>45256</v>
      </c>
      <c r="B331" s="4" t="s">
        <v>94</v>
      </c>
      <c r="C331" s="4">
        <v>12</v>
      </c>
      <c r="D331" s="4" t="s">
        <v>111</v>
      </c>
      <c r="E331" s="4" t="s">
        <v>113</v>
      </c>
      <c r="F331" s="5">
        <v>0</v>
      </c>
      <c r="G331" s="6" t="str">
        <f>VLOOKUP($B331,Catalogue!$A$1:$F$51,2,FALSE)</f>
        <v>Product45</v>
      </c>
      <c r="H331" s="7" t="str">
        <f>VLOOKUP(B331,Catalogue!$A$1:$F$51,3,FALSE)</f>
        <v>Category05</v>
      </c>
      <c r="I331" s="4" t="str">
        <f>VLOOKUP($B331,Catalogue!$A$1:$F$51,4,FALSE)</f>
        <v>Kg</v>
      </c>
      <c r="J331" s="36">
        <f>VLOOKUP($B331,Catalogue!$A$1:$F$51,5,FALSE)</f>
        <v>10</v>
      </c>
      <c r="K331" s="36">
        <f>VLOOKUP($B331,Catalogue!$A$1:$F$51,6,FALSE)</f>
        <v>14.100000000000001</v>
      </c>
      <c r="L331" s="36">
        <f t="shared" si="30"/>
        <v>4.1000000000000014</v>
      </c>
      <c r="M331" s="36">
        <f t="shared" si="31"/>
        <v>120</v>
      </c>
      <c r="N331" s="36">
        <f t="shared" si="32"/>
        <v>169.20000000000002</v>
      </c>
      <c r="O331" s="7">
        <f t="shared" si="33"/>
        <v>26</v>
      </c>
      <c r="P331" s="22" t="str">
        <f t="shared" si="34"/>
        <v>Nov</v>
      </c>
      <c r="Q331" s="11">
        <f t="shared" si="35"/>
        <v>2023</v>
      </c>
    </row>
    <row r="332" spans="1:17" x14ac:dyDescent="0.25">
      <c r="A332" s="27">
        <v>45257</v>
      </c>
      <c r="B332" s="4" t="s">
        <v>81</v>
      </c>
      <c r="C332" s="4">
        <v>7</v>
      </c>
      <c r="D332" s="4" t="s">
        <v>111</v>
      </c>
      <c r="E332" s="4" t="s">
        <v>112</v>
      </c>
      <c r="F332" s="5">
        <v>0</v>
      </c>
      <c r="G332" s="6" t="str">
        <f>VLOOKUP($B332,Catalogue!$A$1:$F$51,2,FALSE)</f>
        <v>Product39</v>
      </c>
      <c r="H332" s="7" t="str">
        <f>VLOOKUP(B332,Catalogue!$A$1:$F$51,3,FALSE)</f>
        <v>Category04</v>
      </c>
      <c r="I332" s="4" t="str">
        <f>VLOOKUP($B332,Catalogue!$A$1:$F$51,4,FALSE)</f>
        <v>Ft</v>
      </c>
      <c r="J332" s="36">
        <f>VLOOKUP($B332,Catalogue!$A$1:$F$51,5,FALSE)</f>
        <v>98</v>
      </c>
      <c r="K332" s="36">
        <f>VLOOKUP($B332,Catalogue!$A$1:$F$51,6,FALSE)</f>
        <v>132.30000000000001</v>
      </c>
      <c r="L332" s="36">
        <f t="shared" si="30"/>
        <v>34.300000000000011</v>
      </c>
      <c r="M332" s="36">
        <f t="shared" si="31"/>
        <v>686</v>
      </c>
      <c r="N332" s="36">
        <f t="shared" si="32"/>
        <v>926.10000000000014</v>
      </c>
      <c r="O332" s="7">
        <f t="shared" si="33"/>
        <v>27</v>
      </c>
      <c r="P332" s="22" t="str">
        <f t="shared" si="34"/>
        <v>Nov</v>
      </c>
      <c r="Q332" s="11">
        <f t="shared" si="35"/>
        <v>2023</v>
      </c>
    </row>
    <row r="333" spans="1:17" x14ac:dyDescent="0.25">
      <c r="A333" s="27">
        <v>45258</v>
      </c>
      <c r="B333" s="4" t="s">
        <v>25</v>
      </c>
      <c r="C333" s="4">
        <v>9</v>
      </c>
      <c r="D333" s="4" t="s">
        <v>112</v>
      </c>
      <c r="E333" s="4" t="s">
        <v>113</v>
      </c>
      <c r="F333" s="5">
        <v>0</v>
      </c>
      <c r="G333" s="6" t="str">
        <f>VLOOKUP($B333,Catalogue!$A$1:$F$51,2,FALSE)</f>
        <v>Product12</v>
      </c>
      <c r="H333" s="7" t="str">
        <f>VLOOKUP(B333,Catalogue!$A$1:$F$51,3,FALSE)</f>
        <v>Category02</v>
      </c>
      <c r="I333" s="4" t="str">
        <f>VLOOKUP($B333,Catalogue!$A$1:$F$51,4,FALSE)</f>
        <v>Ft</v>
      </c>
      <c r="J333" s="36">
        <f>VLOOKUP($B333,Catalogue!$A$1:$F$51,5,FALSE)</f>
        <v>12</v>
      </c>
      <c r="K333" s="36">
        <f>VLOOKUP($B333,Catalogue!$A$1:$F$51,6,FALSE)</f>
        <v>13.44</v>
      </c>
      <c r="L333" s="36">
        <f t="shared" si="30"/>
        <v>1.4399999999999995</v>
      </c>
      <c r="M333" s="36">
        <f t="shared" si="31"/>
        <v>108</v>
      </c>
      <c r="N333" s="36">
        <f t="shared" si="32"/>
        <v>120.96</v>
      </c>
      <c r="O333" s="7">
        <f t="shared" si="33"/>
        <v>28</v>
      </c>
      <c r="P333" s="22" t="str">
        <f t="shared" si="34"/>
        <v>Nov</v>
      </c>
      <c r="Q333" s="11">
        <f t="shared" si="35"/>
        <v>2023</v>
      </c>
    </row>
    <row r="334" spans="1:17" x14ac:dyDescent="0.25">
      <c r="A334" s="27">
        <v>45259</v>
      </c>
      <c r="B334" s="4" t="s">
        <v>90</v>
      </c>
      <c r="C334" s="4">
        <v>17</v>
      </c>
      <c r="D334" s="4" t="s">
        <v>111</v>
      </c>
      <c r="E334" s="4" t="s">
        <v>113</v>
      </c>
      <c r="F334" s="5">
        <v>0</v>
      </c>
      <c r="G334" s="6" t="str">
        <f>VLOOKUP($B334,Catalogue!$A$1:$F$51,2,FALSE)</f>
        <v>Product43</v>
      </c>
      <c r="H334" s="7" t="str">
        <f>VLOOKUP(B334,Catalogue!$A$1:$F$51,3,FALSE)</f>
        <v>Category05</v>
      </c>
      <c r="I334" s="4" t="str">
        <f>VLOOKUP($B334,Catalogue!$A$1:$F$51,4,FALSE)</f>
        <v>Lt</v>
      </c>
      <c r="J334" s="36">
        <f>VLOOKUP($B334,Catalogue!$A$1:$F$51,5,FALSE)</f>
        <v>133</v>
      </c>
      <c r="K334" s="36">
        <f>VLOOKUP($B334,Catalogue!$A$1:$F$51,6,FALSE)</f>
        <v>151.62</v>
      </c>
      <c r="L334" s="36">
        <f t="shared" si="30"/>
        <v>18.620000000000005</v>
      </c>
      <c r="M334" s="36">
        <f t="shared" si="31"/>
        <v>2261</v>
      </c>
      <c r="N334" s="36">
        <f t="shared" si="32"/>
        <v>2577.54</v>
      </c>
      <c r="O334" s="7">
        <f t="shared" si="33"/>
        <v>29</v>
      </c>
      <c r="P334" s="22" t="str">
        <f t="shared" si="34"/>
        <v>Nov</v>
      </c>
      <c r="Q334" s="11">
        <f t="shared" si="35"/>
        <v>2023</v>
      </c>
    </row>
    <row r="335" spans="1:17" x14ac:dyDescent="0.25">
      <c r="A335" s="27">
        <v>45260</v>
      </c>
      <c r="B335" s="4" t="s">
        <v>58</v>
      </c>
      <c r="C335" s="4">
        <v>3</v>
      </c>
      <c r="D335" s="4" t="s">
        <v>111</v>
      </c>
      <c r="E335" s="4" t="s">
        <v>112</v>
      </c>
      <c r="F335" s="5">
        <v>0</v>
      </c>
      <c r="G335" s="6" t="str">
        <f>VLOOKUP($B335,Catalogue!$A$1:$F$51,2,FALSE)</f>
        <v>Product28</v>
      </c>
      <c r="H335" s="7" t="str">
        <f>VLOOKUP(B335,Catalogue!$A$1:$F$51,3,FALSE)</f>
        <v>Category03</v>
      </c>
      <c r="I335" s="4" t="str">
        <f>VLOOKUP($B335,Catalogue!$A$1:$F$51,4,FALSE)</f>
        <v>Ft</v>
      </c>
      <c r="J335" s="36">
        <f>VLOOKUP($B335,Catalogue!$A$1:$F$51,5,FALSE)</f>
        <v>44</v>
      </c>
      <c r="K335" s="36">
        <f>VLOOKUP($B335,Catalogue!$A$1:$F$51,6,FALSE)</f>
        <v>48.4</v>
      </c>
      <c r="L335" s="36">
        <f t="shared" si="30"/>
        <v>4.3999999999999986</v>
      </c>
      <c r="M335" s="36">
        <f t="shared" si="31"/>
        <v>132</v>
      </c>
      <c r="N335" s="36">
        <f t="shared" si="32"/>
        <v>145.19999999999999</v>
      </c>
      <c r="O335" s="7">
        <f t="shared" si="33"/>
        <v>30</v>
      </c>
      <c r="P335" s="22" t="str">
        <f t="shared" si="34"/>
        <v>Nov</v>
      </c>
      <c r="Q335" s="11">
        <f t="shared" si="35"/>
        <v>2023</v>
      </c>
    </row>
    <row r="336" spans="1:17" x14ac:dyDescent="0.25">
      <c r="A336" s="27">
        <v>45261</v>
      </c>
      <c r="B336" s="4" t="s">
        <v>37</v>
      </c>
      <c r="C336" s="4">
        <v>14</v>
      </c>
      <c r="D336" s="4" t="s">
        <v>112</v>
      </c>
      <c r="E336" s="4" t="s">
        <v>113</v>
      </c>
      <c r="F336" s="5">
        <v>0</v>
      </c>
      <c r="G336" s="6" t="str">
        <f>VLOOKUP($B336,Catalogue!$A$1:$F$51,2,FALSE)</f>
        <v>Product18</v>
      </c>
      <c r="H336" s="7" t="str">
        <f>VLOOKUP(B336,Catalogue!$A$1:$F$51,3,FALSE)</f>
        <v>Category02</v>
      </c>
      <c r="I336" s="4" t="str">
        <f>VLOOKUP($B336,Catalogue!$A$1:$F$51,4,FALSE)</f>
        <v>Kg</v>
      </c>
      <c r="J336" s="36">
        <f>VLOOKUP($B336,Catalogue!$A$1:$F$51,5,FALSE)</f>
        <v>133</v>
      </c>
      <c r="K336" s="36">
        <f>VLOOKUP($B336,Catalogue!$A$1:$F$51,6,FALSE)</f>
        <v>146.30000000000001</v>
      </c>
      <c r="L336" s="36">
        <f t="shared" si="30"/>
        <v>13.300000000000011</v>
      </c>
      <c r="M336" s="36">
        <f t="shared" si="31"/>
        <v>1862</v>
      </c>
      <c r="N336" s="36">
        <f t="shared" si="32"/>
        <v>2048.2000000000003</v>
      </c>
      <c r="O336" s="7">
        <f t="shared" si="33"/>
        <v>1</v>
      </c>
      <c r="P336" s="22" t="str">
        <f t="shared" si="34"/>
        <v>Dec</v>
      </c>
      <c r="Q336" s="11">
        <f t="shared" si="35"/>
        <v>2023</v>
      </c>
    </row>
    <row r="337" spans="1:17" x14ac:dyDescent="0.25">
      <c r="A337" s="27">
        <v>45262</v>
      </c>
      <c r="B337" s="4" t="s">
        <v>37</v>
      </c>
      <c r="C337" s="4">
        <v>6</v>
      </c>
      <c r="D337" s="4" t="s">
        <v>114</v>
      </c>
      <c r="E337" s="4" t="s">
        <v>112</v>
      </c>
      <c r="F337" s="5">
        <v>0</v>
      </c>
      <c r="G337" s="6" t="str">
        <f>VLOOKUP($B337,Catalogue!$A$1:$F$51,2,FALSE)</f>
        <v>Product18</v>
      </c>
      <c r="H337" s="7" t="str">
        <f>VLOOKUP(B337,Catalogue!$A$1:$F$51,3,FALSE)</f>
        <v>Category02</v>
      </c>
      <c r="I337" s="4" t="str">
        <f>VLOOKUP($B337,Catalogue!$A$1:$F$51,4,FALSE)</f>
        <v>Kg</v>
      </c>
      <c r="J337" s="36">
        <f>VLOOKUP($B337,Catalogue!$A$1:$F$51,5,FALSE)</f>
        <v>133</v>
      </c>
      <c r="K337" s="36">
        <f>VLOOKUP($B337,Catalogue!$A$1:$F$51,6,FALSE)</f>
        <v>146.30000000000001</v>
      </c>
      <c r="L337" s="36">
        <f t="shared" si="30"/>
        <v>13.300000000000011</v>
      </c>
      <c r="M337" s="36">
        <f t="shared" si="31"/>
        <v>798</v>
      </c>
      <c r="N337" s="36">
        <f t="shared" si="32"/>
        <v>877.80000000000007</v>
      </c>
      <c r="O337" s="7">
        <f t="shared" si="33"/>
        <v>2</v>
      </c>
      <c r="P337" s="22" t="str">
        <f t="shared" si="34"/>
        <v>Dec</v>
      </c>
      <c r="Q337" s="11">
        <f t="shared" si="35"/>
        <v>2023</v>
      </c>
    </row>
    <row r="338" spans="1:17" x14ac:dyDescent="0.25">
      <c r="A338" s="27">
        <v>45263</v>
      </c>
      <c r="B338" s="4" t="s">
        <v>79</v>
      </c>
      <c r="C338" s="4">
        <v>10</v>
      </c>
      <c r="D338" s="4" t="s">
        <v>114</v>
      </c>
      <c r="E338" s="4" t="s">
        <v>113</v>
      </c>
      <c r="F338" s="5">
        <v>0</v>
      </c>
      <c r="G338" s="6" t="str">
        <f>VLOOKUP($B338,Catalogue!$A$1:$F$51,2,FALSE)</f>
        <v>Product38</v>
      </c>
      <c r="H338" s="7" t="str">
        <f>VLOOKUP($B$2,Catalogue!$A$1:$F$51,3,FALSE)</f>
        <v>Category03</v>
      </c>
      <c r="I338" s="4" t="str">
        <f>VLOOKUP($B338,Catalogue!$A$1:$F$51,4,FALSE)</f>
        <v>No.</v>
      </c>
      <c r="J338" s="36">
        <f>VLOOKUP($B338,Catalogue!$A$1:$F$51,5,FALSE)</f>
        <v>63</v>
      </c>
      <c r="K338" s="36">
        <f>VLOOKUP($B338,Catalogue!$A$1:$F$51,6,FALSE)</f>
        <v>69.3</v>
      </c>
      <c r="L338" s="36">
        <f t="shared" si="30"/>
        <v>6.2999999999999972</v>
      </c>
      <c r="M338" s="36">
        <f t="shared" si="31"/>
        <v>630</v>
      </c>
      <c r="N338" s="36">
        <f t="shared" si="32"/>
        <v>693</v>
      </c>
      <c r="O338" s="7">
        <f t="shared" si="33"/>
        <v>3</v>
      </c>
      <c r="P338" s="22" t="str">
        <f t="shared" si="34"/>
        <v>Dec</v>
      </c>
      <c r="Q338" s="11">
        <f t="shared" si="35"/>
        <v>2023</v>
      </c>
    </row>
    <row r="339" spans="1:17" x14ac:dyDescent="0.25">
      <c r="A339" s="27">
        <v>45264</v>
      </c>
      <c r="B339" s="4" t="s">
        <v>79</v>
      </c>
      <c r="C339" s="4">
        <v>15</v>
      </c>
      <c r="D339" s="4" t="s">
        <v>112</v>
      </c>
      <c r="E339" s="4" t="s">
        <v>112</v>
      </c>
      <c r="F339" s="5">
        <v>0</v>
      </c>
      <c r="G339" s="6" t="str">
        <f>VLOOKUP($B339,Catalogue!$A$1:$F$51,2,FALSE)</f>
        <v>Product38</v>
      </c>
      <c r="H339" s="7" t="str">
        <f>VLOOKUP(B339,Catalogue!$A$1:$F$51,3,FALSE)</f>
        <v>Category04</v>
      </c>
      <c r="I339" s="4" t="str">
        <f>VLOOKUP($B339,Catalogue!$A$1:$F$51,4,FALSE)</f>
        <v>No.</v>
      </c>
      <c r="J339" s="36">
        <f>VLOOKUP($B339,Catalogue!$A$1:$F$51,5,FALSE)</f>
        <v>63</v>
      </c>
      <c r="K339" s="36">
        <f>VLOOKUP($B339,Catalogue!$A$1:$F$51,6,FALSE)</f>
        <v>69.3</v>
      </c>
      <c r="L339" s="36">
        <f t="shared" si="30"/>
        <v>6.2999999999999972</v>
      </c>
      <c r="M339" s="36">
        <f t="shared" si="31"/>
        <v>945</v>
      </c>
      <c r="N339" s="36">
        <f t="shared" si="32"/>
        <v>1039.5</v>
      </c>
      <c r="O339" s="7">
        <f t="shared" si="33"/>
        <v>4</v>
      </c>
      <c r="P339" s="22" t="str">
        <f t="shared" si="34"/>
        <v>Dec</v>
      </c>
      <c r="Q339" s="11">
        <f t="shared" si="35"/>
        <v>2023</v>
      </c>
    </row>
    <row r="340" spans="1:17" x14ac:dyDescent="0.25">
      <c r="A340" s="27">
        <v>45265</v>
      </c>
      <c r="B340" s="4" t="s">
        <v>56</v>
      </c>
      <c r="C340" s="4">
        <v>14</v>
      </c>
      <c r="D340" s="4" t="s">
        <v>111</v>
      </c>
      <c r="E340" s="4" t="s">
        <v>113</v>
      </c>
      <c r="F340" s="5">
        <v>0</v>
      </c>
      <c r="G340" s="6" t="str">
        <f>VLOOKUP($B340,Catalogue!$A$1:$F$51,2,FALSE)</f>
        <v>Product27</v>
      </c>
      <c r="H340" s="7" t="str">
        <f>VLOOKUP(B340,Catalogue!$A$1:$F$51,3,FALSE)</f>
        <v>Category03</v>
      </c>
      <c r="I340" s="4" t="str">
        <f>VLOOKUP($B340,Catalogue!$A$1:$F$51,4,FALSE)</f>
        <v>Lt</v>
      </c>
      <c r="J340" s="36">
        <f>VLOOKUP($B340,Catalogue!$A$1:$F$51,5,FALSE)</f>
        <v>105</v>
      </c>
      <c r="K340" s="36">
        <f>VLOOKUP($B340,Catalogue!$A$1:$F$51,6,FALSE)</f>
        <v>117.6</v>
      </c>
      <c r="L340" s="36">
        <f t="shared" si="30"/>
        <v>12.599999999999994</v>
      </c>
      <c r="M340" s="36">
        <f t="shared" si="31"/>
        <v>1470</v>
      </c>
      <c r="N340" s="36">
        <f t="shared" si="32"/>
        <v>1646.3999999999999</v>
      </c>
      <c r="O340" s="7">
        <f t="shared" si="33"/>
        <v>5</v>
      </c>
      <c r="P340" s="22" t="str">
        <f t="shared" si="34"/>
        <v>Dec</v>
      </c>
      <c r="Q340" s="11">
        <f t="shared" si="35"/>
        <v>2023</v>
      </c>
    </row>
    <row r="341" spans="1:17" x14ac:dyDescent="0.25">
      <c r="A341" s="27">
        <v>45266</v>
      </c>
      <c r="B341" s="4" t="s">
        <v>92</v>
      </c>
      <c r="C341" s="4">
        <v>4</v>
      </c>
      <c r="D341" s="4" t="s">
        <v>111</v>
      </c>
      <c r="E341" s="4" t="s">
        <v>113</v>
      </c>
      <c r="F341" s="5">
        <v>0</v>
      </c>
      <c r="G341" s="6" t="str">
        <f>VLOOKUP($B341,Catalogue!$A$1:$F$51,2,FALSE)</f>
        <v>Product44</v>
      </c>
      <c r="H341" s="7" t="str">
        <f>VLOOKUP(B341,Catalogue!$A$1:$F$51,3,FALSE)</f>
        <v>Category05</v>
      </c>
      <c r="I341" s="4" t="str">
        <f>VLOOKUP($B341,Catalogue!$A$1:$F$51,4,FALSE)</f>
        <v>Ft</v>
      </c>
      <c r="J341" s="36">
        <f>VLOOKUP($B341,Catalogue!$A$1:$F$51,5,FALSE)</f>
        <v>124</v>
      </c>
      <c r="K341" s="36">
        <f>VLOOKUP($B341,Catalogue!$A$1:$F$51,6,FALSE)</f>
        <v>140.12</v>
      </c>
      <c r="L341" s="36">
        <f t="shared" si="30"/>
        <v>16.120000000000005</v>
      </c>
      <c r="M341" s="36">
        <f t="shared" si="31"/>
        <v>496</v>
      </c>
      <c r="N341" s="36">
        <f t="shared" si="32"/>
        <v>560.48</v>
      </c>
      <c r="O341" s="7">
        <f t="shared" si="33"/>
        <v>6</v>
      </c>
      <c r="P341" s="22" t="str">
        <f t="shared" si="34"/>
        <v>Dec</v>
      </c>
      <c r="Q341" s="11">
        <f t="shared" si="35"/>
        <v>2023</v>
      </c>
    </row>
    <row r="342" spans="1:17" x14ac:dyDescent="0.25">
      <c r="A342" s="27">
        <v>45267</v>
      </c>
      <c r="B342" s="4" t="s">
        <v>18</v>
      </c>
      <c r="C342" s="4">
        <v>8</v>
      </c>
      <c r="D342" s="4" t="s">
        <v>112</v>
      </c>
      <c r="E342" s="4" t="s">
        <v>112</v>
      </c>
      <c r="F342" s="5">
        <v>0</v>
      </c>
      <c r="G342" s="6" t="str">
        <f>VLOOKUP($B342,Catalogue!$A$1:$F$51,2,FALSE)</f>
        <v>Product08</v>
      </c>
      <c r="H342" s="7" t="str">
        <f>VLOOKUP(B342,Catalogue!$A$1:$F$51,3,FALSE)</f>
        <v>Category01</v>
      </c>
      <c r="I342" s="4" t="str">
        <f>VLOOKUP($B342,Catalogue!$A$1:$F$51,4,FALSE)</f>
        <v>Lt</v>
      </c>
      <c r="J342" s="36">
        <f>VLOOKUP($B342,Catalogue!$A$1:$F$51,5,FALSE)</f>
        <v>16</v>
      </c>
      <c r="K342" s="36">
        <f>VLOOKUP($B342,Catalogue!$A$1:$F$51,6,FALSE)</f>
        <v>17.600000000000001</v>
      </c>
      <c r="L342" s="36">
        <f t="shared" si="30"/>
        <v>1.6000000000000014</v>
      </c>
      <c r="M342" s="36">
        <f t="shared" si="31"/>
        <v>128</v>
      </c>
      <c r="N342" s="36">
        <f t="shared" si="32"/>
        <v>140.80000000000001</v>
      </c>
      <c r="O342" s="7">
        <f t="shared" si="33"/>
        <v>7</v>
      </c>
      <c r="P342" s="22" t="str">
        <f t="shared" si="34"/>
        <v>Dec</v>
      </c>
      <c r="Q342" s="11">
        <f t="shared" si="35"/>
        <v>2023</v>
      </c>
    </row>
    <row r="343" spans="1:17" x14ac:dyDescent="0.25">
      <c r="A343" s="27">
        <v>45268</v>
      </c>
      <c r="B343" s="4" t="s">
        <v>96</v>
      </c>
      <c r="C343" s="4">
        <v>20</v>
      </c>
      <c r="D343" s="4" t="s">
        <v>111</v>
      </c>
      <c r="E343" s="4" t="s">
        <v>113</v>
      </c>
      <c r="F343" s="5">
        <v>0</v>
      </c>
      <c r="G343" s="6" t="str">
        <f>VLOOKUP($B343,Catalogue!$A$1:$F$51,2,FALSE)</f>
        <v>Product46</v>
      </c>
      <c r="H343" s="7" t="str">
        <f>VLOOKUP(B343,Catalogue!$A$1:$F$51,3,FALSE)</f>
        <v>Category05</v>
      </c>
      <c r="I343" s="4" t="str">
        <f>VLOOKUP($B343,Catalogue!$A$1:$F$51,4,FALSE)</f>
        <v>No.</v>
      </c>
      <c r="J343" s="36">
        <f>VLOOKUP($B343,Catalogue!$A$1:$F$51,5,FALSE)</f>
        <v>16</v>
      </c>
      <c r="K343" s="36">
        <f>VLOOKUP($B343,Catalogue!$A$1:$F$51,6,FALSE)</f>
        <v>26.4</v>
      </c>
      <c r="L343" s="36">
        <f t="shared" si="30"/>
        <v>10.399999999999999</v>
      </c>
      <c r="M343" s="36">
        <f t="shared" si="31"/>
        <v>320</v>
      </c>
      <c r="N343" s="36">
        <f t="shared" si="32"/>
        <v>528</v>
      </c>
      <c r="O343" s="7">
        <f t="shared" si="33"/>
        <v>8</v>
      </c>
      <c r="P343" s="22" t="str">
        <f t="shared" si="34"/>
        <v>Dec</v>
      </c>
      <c r="Q343" s="11">
        <f t="shared" si="35"/>
        <v>2023</v>
      </c>
    </row>
    <row r="344" spans="1:17" x14ac:dyDescent="0.25">
      <c r="A344" s="27">
        <v>45269</v>
      </c>
      <c r="B344" s="4" t="s">
        <v>37</v>
      </c>
      <c r="C344" s="4">
        <v>5</v>
      </c>
      <c r="D344" s="4" t="s">
        <v>111</v>
      </c>
      <c r="E344" s="4" t="s">
        <v>113</v>
      </c>
      <c r="F344" s="5">
        <v>0</v>
      </c>
      <c r="G344" s="6" t="str">
        <f>VLOOKUP($B344,Catalogue!$A$1:$F$51,2,FALSE)</f>
        <v>Product18</v>
      </c>
      <c r="H344" s="7" t="str">
        <f>VLOOKUP(B344,Catalogue!$A$1:$F$51,3,FALSE)</f>
        <v>Category02</v>
      </c>
      <c r="I344" s="4" t="str">
        <f>VLOOKUP($B344,Catalogue!$A$1:$F$51,4,FALSE)</f>
        <v>Kg</v>
      </c>
      <c r="J344" s="36">
        <f>VLOOKUP($B344,Catalogue!$A$1:$F$51,5,FALSE)</f>
        <v>133</v>
      </c>
      <c r="K344" s="36">
        <f>VLOOKUP($B344,Catalogue!$A$1:$F$51,6,FALSE)</f>
        <v>146.30000000000001</v>
      </c>
      <c r="L344" s="36">
        <f t="shared" si="30"/>
        <v>13.300000000000011</v>
      </c>
      <c r="M344" s="36">
        <f t="shared" si="31"/>
        <v>665</v>
      </c>
      <c r="N344" s="36">
        <f t="shared" si="32"/>
        <v>731.5</v>
      </c>
      <c r="O344" s="7">
        <f t="shared" si="33"/>
        <v>9</v>
      </c>
      <c r="P344" s="22" t="str">
        <f t="shared" si="34"/>
        <v>Dec</v>
      </c>
      <c r="Q344" s="11">
        <f t="shared" si="35"/>
        <v>2023</v>
      </c>
    </row>
    <row r="345" spans="1:17" x14ac:dyDescent="0.25">
      <c r="A345" s="27">
        <v>45270</v>
      </c>
      <c r="B345" s="4" t="s">
        <v>100</v>
      </c>
      <c r="C345" s="4">
        <v>15</v>
      </c>
      <c r="D345" s="4" t="s">
        <v>112</v>
      </c>
      <c r="E345" s="4" t="s">
        <v>112</v>
      </c>
      <c r="F345" s="5">
        <v>0</v>
      </c>
      <c r="G345" s="6" t="str">
        <f>VLOOKUP($B345,Catalogue!$A$1:$F$51,2,FALSE)</f>
        <v>Product48</v>
      </c>
      <c r="H345" s="7" t="str">
        <f>VLOOKUP(B345,Catalogue!$A$1:$F$51,3,FALSE)</f>
        <v>Category05</v>
      </c>
      <c r="I345" s="4" t="str">
        <f>VLOOKUP($B345,Catalogue!$A$1:$F$51,4,FALSE)</f>
        <v>Lt</v>
      </c>
      <c r="J345" s="36">
        <f>VLOOKUP($B345,Catalogue!$A$1:$F$51,5,FALSE)</f>
        <v>123</v>
      </c>
      <c r="K345" s="36">
        <f>VLOOKUP($B345,Catalogue!$A$1:$F$51,6,FALSE)</f>
        <v>135.30000000000001</v>
      </c>
      <c r="L345" s="36">
        <f t="shared" si="30"/>
        <v>12.300000000000011</v>
      </c>
      <c r="M345" s="36">
        <f t="shared" si="31"/>
        <v>1845</v>
      </c>
      <c r="N345" s="36">
        <f t="shared" si="32"/>
        <v>2029.5000000000002</v>
      </c>
      <c r="O345" s="7">
        <f t="shared" si="33"/>
        <v>10</v>
      </c>
      <c r="P345" s="22" t="str">
        <f t="shared" si="34"/>
        <v>Dec</v>
      </c>
      <c r="Q345" s="11">
        <f t="shared" si="35"/>
        <v>2023</v>
      </c>
    </row>
    <row r="346" spans="1:17" x14ac:dyDescent="0.25">
      <c r="A346" s="27">
        <v>45271</v>
      </c>
      <c r="B346" s="4" t="s">
        <v>50</v>
      </c>
      <c r="C346" s="4">
        <v>10</v>
      </c>
      <c r="D346" s="4" t="s">
        <v>114</v>
      </c>
      <c r="E346" s="4" t="s">
        <v>113</v>
      </c>
      <c r="F346" s="5">
        <v>0</v>
      </c>
      <c r="G346" s="6" t="str">
        <f>VLOOKUP($B346,Catalogue!$A$1:$F$51,2,FALSE)</f>
        <v>Product24</v>
      </c>
      <c r="H346" s="7" t="str">
        <f>VLOOKUP(B346,Catalogue!$A$1:$F$51,3,FALSE)</f>
        <v>Category03</v>
      </c>
      <c r="I346" s="4" t="str">
        <f>VLOOKUP($B346,Catalogue!$A$1:$F$51,4,FALSE)</f>
        <v>Lt</v>
      </c>
      <c r="J346" s="36">
        <f>VLOOKUP($B346,Catalogue!$A$1:$F$51,5,FALSE)</f>
        <v>136</v>
      </c>
      <c r="K346" s="36">
        <f>VLOOKUP($B346,Catalogue!$A$1:$F$51,6,FALSE)</f>
        <v>153.68</v>
      </c>
      <c r="L346" s="36">
        <f t="shared" si="30"/>
        <v>17.680000000000007</v>
      </c>
      <c r="M346" s="36">
        <f t="shared" si="31"/>
        <v>1360</v>
      </c>
      <c r="N346" s="36">
        <f t="shared" si="32"/>
        <v>1536.8000000000002</v>
      </c>
      <c r="O346" s="7">
        <f t="shared" si="33"/>
        <v>11</v>
      </c>
      <c r="P346" s="22" t="str">
        <f t="shared" si="34"/>
        <v>Dec</v>
      </c>
      <c r="Q346" s="11">
        <f t="shared" si="35"/>
        <v>2023</v>
      </c>
    </row>
    <row r="347" spans="1:17" x14ac:dyDescent="0.25">
      <c r="A347" s="27">
        <v>45272</v>
      </c>
      <c r="B347" s="4" t="s">
        <v>77</v>
      </c>
      <c r="C347" s="4">
        <v>11</v>
      </c>
      <c r="D347" s="4" t="s">
        <v>114</v>
      </c>
      <c r="E347" s="4" t="s">
        <v>112</v>
      </c>
      <c r="F347" s="5">
        <v>0</v>
      </c>
      <c r="G347" s="6" t="str">
        <f>VLOOKUP($B347,Catalogue!$A$1:$F$51,2,FALSE)</f>
        <v>Product37</v>
      </c>
      <c r="H347" s="7" t="str">
        <f>VLOOKUP(B347,Catalogue!$A$1:$F$51,3,FALSE)</f>
        <v>Category04</v>
      </c>
      <c r="I347" s="4" t="str">
        <f>VLOOKUP($B347,Catalogue!$A$1:$F$51,4,FALSE)</f>
        <v>Kg</v>
      </c>
      <c r="J347" s="36">
        <f>VLOOKUP($B347,Catalogue!$A$1:$F$51,5,FALSE)</f>
        <v>12</v>
      </c>
      <c r="K347" s="36">
        <f>VLOOKUP($B347,Catalogue!$A$1:$F$51,6,FALSE)</f>
        <v>13.44</v>
      </c>
      <c r="L347" s="36">
        <f t="shared" si="30"/>
        <v>1.4399999999999995</v>
      </c>
      <c r="M347" s="36">
        <f t="shared" si="31"/>
        <v>132</v>
      </c>
      <c r="N347" s="36">
        <f t="shared" si="32"/>
        <v>147.84</v>
      </c>
      <c r="O347" s="7">
        <f t="shared" si="33"/>
        <v>12</v>
      </c>
      <c r="P347" s="22" t="str">
        <f t="shared" si="34"/>
        <v>Dec</v>
      </c>
      <c r="Q347" s="11">
        <f t="shared" si="35"/>
        <v>2023</v>
      </c>
    </row>
    <row r="348" spans="1:17" x14ac:dyDescent="0.25">
      <c r="A348" s="27">
        <v>45273</v>
      </c>
      <c r="B348" s="4" t="s">
        <v>81</v>
      </c>
      <c r="C348" s="4">
        <v>6</v>
      </c>
      <c r="D348" s="4" t="s">
        <v>112</v>
      </c>
      <c r="E348" s="4" t="s">
        <v>113</v>
      </c>
      <c r="F348" s="5">
        <v>0</v>
      </c>
      <c r="G348" s="6" t="str">
        <f>VLOOKUP($B348,Catalogue!$A$1:$F$51,2,FALSE)</f>
        <v>Product39</v>
      </c>
      <c r="H348" s="7" t="str">
        <f>VLOOKUP(B348,Catalogue!$A$1:$F$51,3,FALSE)</f>
        <v>Category04</v>
      </c>
      <c r="I348" s="4" t="str">
        <f>VLOOKUP($B348,Catalogue!$A$1:$F$51,4,FALSE)</f>
        <v>Ft</v>
      </c>
      <c r="J348" s="36">
        <f>VLOOKUP($B348,Catalogue!$A$1:$F$51,5,FALSE)</f>
        <v>98</v>
      </c>
      <c r="K348" s="36">
        <f>VLOOKUP($B348,Catalogue!$A$1:$F$51,6,FALSE)</f>
        <v>132.30000000000001</v>
      </c>
      <c r="L348" s="36">
        <f t="shared" si="30"/>
        <v>34.300000000000011</v>
      </c>
      <c r="M348" s="36">
        <f t="shared" si="31"/>
        <v>588</v>
      </c>
      <c r="N348" s="36">
        <f t="shared" si="32"/>
        <v>793.80000000000007</v>
      </c>
      <c r="O348" s="7">
        <f t="shared" si="33"/>
        <v>13</v>
      </c>
      <c r="P348" s="22" t="str">
        <f t="shared" si="34"/>
        <v>Dec</v>
      </c>
      <c r="Q348" s="11">
        <f t="shared" si="35"/>
        <v>2023</v>
      </c>
    </row>
    <row r="349" spans="1:17" x14ac:dyDescent="0.25">
      <c r="A349" s="27">
        <v>45274</v>
      </c>
      <c r="B349" s="4" t="s">
        <v>85</v>
      </c>
      <c r="C349" s="4">
        <v>5</v>
      </c>
      <c r="D349" s="4" t="s">
        <v>111</v>
      </c>
      <c r="E349" s="4" t="s">
        <v>112</v>
      </c>
      <c r="F349" s="5">
        <v>0</v>
      </c>
      <c r="G349" s="6" t="str">
        <f>VLOOKUP($B349,Catalogue!$A$1:$F$51,2,FALSE)</f>
        <v>Product41</v>
      </c>
      <c r="H349" s="7" t="str">
        <f>VLOOKUP(B349,Catalogue!$A$1:$F$51,3,FALSE)</f>
        <v>Category04</v>
      </c>
      <c r="I349" s="4" t="str">
        <f>VLOOKUP($B349,Catalogue!$A$1:$F$51,4,FALSE)</f>
        <v>Kg</v>
      </c>
      <c r="J349" s="36">
        <f>VLOOKUP($B349,Catalogue!$A$1:$F$51,5,FALSE)</f>
        <v>44</v>
      </c>
      <c r="K349" s="36">
        <f>VLOOKUP($B349,Catalogue!$A$1:$F$51,6,FALSE)</f>
        <v>58.08</v>
      </c>
      <c r="L349" s="36">
        <f t="shared" si="30"/>
        <v>14.079999999999998</v>
      </c>
      <c r="M349" s="36">
        <f t="shared" si="31"/>
        <v>220</v>
      </c>
      <c r="N349" s="36">
        <f t="shared" si="32"/>
        <v>290.39999999999998</v>
      </c>
      <c r="O349" s="7">
        <f t="shared" si="33"/>
        <v>14</v>
      </c>
      <c r="P349" s="22" t="str">
        <f t="shared" si="34"/>
        <v>Dec</v>
      </c>
      <c r="Q349" s="11">
        <f t="shared" si="35"/>
        <v>2023</v>
      </c>
    </row>
    <row r="350" spans="1:17" x14ac:dyDescent="0.25">
      <c r="A350" s="27">
        <v>45275</v>
      </c>
      <c r="B350" s="4" t="s">
        <v>62</v>
      </c>
      <c r="C350" s="4">
        <v>6</v>
      </c>
      <c r="D350" s="4" t="s">
        <v>111</v>
      </c>
      <c r="E350" s="4" t="s">
        <v>113</v>
      </c>
      <c r="F350" s="5">
        <v>0</v>
      </c>
      <c r="G350" s="6" t="str">
        <f>VLOOKUP($B350,Catalogue!$A$1:$F$51,2,FALSE)</f>
        <v>Product30</v>
      </c>
      <c r="H350" s="7" t="str">
        <f>VLOOKUP(B350,Catalogue!$A$1:$F$51,3,FALSE)</f>
        <v>Category03</v>
      </c>
      <c r="I350" s="4" t="str">
        <f>VLOOKUP($B350,Catalogue!$A$1:$F$51,4,FALSE)</f>
        <v>No.</v>
      </c>
      <c r="J350" s="36">
        <f>VLOOKUP($B350,Catalogue!$A$1:$F$51,5,FALSE)</f>
        <v>133</v>
      </c>
      <c r="K350" s="36">
        <f>VLOOKUP($B350,Catalogue!$A$1:$F$51,6,FALSE)</f>
        <v>194.18</v>
      </c>
      <c r="L350" s="36">
        <f t="shared" si="30"/>
        <v>61.180000000000007</v>
      </c>
      <c r="M350" s="36">
        <f t="shared" si="31"/>
        <v>798</v>
      </c>
      <c r="N350" s="36">
        <f t="shared" si="32"/>
        <v>1165.08</v>
      </c>
      <c r="O350" s="7">
        <f t="shared" si="33"/>
        <v>15</v>
      </c>
      <c r="P350" s="22" t="str">
        <f t="shared" si="34"/>
        <v>Dec</v>
      </c>
      <c r="Q350" s="11">
        <f t="shared" si="35"/>
        <v>2023</v>
      </c>
    </row>
    <row r="351" spans="1:17" x14ac:dyDescent="0.25">
      <c r="A351" s="27">
        <v>45276</v>
      </c>
      <c r="B351" s="4" t="s">
        <v>12</v>
      </c>
      <c r="C351" s="4">
        <v>10</v>
      </c>
      <c r="D351" s="4" t="s">
        <v>112</v>
      </c>
      <c r="E351" s="4" t="s">
        <v>113</v>
      </c>
      <c r="F351" s="5">
        <v>0</v>
      </c>
      <c r="G351" s="6" t="str">
        <f>VLOOKUP($B351,Catalogue!$A$1:$F$51,2,FALSE)</f>
        <v>Product04</v>
      </c>
      <c r="H351" s="7" t="str">
        <f>VLOOKUP(B351,Catalogue!$A$1:$F$51,3,FALSE)</f>
        <v>Category01</v>
      </c>
      <c r="I351" s="4" t="str">
        <f>VLOOKUP($B351,Catalogue!$A$1:$F$51,4,FALSE)</f>
        <v>Ft</v>
      </c>
      <c r="J351" s="36">
        <f>VLOOKUP($B351,Catalogue!$A$1:$F$51,5,FALSE)</f>
        <v>71</v>
      </c>
      <c r="K351" s="36">
        <f>VLOOKUP($B351,Catalogue!$A$1:$F$51,6,FALSE)</f>
        <v>80.23</v>
      </c>
      <c r="L351" s="36">
        <f t="shared" si="30"/>
        <v>9.230000000000004</v>
      </c>
      <c r="M351" s="36">
        <f t="shared" si="31"/>
        <v>710</v>
      </c>
      <c r="N351" s="36">
        <f t="shared" si="32"/>
        <v>802.30000000000007</v>
      </c>
      <c r="O351" s="7">
        <f t="shared" si="33"/>
        <v>16</v>
      </c>
      <c r="P351" s="22" t="str">
        <f t="shared" si="34"/>
        <v>Dec</v>
      </c>
      <c r="Q351" s="11">
        <f t="shared" si="35"/>
        <v>2023</v>
      </c>
    </row>
    <row r="352" spans="1:17" x14ac:dyDescent="0.25">
      <c r="A352" s="27">
        <v>45277</v>
      </c>
      <c r="B352" s="4" t="s">
        <v>35</v>
      </c>
      <c r="C352" s="4">
        <v>20</v>
      </c>
      <c r="D352" s="4" t="s">
        <v>111</v>
      </c>
      <c r="E352" s="4" t="s">
        <v>112</v>
      </c>
      <c r="F352" s="5">
        <v>0</v>
      </c>
      <c r="G352" s="6" t="str">
        <f>VLOOKUP($B352,Catalogue!$A$1:$F$51,2,FALSE)</f>
        <v>Product17</v>
      </c>
      <c r="H352" s="7" t="str">
        <f>VLOOKUP(B352,Catalogue!$A$1:$F$51,3,FALSE)</f>
        <v>Category02</v>
      </c>
      <c r="I352" s="4" t="str">
        <f>VLOOKUP($B352,Catalogue!$A$1:$F$51,4,FALSE)</f>
        <v>Kg</v>
      </c>
      <c r="J352" s="36">
        <f>VLOOKUP($B352,Catalogue!$A$1:$F$51,5,FALSE)</f>
        <v>71</v>
      </c>
      <c r="K352" s="36">
        <f>VLOOKUP($B352,Catalogue!$A$1:$F$51,6,FALSE)</f>
        <v>79.52</v>
      </c>
      <c r="L352" s="36">
        <f t="shared" si="30"/>
        <v>8.519999999999996</v>
      </c>
      <c r="M352" s="36">
        <f t="shared" si="31"/>
        <v>1420</v>
      </c>
      <c r="N352" s="36">
        <f t="shared" si="32"/>
        <v>1590.3999999999999</v>
      </c>
      <c r="O352" s="7">
        <f t="shared" si="33"/>
        <v>17</v>
      </c>
      <c r="P352" s="22" t="str">
        <f t="shared" si="34"/>
        <v>Dec</v>
      </c>
      <c r="Q352" s="11">
        <f t="shared" si="35"/>
        <v>2023</v>
      </c>
    </row>
    <row r="353" spans="1:17" x14ac:dyDescent="0.25">
      <c r="A353" s="27">
        <v>45278</v>
      </c>
      <c r="B353" s="4" t="s">
        <v>10</v>
      </c>
      <c r="C353" s="4">
        <v>10</v>
      </c>
      <c r="D353" s="4" t="s">
        <v>111</v>
      </c>
      <c r="E353" s="4" t="s">
        <v>113</v>
      </c>
      <c r="F353" s="5">
        <v>0</v>
      </c>
      <c r="G353" s="6" t="str">
        <f>VLOOKUP($B353,Catalogue!$A$1:$F$51,2,FALSE)</f>
        <v>Product03</v>
      </c>
      <c r="H353" s="7" t="str">
        <f>VLOOKUP(B353,Catalogue!$A$1:$F$51,3,FALSE)</f>
        <v>Category01</v>
      </c>
      <c r="I353" s="4" t="str">
        <f>VLOOKUP($B353,Catalogue!$A$1:$F$51,4,FALSE)</f>
        <v>Lt</v>
      </c>
      <c r="J353" s="36">
        <f>VLOOKUP($B353,Catalogue!$A$1:$F$51,5,FALSE)</f>
        <v>44</v>
      </c>
      <c r="K353" s="36">
        <f>VLOOKUP($B353,Catalogue!$A$1:$F$51,6,FALSE)</f>
        <v>50.16</v>
      </c>
      <c r="L353" s="36">
        <f t="shared" si="30"/>
        <v>6.1599999999999966</v>
      </c>
      <c r="M353" s="36">
        <f t="shared" si="31"/>
        <v>440</v>
      </c>
      <c r="N353" s="36">
        <f t="shared" si="32"/>
        <v>501.59999999999997</v>
      </c>
      <c r="O353" s="7">
        <f t="shared" si="33"/>
        <v>18</v>
      </c>
      <c r="P353" s="22" t="str">
        <f t="shared" si="34"/>
        <v>Dec</v>
      </c>
      <c r="Q353" s="11">
        <f t="shared" si="35"/>
        <v>2023</v>
      </c>
    </row>
    <row r="354" spans="1:17" x14ac:dyDescent="0.25">
      <c r="A354" s="27">
        <v>45279</v>
      </c>
      <c r="B354" s="4" t="s">
        <v>15</v>
      </c>
      <c r="C354" s="4">
        <v>11</v>
      </c>
      <c r="D354" s="4" t="s">
        <v>112</v>
      </c>
      <c r="E354" s="4" t="s">
        <v>113</v>
      </c>
      <c r="F354" s="5">
        <v>0</v>
      </c>
      <c r="G354" s="6" t="str">
        <f>VLOOKUP($B354,Catalogue!$A$1:$F$51,2,FALSE)</f>
        <v>Product06</v>
      </c>
      <c r="H354" s="7" t="str">
        <f>VLOOKUP(B354,Catalogue!$A$1:$F$51,3,FALSE)</f>
        <v>Category01</v>
      </c>
      <c r="I354" s="4" t="str">
        <f>VLOOKUP($B354,Catalogue!$A$1:$F$51,4,FALSE)</f>
        <v>No.</v>
      </c>
      <c r="J354" s="36">
        <f>VLOOKUP($B354,Catalogue!$A$1:$F$51,5,FALSE)</f>
        <v>124</v>
      </c>
      <c r="K354" s="36">
        <f>VLOOKUP($B354,Catalogue!$A$1:$F$51,6,FALSE)</f>
        <v>204.60000000000002</v>
      </c>
      <c r="L354" s="36">
        <f t="shared" si="30"/>
        <v>80.600000000000023</v>
      </c>
      <c r="M354" s="36">
        <f t="shared" si="31"/>
        <v>1364</v>
      </c>
      <c r="N354" s="36">
        <f t="shared" si="32"/>
        <v>2250.6000000000004</v>
      </c>
      <c r="O354" s="7">
        <f t="shared" si="33"/>
        <v>19</v>
      </c>
      <c r="P354" s="22" t="str">
        <f t="shared" si="34"/>
        <v>Dec</v>
      </c>
      <c r="Q354" s="11">
        <f t="shared" si="35"/>
        <v>2023</v>
      </c>
    </row>
    <row r="355" spans="1:17" x14ac:dyDescent="0.25">
      <c r="A355" s="27">
        <v>45280</v>
      </c>
      <c r="B355" s="4" t="s">
        <v>14</v>
      </c>
      <c r="C355" s="4">
        <v>19</v>
      </c>
      <c r="D355" s="4" t="s">
        <v>114</v>
      </c>
      <c r="E355" s="4" t="s">
        <v>112</v>
      </c>
      <c r="F355" s="5">
        <v>0</v>
      </c>
      <c r="G355" s="6" t="str">
        <f>VLOOKUP($B355,Catalogue!$A$1:$F$51,2,FALSE)</f>
        <v>Product05</v>
      </c>
      <c r="H355" s="7" t="str">
        <f>VLOOKUP(B355,Catalogue!$A$1:$F$51,3,FALSE)</f>
        <v>Category01</v>
      </c>
      <c r="I355" s="4" t="str">
        <f>VLOOKUP($B355,Catalogue!$A$1:$F$51,4,FALSE)</f>
        <v>Kg</v>
      </c>
      <c r="J355" s="36">
        <f>VLOOKUP($B355,Catalogue!$A$1:$F$51,5,FALSE)</f>
        <v>133</v>
      </c>
      <c r="K355" s="36">
        <f>VLOOKUP($B355,Catalogue!$A$1:$F$51,6,FALSE)</f>
        <v>187.53</v>
      </c>
      <c r="L355" s="36">
        <f t="shared" si="30"/>
        <v>54.53</v>
      </c>
      <c r="M355" s="36">
        <f t="shared" si="31"/>
        <v>2527</v>
      </c>
      <c r="N355" s="36">
        <f t="shared" si="32"/>
        <v>3563.07</v>
      </c>
      <c r="O355" s="7">
        <f t="shared" si="33"/>
        <v>20</v>
      </c>
      <c r="P355" s="22" t="str">
        <f t="shared" si="34"/>
        <v>Dec</v>
      </c>
      <c r="Q355" s="11">
        <f t="shared" si="35"/>
        <v>2023</v>
      </c>
    </row>
    <row r="356" spans="1:17" x14ac:dyDescent="0.25">
      <c r="A356" s="27">
        <v>45281</v>
      </c>
      <c r="B356" s="4" t="s">
        <v>83</v>
      </c>
      <c r="C356" s="4">
        <v>7</v>
      </c>
      <c r="D356" s="4" t="s">
        <v>114</v>
      </c>
      <c r="E356" s="4" t="s">
        <v>113</v>
      </c>
      <c r="F356" s="5">
        <v>0</v>
      </c>
      <c r="G356" s="6" t="str">
        <f>VLOOKUP($B356,Catalogue!$A$1:$F$51,2,FALSE)</f>
        <v>Product40</v>
      </c>
      <c r="H356" s="7" t="str">
        <f>VLOOKUP(B356,Catalogue!$A$1:$F$51,3,FALSE)</f>
        <v>Category04</v>
      </c>
      <c r="I356" s="4" t="str">
        <f>VLOOKUP($B356,Catalogue!$A$1:$F$51,4,FALSE)</f>
        <v>Lt</v>
      </c>
      <c r="J356" s="36">
        <f>VLOOKUP($B356,Catalogue!$A$1:$F$51,5,FALSE)</f>
        <v>105</v>
      </c>
      <c r="K356" s="36">
        <f>VLOOKUP($B356,Catalogue!$A$1:$F$51,6,FALSE)</f>
        <v>153.30000000000001</v>
      </c>
      <c r="L356" s="36">
        <f t="shared" si="30"/>
        <v>48.300000000000011</v>
      </c>
      <c r="M356" s="36">
        <f t="shared" si="31"/>
        <v>735</v>
      </c>
      <c r="N356" s="36">
        <f t="shared" si="32"/>
        <v>1073.1000000000001</v>
      </c>
      <c r="O356" s="7">
        <f t="shared" si="33"/>
        <v>21</v>
      </c>
      <c r="P356" s="22" t="str">
        <f t="shared" si="34"/>
        <v>Dec</v>
      </c>
      <c r="Q356" s="11">
        <f t="shared" si="35"/>
        <v>2023</v>
      </c>
    </row>
    <row r="357" spans="1:17" x14ac:dyDescent="0.25">
      <c r="A357" s="27">
        <v>45282</v>
      </c>
      <c r="B357" s="4" t="s">
        <v>75</v>
      </c>
      <c r="C357" s="4">
        <v>11</v>
      </c>
      <c r="D357" s="4" t="s">
        <v>112</v>
      </c>
      <c r="E357" s="4" t="s">
        <v>112</v>
      </c>
      <c r="F357" s="5">
        <v>0</v>
      </c>
      <c r="G357" s="6" t="str">
        <f>VLOOKUP($B357,Catalogue!$A$1:$F$51,2,FALSE)</f>
        <v>Product36</v>
      </c>
      <c r="H357" s="7" t="str">
        <f>VLOOKUP(B357,Catalogue!$A$1:$F$51,3,FALSE)</f>
        <v>Category04</v>
      </c>
      <c r="I357" s="4" t="str">
        <f>VLOOKUP($B357,Catalogue!$A$1:$F$51,4,FALSE)</f>
        <v>Ft</v>
      </c>
      <c r="J357" s="36">
        <f>VLOOKUP($B357,Catalogue!$A$1:$F$51,5,FALSE)</f>
        <v>136</v>
      </c>
      <c r="K357" s="36">
        <f>VLOOKUP($B357,Catalogue!$A$1:$F$51,6,FALSE)</f>
        <v>224.4</v>
      </c>
      <c r="L357" s="36">
        <f t="shared" si="30"/>
        <v>88.4</v>
      </c>
      <c r="M357" s="36">
        <f t="shared" si="31"/>
        <v>1496</v>
      </c>
      <c r="N357" s="36">
        <f t="shared" si="32"/>
        <v>2468.4</v>
      </c>
      <c r="O357" s="7">
        <f t="shared" si="33"/>
        <v>22</v>
      </c>
      <c r="P357" s="22" t="str">
        <f t="shared" si="34"/>
        <v>Dec</v>
      </c>
      <c r="Q357" s="11">
        <f t="shared" si="35"/>
        <v>2023</v>
      </c>
    </row>
    <row r="358" spans="1:17" x14ac:dyDescent="0.25">
      <c r="A358" s="27">
        <v>45283</v>
      </c>
      <c r="B358" s="4" t="s">
        <v>12</v>
      </c>
      <c r="C358" s="4">
        <v>5</v>
      </c>
      <c r="D358" s="4" t="s">
        <v>111</v>
      </c>
      <c r="E358" s="4" t="s">
        <v>113</v>
      </c>
      <c r="F358" s="5">
        <v>0</v>
      </c>
      <c r="G358" s="6" t="str">
        <f>VLOOKUP($B358,Catalogue!$A$1:$F$51,2,FALSE)</f>
        <v>Product04</v>
      </c>
      <c r="H358" s="7" t="str">
        <f>VLOOKUP(B358,Catalogue!$A$1:$F$51,3,FALSE)</f>
        <v>Category01</v>
      </c>
      <c r="I358" s="4" t="str">
        <f>VLOOKUP($B358,Catalogue!$A$1:$F$51,4,FALSE)</f>
        <v>Ft</v>
      </c>
      <c r="J358" s="36">
        <f>VLOOKUP($B358,Catalogue!$A$1:$F$51,5,FALSE)</f>
        <v>71</v>
      </c>
      <c r="K358" s="36">
        <f>VLOOKUP($B358,Catalogue!$A$1:$F$51,6,FALSE)</f>
        <v>80.23</v>
      </c>
      <c r="L358" s="36">
        <f t="shared" si="30"/>
        <v>9.230000000000004</v>
      </c>
      <c r="M358" s="36">
        <f t="shared" si="31"/>
        <v>355</v>
      </c>
      <c r="N358" s="36">
        <f t="shared" si="32"/>
        <v>401.15000000000003</v>
      </c>
      <c r="O358" s="7">
        <f t="shared" si="33"/>
        <v>23</v>
      </c>
      <c r="P358" s="22" t="str">
        <f t="shared" si="34"/>
        <v>Dec</v>
      </c>
      <c r="Q358" s="11">
        <f t="shared" si="35"/>
        <v>2023</v>
      </c>
    </row>
    <row r="359" spans="1:17" x14ac:dyDescent="0.25">
      <c r="A359" s="27">
        <v>45284</v>
      </c>
      <c r="B359" s="4" t="s">
        <v>43</v>
      </c>
      <c r="C359" s="4">
        <v>11</v>
      </c>
      <c r="D359" s="4" t="s">
        <v>111</v>
      </c>
      <c r="E359" s="4" t="s">
        <v>112</v>
      </c>
      <c r="F359" s="5">
        <v>0</v>
      </c>
      <c r="G359" s="6" t="str">
        <f>VLOOKUP($B359,Catalogue!$A$1:$F$51,2,FALSE)</f>
        <v>Product21</v>
      </c>
      <c r="H359" s="7" t="str">
        <f>VLOOKUP($B$2,Catalogue!$A$1:$F$51,3,FALSE)</f>
        <v>Category03</v>
      </c>
      <c r="I359" s="4" t="str">
        <f>VLOOKUP($B359,Catalogue!$A$1:$F$51,4,FALSE)</f>
        <v>Kg</v>
      </c>
      <c r="J359" s="36">
        <f>VLOOKUP($B359,Catalogue!$A$1:$F$51,5,FALSE)</f>
        <v>16</v>
      </c>
      <c r="K359" s="36">
        <f>VLOOKUP($B359,Catalogue!$A$1:$F$51,6,FALSE)</f>
        <v>21.12</v>
      </c>
      <c r="L359" s="36">
        <f t="shared" si="30"/>
        <v>5.120000000000001</v>
      </c>
      <c r="M359" s="36">
        <f t="shared" si="31"/>
        <v>176</v>
      </c>
      <c r="N359" s="36">
        <f t="shared" si="32"/>
        <v>232.32000000000002</v>
      </c>
      <c r="O359" s="7">
        <f t="shared" si="33"/>
        <v>24</v>
      </c>
      <c r="P359" s="22" t="str">
        <f t="shared" si="34"/>
        <v>Dec</v>
      </c>
      <c r="Q359" s="11">
        <f t="shared" si="35"/>
        <v>2023</v>
      </c>
    </row>
    <row r="360" spans="1:17" x14ac:dyDescent="0.25">
      <c r="A360" s="27">
        <v>45285</v>
      </c>
      <c r="B360" s="4" t="s">
        <v>17</v>
      </c>
      <c r="C360" s="4">
        <v>14</v>
      </c>
      <c r="D360" s="4" t="s">
        <v>112</v>
      </c>
      <c r="E360" s="4" t="s">
        <v>113</v>
      </c>
      <c r="F360" s="5">
        <v>0</v>
      </c>
      <c r="G360" s="6" t="str">
        <f>VLOOKUP($B360,Catalogue!$A$1:$F$51,2,FALSE)</f>
        <v>Product07</v>
      </c>
      <c r="H360" s="7" t="str">
        <f>VLOOKUP(B360,Catalogue!$A$1:$F$51,3,FALSE)</f>
        <v>Category01</v>
      </c>
      <c r="I360" s="4" t="str">
        <f>VLOOKUP($B360,Catalogue!$A$1:$F$51,4,FALSE)</f>
        <v>Ft</v>
      </c>
      <c r="J360" s="36">
        <f>VLOOKUP($B360,Catalogue!$A$1:$F$51,5,FALSE)</f>
        <v>10</v>
      </c>
      <c r="K360" s="36">
        <f>VLOOKUP($B360,Catalogue!$A$1:$F$51,6,FALSE)</f>
        <v>11.2</v>
      </c>
      <c r="L360" s="36">
        <f t="shared" si="30"/>
        <v>1.1999999999999993</v>
      </c>
      <c r="M360" s="36">
        <f t="shared" si="31"/>
        <v>140</v>
      </c>
      <c r="N360" s="36">
        <f t="shared" si="32"/>
        <v>156.79999999999998</v>
      </c>
      <c r="O360" s="7">
        <f t="shared" si="33"/>
        <v>25</v>
      </c>
      <c r="P360" s="22" t="str">
        <f t="shared" si="34"/>
        <v>Dec</v>
      </c>
      <c r="Q360" s="11">
        <f t="shared" si="35"/>
        <v>2023</v>
      </c>
    </row>
    <row r="361" spans="1:17" x14ac:dyDescent="0.25">
      <c r="A361" s="27">
        <v>45286</v>
      </c>
      <c r="B361" s="4" t="s">
        <v>54</v>
      </c>
      <c r="C361" s="4">
        <v>11</v>
      </c>
      <c r="D361" s="4" t="s">
        <v>111</v>
      </c>
      <c r="E361" s="4" t="s">
        <v>113</v>
      </c>
      <c r="F361" s="5">
        <v>0</v>
      </c>
      <c r="G361" s="6" t="str">
        <f>VLOOKUP($B361,Catalogue!$A$1:$F$51,2,FALSE)</f>
        <v>Product26</v>
      </c>
      <c r="H361" s="7" t="str">
        <f>VLOOKUP(B361,Catalogue!$A$1:$F$51,3,FALSE)</f>
        <v>Category03</v>
      </c>
      <c r="I361" s="4" t="str">
        <f>VLOOKUP($B361,Catalogue!$A$1:$F$51,4,FALSE)</f>
        <v>Kg</v>
      </c>
      <c r="J361" s="36">
        <f>VLOOKUP($B361,Catalogue!$A$1:$F$51,5,FALSE)</f>
        <v>98</v>
      </c>
      <c r="K361" s="36">
        <f>VLOOKUP($B361,Catalogue!$A$1:$F$51,6,FALSE)</f>
        <v>161.69999999999999</v>
      </c>
      <c r="L361" s="36">
        <f t="shared" si="30"/>
        <v>63.699999999999989</v>
      </c>
      <c r="M361" s="36">
        <f t="shared" si="31"/>
        <v>1078</v>
      </c>
      <c r="N361" s="36">
        <f t="shared" si="32"/>
        <v>1778.6999999999998</v>
      </c>
      <c r="O361" s="7">
        <f t="shared" si="33"/>
        <v>26</v>
      </c>
      <c r="P361" s="22" t="str">
        <f t="shared" si="34"/>
        <v>Dec</v>
      </c>
      <c r="Q361" s="11">
        <f t="shared" si="35"/>
        <v>2023</v>
      </c>
    </row>
    <row r="362" spans="1:17" x14ac:dyDescent="0.25">
      <c r="A362" s="27">
        <v>45287</v>
      </c>
      <c r="B362" s="4" t="s">
        <v>43</v>
      </c>
      <c r="C362" s="4">
        <v>17</v>
      </c>
      <c r="D362" s="4" t="s">
        <v>111</v>
      </c>
      <c r="E362" s="4" t="s">
        <v>112</v>
      </c>
      <c r="F362" s="5">
        <v>0</v>
      </c>
      <c r="G362" s="6" t="str">
        <f>VLOOKUP($B362,Catalogue!$A$1:$F$51,2,FALSE)</f>
        <v>Product21</v>
      </c>
      <c r="H362" s="7" t="str">
        <f>VLOOKUP(B362,Catalogue!$A$1:$F$51,3,FALSE)</f>
        <v>Category03</v>
      </c>
      <c r="I362" s="4" t="str">
        <f>VLOOKUP($B362,Catalogue!$A$1:$F$51,4,FALSE)</f>
        <v>Kg</v>
      </c>
      <c r="J362" s="36">
        <f>VLOOKUP($B362,Catalogue!$A$1:$F$51,5,FALSE)</f>
        <v>16</v>
      </c>
      <c r="K362" s="36">
        <f>VLOOKUP($B362,Catalogue!$A$1:$F$51,6,FALSE)</f>
        <v>21.12</v>
      </c>
      <c r="L362" s="36">
        <f t="shared" si="30"/>
        <v>5.120000000000001</v>
      </c>
      <c r="M362" s="36">
        <f t="shared" si="31"/>
        <v>272</v>
      </c>
      <c r="N362" s="36">
        <f t="shared" si="32"/>
        <v>359.04</v>
      </c>
      <c r="O362" s="7">
        <f t="shared" si="33"/>
        <v>27</v>
      </c>
      <c r="P362" s="22" t="str">
        <f t="shared" si="34"/>
        <v>Dec</v>
      </c>
      <c r="Q362" s="11">
        <f t="shared" si="35"/>
        <v>2023</v>
      </c>
    </row>
    <row r="363" spans="1:17" x14ac:dyDescent="0.25">
      <c r="A363" s="27">
        <v>45288</v>
      </c>
      <c r="B363" s="4" t="s">
        <v>96</v>
      </c>
      <c r="C363" s="4">
        <v>2</v>
      </c>
      <c r="D363" s="4" t="s">
        <v>112</v>
      </c>
      <c r="E363" s="4" t="s">
        <v>113</v>
      </c>
      <c r="F363" s="5">
        <v>0</v>
      </c>
      <c r="G363" s="6" t="str">
        <f>VLOOKUP($B363,Catalogue!$A$1:$F$51,2,FALSE)</f>
        <v>Product46</v>
      </c>
      <c r="H363" s="7" t="str">
        <f>VLOOKUP(B363,Catalogue!$A$1:$F$51,3,FALSE)</f>
        <v>Category05</v>
      </c>
      <c r="I363" s="4" t="str">
        <f>VLOOKUP($B363,Catalogue!$A$1:$F$51,4,FALSE)</f>
        <v>No.</v>
      </c>
      <c r="J363" s="36">
        <f>VLOOKUP($B363,Catalogue!$A$1:$F$51,5,FALSE)</f>
        <v>16</v>
      </c>
      <c r="K363" s="36">
        <f>VLOOKUP($B363,Catalogue!$A$1:$F$51,6,FALSE)</f>
        <v>26.4</v>
      </c>
      <c r="L363" s="36">
        <f t="shared" si="30"/>
        <v>10.399999999999999</v>
      </c>
      <c r="M363" s="36">
        <f t="shared" si="31"/>
        <v>32</v>
      </c>
      <c r="N363" s="36">
        <f t="shared" si="32"/>
        <v>52.8</v>
      </c>
      <c r="O363" s="7">
        <f t="shared" si="33"/>
        <v>28</v>
      </c>
      <c r="P363" s="22" t="str">
        <f t="shared" si="34"/>
        <v>Dec</v>
      </c>
      <c r="Q363" s="11">
        <f t="shared" si="35"/>
        <v>2023</v>
      </c>
    </row>
    <row r="364" spans="1:17" x14ac:dyDescent="0.25">
      <c r="A364" s="27">
        <v>45289</v>
      </c>
      <c r="B364" s="4" t="s">
        <v>39</v>
      </c>
      <c r="C364" s="4">
        <v>8</v>
      </c>
      <c r="D364" s="4" t="s">
        <v>114</v>
      </c>
      <c r="E364" s="4" t="s">
        <v>113</v>
      </c>
      <c r="F364" s="5">
        <v>0</v>
      </c>
      <c r="G364" s="6" t="str">
        <f>VLOOKUP($B364,Catalogue!$A$1:$F$51,2,FALSE)</f>
        <v>Product19</v>
      </c>
      <c r="H364" s="7" t="str">
        <f>VLOOKUP(B364,Catalogue!$A$1:$F$51,3,FALSE)</f>
        <v>Category02</v>
      </c>
      <c r="I364" s="4" t="str">
        <f>VLOOKUP($B364,Catalogue!$A$1:$F$51,4,FALSE)</f>
        <v>Lt</v>
      </c>
      <c r="J364" s="36">
        <f>VLOOKUP($B364,Catalogue!$A$1:$F$51,5,FALSE)</f>
        <v>124</v>
      </c>
      <c r="K364" s="36">
        <f>VLOOKUP($B364,Catalogue!$A$1:$F$51,6,FALSE)</f>
        <v>167.4</v>
      </c>
      <c r="L364" s="36">
        <f t="shared" si="30"/>
        <v>43.400000000000006</v>
      </c>
      <c r="M364" s="36">
        <f t="shared" si="31"/>
        <v>992</v>
      </c>
      <c r="N364" s="36">
        <f t="shared" si="32"/>
        <v>1339.2</v>
      </c>
      <c r="O364" s="7">
        <f t="shared" si="33"/>
        <v>29</v>
      </c>
      <c r="P364" s="22" t="str">
        <f t="shared" si="34"/>
        <v>Dec</v>
      </c>
      <c r="Q364" s="11">
        <f t="shared" si="35"/>
        <v>2023</v>
      </c>
    </row>
    <row r="365" spans="1:17" x14ac:dyDescent="0.25">
      <c r="A365" s="27">
        <v>45290</v>
      </c>
      <c r="B365" s="4" t="s">
        <v>15</v>
      </c>
      <c r="C365" s="4">
        <v>17</v>
      </c>
      <c r="D365" s="4" t="s">
        <v>114</v>
      </c>
      <c r="E365" s="4" t="s">
        <v>112</v>
      </c>
      <c r="F365" s="5">
        <v>0</v>
      </c>
      <c r="G365" s="6" t="str">
        <f>VLOOKUP($B365,Catalogue!$A$1:$F$51,2,FALSE)</f>
        <v>Product06</v>
      </c>
      <c r="H365" s="7" t="str">
        <f>VLOOKUP(B365,Catalogue!$A$1:$F$51,3,FALSE)</f>
        <v>Category01</v>
      </c>
      <c r="I365" s="4" t="str">
        <f>VLOOKUP($B365,Catalogue!$A$1:$F$51,4,FALSE)</f>
        <v>No.</v>
      </c>
      <c r="J365" s="36">
        <f>VLOOKUP($B365,Catalogue!$A$1:$F$51,5,FALSE)</f>
        <v>124</v>
      </c>
      <c r="K365" s="36">
        <f>VLOOKUP($B365,Catalogue!$A$1:$F$51,6,FALSE)</f>
        <v>204.60000000000002</v>
      </c>
      <c r="L365" s="36">
        <f t="shared" si="30"/>
        <v>80.600000000000023</v>
      </c>
      <c r="M365" s="36">
        <f t="shared" si="31"/>
        <v>2108</v>
      </c>
      <c r="N365" s="36">
        <f t="shared" si="32"/>
        <v>3478.2000000000003</v>
      </c>
      <c r="O365" s="7">
        <f t="shared" si="33"/>
        <v>30</v>
      </c>
      <c r="P365" s="22" t="str">
        <f t="shared" si="34"/>
        <v>Dec</v>
      </c>
      <c r="Q365" s="11">
        <f t="shared" si="35"/>
        <v>2023</v>
      </c>
    </row>
    <row r="366" spans="1:17" x14ac:dyDescent="0.25">
      <c r="A366" s="27">
        <v>45291</v>
      </c>
      <c r="B366" s="4" t="s">
        <v>60</v>
      </c>
      <c r="C366" s="4">
        <v>19</v>
      </c>
      <c r="D366" s="4" t="s">
        <v>112</v>
      </c>
      <c r="E366" s="4" t="s">
        <v>113</v>
      </c>
      <c r="F366" s="5">
        <v>0</v>
      </c>
      <c r="G366" s="6" t="str">
        <f>VLOOKUP($B366,Catalogue!$A$1:$F$51,2,FALSE)</f>
        <v>Product29</v>
      </c>
      <c r="H366" s="7" t="str">
        <f>VLOOKUP(B366,Catalogue!$A$1:$F$51,3,FALSE)</f>
        <v>Category03</v>
      </c>
      <c r="I366" s="4" t="str">
        <f>VLOOKUP($B366,Catalogue!$A$1:$F$51,4,FALSE)</f>
        <v>Kg</v>
      </c>
      <c r="J366" s="36">
        <f>VLOOKUP($B366,Catalogue!$A$1:$F$51,5,FALSE)</f>
        <v>71</v>
      </c>
      <c r="K366" s="36">
        <f>VLOOKUP($B366,Catalogue!$A$1:$F$51,6,FALSE)</f>
        <v>95.85</v>
      </c>
      <c r="L366" s="36">
        <f t="shared" si="30"/>
        <v>24.849999999999994</v>
      </c>
      <c r="M366" s="36">
        <f t="shared" si="31"/>
        <v>1349</v>
      </c>
      <c r="N366" s="36">
        <f t="shared" si="32"/>
        <v>1821.1499999999999</v>
      </c>
      <c r="O366" s="7">
        <f t="shared" si="33"/>
        <v>31</v>
      </c>
      <c r="P366" s="22" t="str">
        <f t="shared" si="34"/>
        <v>Dec</v>
      </c>
      <c r="Q366" s="11">
        <f t="shared" si="35"/>
        <v>2023</v>
      </c>
    </row>
    <row r="367" spans="1:17" x14ac:dyDescent="0.25">
      <c r="A367" s="27">
        <f>+A366+2</f>
        <v>45293</v>
      </c>
      <c r="B367" s="4" t="s">
        <v>17</v>
      </c>
      <c r="C367" s="4">
        <v>10</v>
      </c>
      <c r="D367" s="4" t="s">
        <v>111</v>
      </c>
      <c r="E367" s="4" t="s">
        <v>112</v>
      </c>
      <c r="F367" s="5">
        <v>0</v>
      </c>
      <c r="G367" s="6" t="str">
        <f>VLOOKUP($B367,Catalogue!$A$1:$F$51,2,FALSE)</f>
        <v>Product07</v>
      </c>
      <c r="H367" s="7" t="str">
        <f>VLOOKUP(B367,Catalogue!$A$1:$F$51,3,FALSE)</f>
        <v>Category01</v>
      </c>
      <c r="I367" s="4" t="str">
        <f>VLOOKUP($B367,Catalogue!$A$1:$F$51,4,FALSE)</f>
        <v>Ft</v>
      </c>
      <c r="J367" s="36">
        <f>VLOOKUP($B367,Catalogue!$A$1:$F$51,5,FALSE)</f>
        <v>10</v>
      </c>
      <c r="K367" s="36">
        <f>VLOOKUP($B367,Catalogue!$A$1:$F$51,6,FALSE)</f>
        <v>11.2</v>
      </c>
      <c r="L367" s="36">
        <f t="shared" si="30"/>
        <v>1.1999999999999993</v>
      </c>
      <c r="M367" s="36">
        <f t="shared" si="31"/>
        <v>100</v>
      </c>
      <c r="N367" s="36">
        <f t="shared" si="32"/>
        <v>112</v>
      </c>
      <c r="O367" s="7">
        <f t="shared" si="33"/>
        <v>2</v>
      </c>
      <c r="P367" s="22" t="str">
        <f t="shared" si="34"/>
        <v>Jan</v>
      </c>
      <c r="Q367" s="11">
        <f t="shared" si="35"/>
        <v>2024</v>
      </c>
    </row>
    <row r="368" spans="1:17" x14ac:dyDescent="0.25">
      <c r="A368" s="27">
        <f t="shared" ref="A368:A428" si="36">+A367+2</f>
        <v>45295</v>
      </c>
      <c r="B368" s="4" t="s">
        <v>96</v>
      </c>
      <c r="C368" s="4">
        <v>14</v>
      </c>
      <c r="D368" s="4" t="s">
        <v>111</v>
      </c>
      <c r="E368" s="4" t="s">
        <v>113</v>
      </c>
      <c r="F368" s="5">
        <v>0</v>
      </c>
      <c r="G368" s="6" t="str">
        <f>VLOOKUP($B368,Catalogue!$A$1:$F$51,2,FALSE)</f>
        <v>Product46</v>
      </c>
      <c r="H368" s="7" t="str">
        <f>VLOOKUP(B368,Catalogue!$A$1:$F$51,3,FALSE)</f>
        <v>Category05</v>
      </c>
      <c r="I368" s="4" t="str">
        <f>VLOOKUP($B368,Catalogue!$A$1:$F$51,4,FALSE)</f>
        <v>No.</v>
      </c>
      <c r="J368" s="36">
        <f>VLOOKUP($B368,Catalogue!$A$1:$F$51,5,FALSE)</f>
        <v>16</v>
      </c>
      <c r="K368" s="36">
        <f>VLOOKUP($B368,Catalogue!$A$1:$F$51,6,FALSE)</f>
        <v>26.4</v>
      </c>
      <c r="L368" s="36">
        <f t="shared" si="30"/>
        <v>10.399999999999999</v>
      </c>
      <c r="M368" s="36">
        <f t="shared" si="31"/>
        <v>224</v>
      </c>
      <c r="N368" s="36">
        <f t="shared" si="32"/>
        <v>369.59999999999997</v>
      </c>
      <c r="O368" s="7">
        <f t="shared" si="33"/>
        <v>4</v>
      </c>
      <c r="P368" s="22" t="str">
        <f t="shared" si="34"/>
        <v>Jan</v>
      </c>
      <c r="Q368" s="11">
        <f t="shared" si="35"/>
        <v>2024</v>
      </c>
    </row>
    <row r="369" spans="1:17" x14ac:dyDescent="0.25">
      <c r="A369" s="27">
        <f t="shared" si="36"/>
        <v>45297</v>
      </c>
      <c r="B369" s="4" t="s">
        <v>58</v>
      </c>
      <c r="C369" s="4">
        <v>10</v>
      </c>
      <c r="D369" s="4" t="s">
        <v>112</v>
      </c>
      <c r="E369" s="4" t="s">
        <v>112</v>
      </c>
      <c r="F369" s="5">
        <v>0</v>
      </c>
      <c r="G369" s="6" t="str">
        <f>VLOOKUP($B369,Catalogue!$A$1:$F$51,2,FALSE)</f>
        <v>Product28</v>
      </c>
      <c r="H369" s="7" t="str">
        <f>VLOOKUP(B369,Catalogue!$A$1:$F$51,3,FALSE)</f>
        <v>Category03</v>
      </c>
      <c r="I369" s="4" t="str">
        <f>VLOOKUP($B369,Catalogue!$A$1:$F$51,4,FALSE)</f>
        <v>Ft</v>
      </c>
      <c r="J369" s="36">
        <f>VLOOKUP($B369,Catalogue!$A$1:$F$51,5,FALSE)</f>
        <v>44</v>
      </c>
      <c r="K369" s="36">
        <f>VLOOKUP($B369,Catalogue!$A$1:$F$51,6,FALSE)</f>
        <v>48.4</v>
      </c>
      <c r="L369" s="36">
        <f t="shared" si="30"/>
        <v>4.3999999999999986</v>
      </c>
      <c r="M369" s="36">
        <f t="shared" si="31"/>
        <v>440</v>
      </c>
      <c r="N369" s="36">
        <f t="shared" si="32"/>
        <v>484</v>
      </c>
      <c r="O369" s="7">
        <f t="shared" si="33"/>
        <v>6</v>
      </c>
      <c r="P369" s="22" t="str">
        <f t="shared" si="34"/>
        <v>Jan</v>
      </c>
      <c r="Q369" s="11">
        <f t="shared" si="35"/>
        <v>2024</v>
      </c>
    </row>
    <row r="370" spans="1:17" x14ac:dyDescent="0.25">
      <c r="A370" s="27">
        <f t="shared" si="36"/>
        <v>45299</v>
      </c>
      <c r="B370" s="4" t="s">
        <v>64</v>
      </c>
      <c r="C370" s="4">
        <v>16</v>
      </c>
      <c r="D370" s="4" t="s">
        <v>111</v>
      </c>
      <c r="E370" s="4" t="s">
        <v>113</v>
      </c>
      <c r="F370" s="5">
        <v>0</v>
      </c>
      <c r="G370" s="6" t="str">
        <f>VLOOKUP($B370,Catalogue!$A$1:$F$51,2,FALSE)</f>
        <v>Product31</v>
      </c>
      <c r="H370" s="7" t="str">
        <f>VLOOKUP(B370,Catalogue!$A$1:$F$51,3,FALSE)</f>
        <v>Category03</v>
      </c>
      <c r="I370" s="4" t="str">
        <f>VLOOKUP($B370,Catalogue!$A$1:$F$51,4,FALSE)</f>
        <v>Ft</v>
      </c>
      <c r="J370" s="36">
        <f>VLOOKUP($B370,Catalogue!$A$1:$F$51,5,FALSE)</f>
        <v>124</v>
      </c>
      <c r="K370" s="36">
        <f>VLOOKUP($B370,Catalogue!$A$1:$F$51,6,FALSE)</f>
        <v>163.68</v>
      </c>
      <c r="L370" s="36">
        <f t="shared" si="30"/>
        <v>39.680000000000007</v>
      </c>
      <c r="M370" s="36">
        <f t="shared" si="31"/>
        <v>1984</v>
      </c>
      <c r="N370" s="36">
        <f t="shared" si="32"/>
        <v>2618.88</v>
      </c>
      <c r="O370" s="7">
        <f t="shared" si="33"/>
        <v>8</v>
      </c>
      <c r="P370" s="22" t="str">
        <f t="shared" si="34"/>
        <v>Jan</v>
      </c>
      <c r="Q370" s="11">
        <f t="shared" si="35"/>
        <v>2024</v>
      </c>
    </row>
    <row r="371" spans="1:17" x14ac:dyDescent="0.25">
      <c r="A371" s="27">
        <f t="shared" si="36"/>
        <v>45301</v>
      </c>
      <c r="B371" s="4" t="s">
        <v>71</v>
      </c>
      <c r="C371" s="4">
        <v>14</v>
      </c>
      <c r="D371" s="4" t="s">
        <v>111</v>
      </c>
      <c r="E371" s="4" t="s">
        <v>113</v>
      </c>
      <c r="F371" s="5">
        <v>0</v>
      </c>
      <c r="G371" s="6" t="str">
        <f>VLOOKUP($B371,Catalogue!$A$1:$F$51,2,FALSE)</f>
        <v>Product34</v>
      </c>
      <c r="H371" s="7" t="str">
        <f>VLOOKUP(B371,Catalogue!$A$1:$F$51,3,FALSE)</f>
        <v>Category04</v>
      </c>
      <c r="I371" s="4" t="str">
        <f>VLOOKUP($B371,Catalogue!$A$1:$F$51,4,FALSE)</f>
        <v>Kg</v>
      </c>
      <c r="J371" s="36">
        <f>VLOOKUP($B371,Catalogue!$A$1:$F$51,5,FALSE)</f>
        <v>10</v>
      </c>
      <c r="K371" s="36">
        <f>VLOOKUP($B371,Catalogue!$A$1:$F$51,6,FALSE)</f>
        <v>11.3</v>
      </c>
      <c r="L371" s="36">
        <f t="shared" si="30"/>
        <v>1.3000000000000007</v>
      </c>
      <c r="M371" s="36">
        <f t="shared" si="31"/>
        <v>140</v>
      </c>
      <c r="N371" s="36">
        <f t="shared" si="32"/>
        <v>158.20000000000002</v>
      </c>
      <c r="O371" s="7">
        <f t="shared" si="33"/>
        <v>10</v>
      </c>
      <c r="P371" s="22" t="str">
        <f t="shared" si="34"/>
        <v>Jan</v>
      </c>
      <c r="Q371" s="11">
        <f t="shared" si="35"/>
        <v>2024</v>
      </c>
    </row>
    <row r="372" spans="1:17" x14ac:dyDescent="0.25">
      <c r="A372" s="27">
        <f t="shared" si="36"/>
        <v>45303</v>
      </c>
      <c r="B372" s="4" t="s">
        <v>48</v>
      </c>
      <c r="C372" s="4">
        <v>17</v>
      </c>
      <c r="D372" s="4" t="s">
        <v>112</v>
      </c>
      <c r="E372" s="4" t="s">
        <v>112</v>
      </c>
      <c r="F372" s="5">
        <v>0</v>
      </c>
      <c r="G372" s="6" t="str">
        <f>VLOOKUP($B372,Catalogue!$A$1:$F$51,2,FALSE)</f>
        <v>Product23</v>
      </c>
      <c r="H372" s="7" t="str">
        <f>VLOOKUP(B372,Catalogue!$A$1:$F$51,3,FALSE)</f>
        <v>Category03</v>
      </c>
      <c r="I372" s="4" t="str">
        <f>VLOOKUP($B372,Catalogue!$A$1:$F$51,4,FALSE)</f>
        <v>Ft</v>
      </c>
      <c r="J372" s="36">
        <f>VLOOKUP($B372,Catalogue!$A$1:$F$51,5,FALSE)</f>
        <v>123</v>
      </c>
      <c r="K372" s="36">
        <f>VLOOKUP($B372,Catalogue!$A$1:$F$51,6,FALSE)</f>
        <v>140.22</v>
      </c>
      <c r="L372" s="36">
        <f t="shared" si="30"/>
        <v>17.22</v>
      </c>
      <c r="M372" s="36">
        <f t="shared" si="31"/>
        <v>2091</v>
      </c>
      <c r="N372" s="36">
        <f t="shared" si="32"/>
        <v>2383.7399999999998</v>
      </c>
      <c r="O372" s="7">
        <f t="shared" si="33"/>
        <v>12</v>
      </c>
      <c r="P372" s="22" t="str">
        <f t="shared" si="34"/>
        <v>Jan</v>
      </c>
      <c r="Q372" s="11">
        <f t="shared" si="35"/>
        <v>2024</v>
      </c>
    </row>
    <row r="373" spans="1:17" x14ac:dyDescent="0.25">
      <c r="A373" s="27">
        <f t="shared" si="36"/>
        <v>45305</v>
      </c>
      <c r="B373" s="4" t="s">
        <v>25</v>
      </c>
      <c r="C373" s="4">
        <v>10</v>
      </c>
      <c r="D373" s="4" t="s">
        <v>114</v>
      </c>
      <c r="E373" s="4" t="s">
        <v>113</v>
      </c>
      <c r="F373" s="5">
        <v>0</v>
      </c>
      <c r="G373" s="6" t="str">
        <f>VLOOKUP($B373,Catalogue!$A$1:$F$51,2,FALSE)</f>
        <v>Product12</v>
      </c>
      <c r="H373" s="7" t="str">
        <f>VLOOKUP(B373,Catalogue!$A$1:$F$51,3,FALSE)</f>
        <v>Category02</v>
      </c>
      <c r="I373" s="4" t="str">
        <f>VLOOKUP($B373,Catalogue!$A$1:$F$51,4,FALSE)</f>
        <v>Ft</v>
      </c>
      <c r="J373" s="36">
        <f>VLOOKUP($B373,Catalogue!$A$1:$F$51,5,FALSE)</f>
        <v>12</v>
      </c>
      <c r="K373" s="36">
        <f>VLOOKUP($B373,Catalogue!$A$1:$F$51,6,FALSE)</f>
        <v>13.44</v>
      </c>
      <c r="L373" s="36">
        <f t="shared" si="30"/>
        <v>1.4399999999999995</v>
      </c>
      <c r="M373" s="36">
        <f t="shared" si="31"/>
        <v>120</v>
      </c>
      <c r="N373" s="36">
        <f t="shared" si="32"/>
        <v>134.4</v>
      </c>
      <c r="O373" s="7">
        <f t="shared" si="33"/>
        <v>14</v>
      </c>
      <c r="P373" s="22" t="str">
        <f t="shared" si="34"/>
        <v>Jan</v>
      </c>
      <c r="Q373" s="11">
        <f t="shared" si="35"/>
        <v>2024</v>
      </c>
    </row>
    <row r="374" spans="1:17" x14ac:dyDescent="0.25">
      <c r="A374" s="27">
        <f t="shared" si="36"/>
        <v>45307</v>
      </c>
      <c r="B374" s="4" t="s">
        <v>102</v>
      </c>
      <c r="C374" s="4">
        <v>8</v>
      </c>
      <c r="D374" s="4" t="s">
        <v>114</v>
      </c>
      <c r="E374" s="4" t="s">
        <v>113</v>
      </c>
      <c r="F374" s="5">
        <v>0</v>
      </c>
      <c r="G374" s="6" t="str">
        <f>VLOOKUP($B374,Catalogue!$A$1:$F$51,2,FALSE)</f>
        <v>Product49</v>
      </c>
      <c r="H374" s="7" t="str">
        <f>VLOOKUP(B374,Catalogue!$A$1:$F$51,3,FALSE)</f>
        <v>Category05</v>
      </c>
      <c r="I374" s="4" t="str">
        <f>VLOOKUP($B374,Catalogue!$A$1:$F$51,4,FALSE)</f>
        <v>Kg</v>
      </c>
      <c r="J374" s="36">
        <f>VLOOKUP($B374,Catalogue!$A$1:$F$51,5,FALSE)</f>
        <v>136</v>
      </c>
      <c r="K374" s="36">
        <f>VLOOKUP($B374,Catalogue!$A$1:$F$51,6,FALSE)</f>
        <v>183.6</v>
      </c>
      <c r="L374" s="36">
        <f t="shared" si="30"/>
        <v>47.599999999999994</v>
      </c>
      <c r="M374" s="36">
        <f t="shared" si="31"/>
        <v>1088</v>
      </c>
      <c r="N374" s="36">
        <f t="shared" si="32"/>
        <v>1468.8</v>
      </c>
      <c r="O374" s="7">
        <f t="shared" si="33"/>
        <v>16</v>
      </c>
      <c r="P374" s="22" t="str">
        <f t="shared" si="34"/>
        <v>Jan</v>
      </c>
      <c r="Q374" s="11">
        <f t="shared" si="35"/>
        <v>2024</v>
      </c>
    </row>
    <row r="375" spans="1:17" x14ac:dyDescent="0.25">
      <c r="A375" s="27">
        <f t="shared" si="36"/>
        <v>45309</v>
      </c>
      <c r="B375" s="4" t="s">
        <v>25</v>
      </c>
      <c r="C375" s="4">
        <v>12</v>
      </c>
      <c r="D375" s="4" t="s">
        <v>112</v>
      </c>
      <c r="E375" s="4" t="s">
        <v>112</v>
      </c>
      <c r="F375" s="5">
        <v>0</v>
      </c>
      <c r="G375" s="6" t="str">
        <f>VLOOKUP($B375,Catalogue!$A$1:$F$51,2,FALSE)</f>
        <v>Product12</v>
      </c>
      <c r="H375" s="7" t="str">
        <f>VLOOKUP(B375,Catalogue!$A$1:$F$51,3,FALSE)</f>
        <v>Category02</v>
      </c>
      <c r="I375" s="4" t="str">
        <f>VLOOKUP($B375,Catalogue!$A$1:$F$51,4,FALSE)</f>
        <v>Ft</v>
      </c>
      <c r="J375" s="36">
        <f>VLOOKUP($B375,Catalogue!$A$1:$F$51,5,FALSE)</f>
        <v>12</v>
      </c>
      <c r="K375" s="36">
        <f>VLOOKUP($B375,Catalogue!$A$1:$F$51,6,FALSE)</f>
        <v>13.44</v>
      </c>
      <c r="L375" s="36">
        <f t="shared" si="30"/>
        <v>1.4399999999999995</v>
      </c>
      <c r="M375" s="36">
        <f t="shared" si="31"/>
        <v>144</v>
      </c>
      <c r="N375" s="36">
        <f t="shared" si="32"/>
        <v>161.28</v>
      </c>
      <c r="O375" s="7">
        <f t="shared" si="33"/>
        <v>18</v>
      </c>
      <c r="P375" s="22" t="str">
        <f t="shared" si="34"/>
        <v>Jan</v>
      </c>
      <c r="Q375" s="11">
        <f t="shared" si="35"/>
        <v>2024</v>
      </c>
    </row>
    <row r="376" spans="1:17" x14ac:dyDescent="0.25">
      <c r="A376" s="27">
        <f t="shared" si="36"/>
        <v>45311</v>
      </c>
      <c r="B376" s="4" t="s">
        <v>98</v>
      </c>
      <c r="C376" s="4">
        <v>4</v>
      </c>
      <c r="D376" s="4" t="s">
        <v>111</v>
      </c>
      <c r="E376" s="4" t="s">
        <v>113</v>
      </c>
      <c r="F376" s="5">
        <v>0</v>
      </c>
      <c r="G376" s="6" t="str">
        <f>VLOOKUP($B376,Catalogue!$A$1:$F$51,2,FALSE)</f>
        <v>Product47</v>
      </c>
      <c r="H376" s="7" t="str">
        <f>VLOOKUP(B376,Catalogue!$A$1:$F$51,3,FALSE)</f>
        <v>Category05</v>
      </c>
      <c r="I376" s="4" t="str">
        <f>VLOOKUP($B376,Catalogue!$A$1:$F$51,4,FALSE)</f>
        <v>Ft</v>
      </c>
      <c r="J376" s="36">
        <f>VLOOKUP($B376,Catalogue!$A$1:$F$51,5,FALSE)</f>
        <v>10</v>
      </c>
      <c r="K376" s="36">
        <f>VLOOKUP($B376,Catalogue!$A$1:$F$51,6,FALSE)</f>
        <v>11.2</v>
      </c>
      <c r="L376" s="36">
        <f t="shared" si="30"/>
        <v>1.1999999999999993</v>
      </c>
      <c r="M376" s="36">
        <f t="shared" si="31"/>
        <v>40</v>
      </c>
      <c r="N376" s="36">
        <f t="shared" si="32"/>
        <v>44.8</v>
      </c>
      <c r="O376" s="7">
        <f t="shared" si="33"/>
        <v>20</v>
      </c>
      <c r="P376" s="22" t="str">
        <f t="shared" si="34"/>
        <v>Jan</v>
      </c>
      <c r="Q376" s="11">
        <f t="shared" si="35"/>
        <v>2024</v>
      </c>
    </row>
    <row r="377" spans="1:17" x14ac:dyDescent="0.25">
      <c r="A377" s="27">
        <f t="shared" si="36"/>
        <v>45313</v>
      </c>
      <c r="B377" s="4" t="s">
        <v>18</v>
      </c>
      <c r="C377" s="4">
        <v>8</v>
      </c>
      <c r="D377" s="4" t="s">
        <v>111</v>
      </c>
      <c r="E377" s="4" t="s">
        <v>112</v>
      </c>
      <c r="F377" s="5">
        <v>0</v>
      </c>
      <c r="G377" s="6" t="str">
        <f>VLOOKUP($B377,Catalogue!$A$1:$F$51,2,FALSE)</f>
        <v>Product08</v>
      </c>
      <c r="H377" s="7" t="str">
        <f>VLOOKUP(B377,Catalogue!$A$1:$F$51,3,FALSE)</f>
        <v>Category01</v>
      </c>
      <c r="I377" s="4" t="str">
        <f>VLOOKUP($B377,Catalogue!$A$1:$F$51,4,FALSE)</f>
        <v>Lt</v>
      </c>
      <c r="J377" s="36">
        <f>VLOOKUP($B377,Catalogue!$A$1:$F$51,5,FALSE)</f>
        <v>16</v>
      </c>
      <c r="K377" s="36">
        <f>VLOOKUP($B377,Catalogue!$A$1:$F$51,6,FALSE)</f>
        <v>17.600000000000001</v>
      </c>
      <c r="L377" s="36">
        <f t="shared" si="30"/>
        <v>1.6000000000000014</v>
      </c>
      <c r="M377" s="36">
        <f t="shared" si="31"/>
        <v>128</v>
      </c>
      <c r="N377" s="36">
        <f t="shared" si="32"/>
        <v>140.80000000000001</v>
      </c>
      <c r="O377" s="7">
        <f t="shared" si="33"/>
        <v>22</v>
      </c>
      <c r="P377" s="22" t="str">
        <f t="shared" si="34"/>
        <v>Jan</v>
      </c>
      <c r="Q377" s="11">
        <f t="shared" si="35"/>
        <v>2024</v>
      </c>
    </row>
    <row r="378" spans="1:17" x14ac:dyDescent="0.25">
      <c r="A378" s="27">
        <f t="shared" si="36"/>
        <v>45315</v>
      </c>
      <c r="B378" s="4" t="s">
        <v>83</v>
      </c>
      <c r="C378" s="4">
        <v>4</v>
      </c>
      <c r="D378" s="4" t="s">
        <v>112</v>
      </c>
      <c r="E378" s="4" t="s">
        <v>113</v>
      </c>
      <c r="F378" s="5">
        <v>0</v>
      </c>
      <c r="G378" s="6" t="str">
        <f>VLOOKUP($B378,Catalogue!$A$1:$F$51,2,FALSE)</f>
        <v>Product40</v>
      </c>
      <c r="H378" s="7" t="str">
        <f>VLOOKUP(B378,Catalogue!$A$1:$F$51,3,FALSE)</f>
        <v>Category04</v>
      </c>
      <c r="I378" s="4" t="str">
        <f>VLOOKUP($B378,Catalogue!$A$1:$F$51,4,FALSE)</f>
        <v>Lt</v>
      </c>
      <c r="J378" s="36">
        <f>VLOOKUP($B378,Catalogue!$A$1:$F$51,5,FALSE)</f>
        <v>105</v>
      </c>
      <c r="K378" s="36">
        <f>VLOOKUP($B378,Catalogue!$A$1:$F$51,6,FALSE)</f>
        <v>153.30000000000001</v>
      </c>
      <c r="L378" s="36">
        <f t="shared" si="30"/>
        <v>48.300000000000011</v>
      </c>
      <c r="M378" s="36">
        <f t="shared" si="31"/>
        <v>420</v>
      </c>
      <c r="N378" s="36">
        <f t="shared" si="32"/>
        <v>613.20000000000005</v>
      </c>
      <c r="O378" s="7">
        <f t="shared" si="33"/>
        <v>24</v>
      </c>
      <c r="P378" s="22" t="str">
        <f t="shared" si="34"/>
        <v>Jan</v>
      </c>
      <c r="Q378" s="11">
        <f t="shared" si="35"/>
        <v>2024</v>
      </c>
    </row>
    <row r="379" spans="1:17" x14ac:dyDescent="0.25">
      <c r="A379" s="27">
        <f t="shared" si="36"/>
        <v>45317</v>
      </c>
      <c r="B379" s="4" t="s">
        <v>14</v>
      </c>
      <c r="C379" s="4">
        <v>19</v>
      </c>
      <c r="D379" s="4" t="s">
        <v>111</v>
      </c>
      <c r="E379" s="4" t="s">
        <v>112</v>
      </c>
      <c r="F379" s="5">
        <v>0</v>
      </c>
      <c r="G379" s="6" t="str">
        <f>VLOOKUP($B379,Catalogue!$A$1:$F$51,2,FALSE)</f>
        <v>Product05</v>
      </c>
      <c r="H379" s="7" t="str">
        <f>VLOOKUP(B379,Catalogue!$A$1:$F$51,3,FALSE)</f>
        <v>Category01</v>
      </c>
      <c r="I379" s="4" t="str">
        <f>VLOOKUP($B379,Catalogue!$A$1:$F$51,4,FALSE)</f>
        <v>Kg</v>
      </c>
      <c r="J379" s="36">
        <f>VLOOKUP($B379,Catalogue!$A$1:$F$51,5,FALSE)</f>
        <v>133</v>
      </c>
      <c r="K379" s="36">
        <f>VLOOKUP($B379,Catalogue!$A$1:$F$51,6,FALSE)</f>
        <v>187.53</v>
      </c>
      <c r="L379" s="36">
        <f t="shared" si="30"/>
        <v>54.53</v>
      </c>
      <c r="M379" s="36">
        <f t="shared" si="31"/>
        <v>2527</v>
      </c>
      <c r="N379" s="36">
        <f t="shared" si="32"/>
        <v>3563.07</v>
      </c>
      <c r="O379" s="7">
        <f t="shared" si="33"/>
        <v>26</v>
      </c>
      <c r="P379" s="22" t="str">
        <f t="shared" si="34"/>
        <v>Jan</v>
      </c>
      <c r="Q379" s="11">
        <f t="shared" si="35"/>
        <v>2024</v>
      </c>
    </row>
    <row r="380" spans="1:17" x14ac:dyDescent="0.25">
      <c r="A380" s="27">
        <f t="shared" si="36"/>
        <v>45319</v>
      </c>
      <c r="B380" s="4" t="s">
        <v>43</v>
      </c>
      <c r="C380" s="4">
        <v>3</v>
      </c>
      <c r="D380" s="4" t="s">
        <v>111</v>
      </c>
      <c r="E380" s="4" t="s">
        <v>113</v>
      </c>
      <c r="F380" s="5">
        <v>0</v>
      </c>
      <c r="G380" s="6" t="str">
        <f>VLOOKUP($B380,Catalogue!$A$1:$F$51,2,FALSE)</f>
        <v>Product21</v>
      </c>
      <c r="H380" s="7" t="str">
        <f>VLOOKUP($B$2,Catalogue!$A$1:$F$51,3,FALSE)</f>
        <v>Category03</v>
      </c>
      <c r="I380" s="4" t="str">
        <f>VLOOKUP($B380,Catalogue!$A$1:$F$51,4,FALSE)</f>
        <v>Kg</v>
      </c>
      <c r="J380" s="36">
        <f>VLOOKUP($B380,Catalogue!$A$1:$F$51,5,FALSE)</f>
        <v>16</v>
      </c>
      <c r="K380" s="36">
        <f>VLOOKUP($B380,Catalogue!$A$1:$F$51,6,FALSE)</f>
        <v>21.12</v>
      </c>
      <c r="L380" s="36">
        <f t="shared" si="30"/>
        <v>5.120000000000001</v>
      </c>
      <c r="M380" s="36">
        <f t="shared" si="31"/>
        <v>48</v>
      </c>
      <c r="N380" s="36">
        <f t="shared" si="32"/>
        <v>63.36</v>
      </c>
      <c r="O380" s="7">
        <f t="shared" si="33"/>
        <v>28</v>
      </c>
      <c r="P380" s="22" t="str">
        <f t="shared" si="34"/>
        <v>Jan</v>
      </c>
      <c r="Q380" s="11">
        <f t="shared" si="35"/>
        <v>2024</v>
      </c>
    </row>
    <row r="381" spans="1:17" x14ac:dyDescent="0.25">
      <c r="A381" s="27">
        <f t="shared" si="36"/>
        <v>45321</v>
      </c>
      <c r="B381" s="4" t="s">
        <v>64</v>
      </c>
      <c r="C381" s="4">
        <v>14</v>
      </c>
      <c r="D381" s="4" t="s">
        <v>112</v>
      </c>
      <c r="E381" s="4" t="s">
        <v>113</v>
      </c>
      <c r="F381" s="5">
        <v>0</v>
      </c>
      <c r="G381" s="6" t="str">
        <f>VLOOKUP($B381,Catalogue!$A$1:$F$51,2,FALSE)</f>
        <v>Product31</v>
      </c>
      <c r="H381" s="7" t="str">
        <f>VLOOKUP(B381,Catalogue!$A$1:$F$51,3,FALSE)</f>
        <v>Category03</v>
      </c>
      <c r="I381" s="4" t="str">
        <f>VLOOKUP($B381,Catalogue!$A$1:$F$51,4,FALSE)</f>
        <v>Ft</v>
      </c>
      <c r="J381" s="36">
        <f>VLOOKUP($B381,Catalogue!$A$1:$F$51,5,FALSE)</f>
        <v>124</v>
      </c>
      <c r="K381" s="36">
        <f>VLOOKUP($B381,Catalogue!$A$1:$F$51,6,FALSE)</f>
        <v>163.68</v>
      </c>
      <c r="L381" s="36">
        <f t="shared" si="30"/>
        <v>39.680000000000007</v>
      </c>
      <c r="M381" s="36">
        <f t="shared" si="31"/>
        <v>1736</v>
      </c>
      <c r="N381" s="36">
        <f t="shared" si="32"/>
        <v>2291.52</v>
      </c>
      <c r="O381" s="7">
        <f t="shared" si="33"/>
        <v>30</v>
      </c>
      <c r="P381" s="22" t="str">
        <f t="shared" si="34"/>
        <v>Jan</v>
      </c>
      <c r="Q381" s="11">
        <f t="shared" si="35"/>
        <v>2024</v>
      </c>
    </row>
    <row r="382" spans="1:17" x14ac:dyDescent="0.25">
      <c r="A382" s="27">
        <f t="shared" si="36"/>
        <v>45323</v>
      </c>
      <c r="B382" s="4" t="s">
        <v>29</v>
      </c>
      <c r="C382" s="4">
        <v>2</v>
      </c>
      <c r="D382" s="4" t="s">
        <v>114</v>
      </c>
      <c r="E382" s="4" t="s">
        <v>112</v>
      </c>
      <c r="F382" s="5">
        <v>0</v>
      </c>
      <c r="G382" s="6" t="str">
        <f>VLOOKUP($B382,Catalogue!$A$1:$F$51,2,FALSE)</f>
        <v>Product14</v>
      </c>
      <c r="H382" s="7" t="str">
        <f>VLOOKUP(B382,Catalogue!$A$1:$F$51,3,FALSE)</f>
        <v>Category02</v>
      </c>
      <c r="I382" s="4" t="str">
        <f>VLOOKUP($B382,Catalogue!$A$1:$F$51,4,FALSE)</f>
        <v>No.</v>
      </c>
      <c r="J382" s="36">
        <f>VLOOKUP($B382,Catalogue!$A$1:$F$51,5,FALSE)</f>
        <v>98</v>
      </c>
      <c r="K382" s="36">
        <f>VLOOKUP($B382,Catalogue!$A$1:$F$51,6,FALSE)</f>
        <v>110.74</v>
      </c>
      <c r="L382" s="36">
        <f t="shared" si="30"/>
        <v>12.739999999999995</v>
      </c>
      <c r="M382" s="36">
        <f t="shared" si="31"/>
        <v>196</v>
      </c>
      <c r="N382" s="36">
        <f t="shared" si="32"/>
        <v>221.48</v>
      </c>
      <c r="O382" s="7">
        <f t="shared" si="33"/>
        <v>1</v>
      </c>
      <c r="P382" s="22" t="str">
        <f t="shared" si="34"/>
        <v>Feb</v>
      </c>
      <c r="Q382" s="11">
        <f t="shared" si="35"/>
        <v>2024</v>
      </c>
    </row>
    <row r="383" spans="1:17" x14ac:dyDescent="0.25">
      <c r="A383" s="27">
        <f t="shared" si="36"/>
        <v>45325</v>
      </c>
      <c r="B383" s="4" t="s">
        <v>18</v>
      </c>
      <c r="C383" s="4">
        <v>7</v>
      </c>
      <c r="D383" s="4" t="s">
        <v>114</v>
      </c>
      <c r="E383" s="4" t="s">
        <v>113</v>
      </c>
      <c r="F383" s="5">
        <v>0</v>
      </c>
      <c r="G383" s="6" t="str">
        <f>VLOOKUP($B383,Catalogue!$A$1:$F$51,2,FALSE)</f>
        <v>Product08</v>
      </c>
      <c r="H383" s="7" t="str">
        <f>VLOOKUP(B383,Catalogue!$A$1:$F$51,3,FALSE)</f>
        <v>Category01</v>
      </c>
      <c r="I383" s="4" t="str">
        <f>VLOOKUP($B383,Catalogue!$A$1:$F$51,4,FALSE)</f>
        <v>Lt</v>
      </c>
      <c r="J383" s="36">
        <f>VLOOKUP($B383,Catalogue!$A$1:$F$51,5,FALSE)</f>
        <v>16</v>
      </c>
      <c r="K383" s="36">
        <f>VLOOKUP($B383,Catalogue!$A$1:$F$51,6,FALSE)</f>
        <v>17.600000000000001</v>
      </c>
      <c r="L383" s="36">
        <f t="shared" si="30"/>
        <v>1.6000000000000014</v>
      </c>
      <c r="M383" s="36">
        <f t="shared" si="31"/>
        <v>112</v>
      </c>
      <c r="N383" s="36">
        <f t="shared" si="32"/>
        <v>123.20000000000002</v>
      </c>
      <c r="O383" s="7">
        <f t="shared" si="33"/>
        <v>3</v>
      </c>
      <c r="P383" s="22" t="str">
        <f t="shared" si="34"/>
        <v>Feb</v>
      </c>
      <c r="Q383" s="11">
        <f t="shared" si="35"/>
        <v>2024</v>
      </c>
    </row>
    <row r="384" spans="1:17" x14ac:dyDescent="0.25">
      <c r="A384" s="27">
        <f t="shared" si="36"/>
        <v>45327</v>
      </c>
      <c r="B384" s="4" t="s">
        <v>10</v>
      </c>
      <c r="C384" s="4">
        <v>4</v>
      </c>
      <c r="D384" s="4" t="s">
        <v>112</v>
      </c>
      <c r="E384" s="4" t="s">
        <v>113</v>
      </c>
      <c r="F384" s="5">
        <v>0</v>
      </c>
      <c r="G384" s="6" t="str">
        <f>VLOOKUP($B384,Catalogue!$A$1:$F$51,2,FALSE)</f>
        <v>Product03</v>
      </c>
      <c r="H384" s="7" t="str">
        <f>VLOOKUP(B384,Catalogue!$A$1:$F$51,3,FALSE)</f>
        <v>Category01</v>
      </c>
      <c r="I384" s="4" t="str">
        <f>VLOOKUP($B384,Catalogue!$A$1:$F$51,4,FALSE)</f>
        <v>Lt</v>
      </c>
      <c r="J384" s="36">
        <f>VLOOKUP($B384,Catalogue!$A$1:$F$51,5,FALSE)</f>
        <v>44</v>
      </c>
      <c r="K384" s="36">
        <f>VLOOKUP($B384,Catalogue!$A$1:$F$51,6,FALSE)</f>
        <v>50.16</v>
      </c>
      <c r="L384" s="36">
        <f t="shared" si="30"/>
        <v>6.1599999999999966</v>
      </c>
      <c r="M384" s="36">
        <f t="shared" si="31"/>
        <v>176</v>
      </c>
      <c r="N384" s="36">
        <f t="shared" si="32"/>
        <v>200.64</v>
      </c>
      <c r="O384" s="7">
        <f t="shared" si="33"/>
        <v>5</v>
      </c>
      <c r="P384" s="22" t="str">
        <f t="shared" si="34"/>
        <v>Feb</v>
      </c>
      <c r="Q384" s="11">
        <f t="shared" si="35"/>
        <v>2024</v>
      </c>
    </row>
    <row r="385" spans="1:17" x14ac:dyDescent="0.25">
      <c r="A385" s="27">
        <f t="shared" si="36"/>
        <v>45329</v>
      </c>
      <c r="B385" s="4" t="s">
        <v>50</v>
      </c>
      <c r="C385" s="4">
        <v>10</v>
      </c>
      <c r="D385" s="4" t="s">
        <v>111</v>
      </c>
      <c r="E385" s="4" t="s">
        <v>112</v>
      </c>
      <c r="F385" s="5">
        <v>0</v>
      </c>
      <c r="G385" s="6" t="str">
        <f>VLOOKUP($B385,Catalogue!$A$1:$F$51,2,FALSE)</f>
        <v>Product24</v>
      </c>
      <c r="H385" s="7" t="str">
        <f>VLOOKUP(B385,Catalogue!$A$1:$F$51,3,FALSE)</f>
        <v>Category03</v>
      </c>
      <c r="I385" s="4" t="str">
        <f>VLOOKUP($B385,Catalogue!$A$1:$F$51,4,FALSE)</f>
        <v>Lt</v>
      </c>
      <c r="J385" s="36">
        <f>VLOOKUP($B385,Catalogue!$A$1:$F$51,5,FALSE)</f>
        <v>136</v>
      </c>
      <c r="K385" s="36">
        <f>VLOOKUP($B385,Catalogue!$A$1:$F$51,6,FALSE)</f>
        <v>153.68</v>
      </c>
      <c r="L385" s="36">
        <f t="shared" si="30"/>
        <v>17.680000000000007</v>
      </c>
      <c r="M385" s="36">
        <f t="shared" si="31"/>
        <v>1360</v>
      </c>
      <c r="N385" s="36">
        <f t="shared" si="32"/>
        <v>1536.8000000000002</v>
      </c>
      <c r="O385" s="7">
        <f t="shared" si="33"/>
        <v>7</v>
      </c>
      <c r="P385" s="22" t="str">
        <f t="shared" si="34"/>
        <v>Feb</v>
      </c>
      <c r="Q385" s="11">
        <f t="shared" si="35"/>
        <v>2024</v>
      </c>
    </row>
    <row r="386" spans="1:17" x14ac:dyDescent="0.25">
      <c r="A386" s="27">
        <f t="shared" si="36"/>
        <v>45331</v>
      </c>
      <c r="B386" s="4" t="s">
        <v>85</v>
      </c>
      <c r="C386" s="4">
        <v>2</v>
      </c>
      <c r="D386" s="4" t="s">
        <v>112</v>
      </c>
      <c r="E386" s="4" t="s">
        <v>113</v>
      </c>
      <c r="F386" s="5">
        <v>0</v>
      </c>
      <c r="G386" s="6" t="str">
        <f>VLOOKUP($B386,Catalogue!$A$1:$F$51,2,FALSE)</f>
        <v>Product41</v>
      </c>
      <c r="H386" s="7" t="str">
        <f>VLOOKUP(B386,Catalogue!$A$1:$F$51,3,FALSE)</f>
        <v>Category04</v>
      </c>
      <c r="I386" s="4" t="str">
        <f>VLOOKUP($B386,Catalogue!$A$1:$F$51,4,FALSE)</f>
        <v>Kg</v>
      </c>
      <c r="J386" s="36">
        <f>VLOOKUP($B386,Catalogue!$A$1:$F$51,5,FALSE)</f>
        <v>44</v>
      </c>
      <c r="K386" s="36">
        <f>VLOOKUP($B386,Catalogue!$A$1:$F$51,6,FALSE)</f>
        <v>58.08</v>
      </c>
      <c r="L386" s="36">
        <f t="shared" si="30"/>
        <v>14.079999999999998</v>
      </c>
      <c r="M386" s="36">
        <f t="shared" si="31"/>
        <v>88</v>
      </c>
      <c r="N386" s="36">
        <f t="shared" si="32"/>
        <v>116.16</v>
      </c>
      <c r="O386" s="7">
        <f t="shared" si="33"/>
        <v>9</v>
      </c>
      <c r="P386" s="22" t="str">
        <f t="shared" si="34"/>
        <v>Feb</v>
      </c>
      <c r="Q386" s="11">
        <f t="shared" si="35"/>
        <v>2024</v>
      </c>
    </row>
    <row r="387" spans="1:17" x14ac:dyDescent="0.25">
      <c r="A387" s="27">
        <f t="shared" si="36"/>
        <v>45333</v>
      </c>
      <c r="B387" s="4" t="s">
        <v>48</v>
      </c>
      <c r="C387" s="4">
        <v>2</v>
      </c>
      <c r="D387" s="4" t="s">
        <v>114</v>
      </c>
      <c r="E387" s="4" t="s">
        <v>113</v>
      </c>
      <c r="F387" s="5">
        <v>0</v>
      </c>
      <c r="G387" s="6" t="str">
        <f>VLOOKUP($B387,Catalogue!$A$1:$F$51,2,FALSE)</f>
        <v>Product23</v>
      </c>
      <c r="H387" s="7" t="str">
        <f>VLOOKUP(B387,Catalogue!$A$1:$F$51,3,FALSE)</f>
        <v>Category03</v>
      </c>
      <c r="I387" s="4" t="str">
        <f>VLOOKUP($B387,Catalogue!$A$1:$F$51,4,FALSE)</f>
        <v>Ft</v>
      </c>
      <c r="J387" s="36">
        <f>VLOOKUP($B387,Catalogue!$A$1:$F$51,5,FALSE)</f>
        <v>123</v>
      </c>
      <c r="K387" s="36">
        <f>VLOOKUP($B387,Catalogue!$A$1:$F$51,6,FALSE)</f>
        <v>140.22</v>
      </c>
      <c r="L387" s="36">
        <f t="shared" ref="L387:L428" si="37">K387-J387</f>
        <v>17.22</v>
      </c>
      <c r="M387" s="36">
        <f t="shared" ref="M387:M428" si="38">J387*C387</f>
        <v>246</v>
      </c>
      <c r="N387" s="36">
        <f t="shared" ref="N387:N428" si="39">C387*K387*(1-F387)</f>
        <v>280.44</v>
      </c>
      <c r="O387" s="7">
        <f t="shared" ref="O387:O428" si="40">DAY(A387)</f>
        <v>11</v>
      </c>
      <c r="P387" s="22" t="str">
        <f t="shared" ref="P387:P428" si="41">TEXT(A387,"MMM")</f>
        <v>Feb</v>
      </c>
      <c r="Q387" s="11">
        <f t="shared" ref="Q387:Q428" si="42">YEAR(A387)</f>
        <v>2024</v>
      </c>
    </row>
    <row r="388" spans="1:17" x14ac:dyDescent="0.25">
      <c r="A388" s="27">
        <f t="shared" si="36"/>
        <v>45335</v>
      </c>
      <c r="B388" s="4" t="s">
        <v>104</v>
      </c>
      <c r="C388" s="4">
        <v>11</v>
      </c>
      <c r="D388" s="4" t="s">
        <v>114</v>
      </c>
      <c r="E388" s="4" t="s">
        <v>112</v>
      </c>
      <c r="F388" s="5">
        <v>0</v>
      </c>
      <c r="G388" s="6" t="str">
        <f>VLOOKUP($B388,Catalogue!$A$1:$F$51,2,FALSE)</f>
        <v>Product50</v>
      </c>
      <c r="H388" s="7" t="str">
        <f>VLOOKUP(B388,Catalogue!$A$1:$F$51,3,FALSE)</f>
        <v>Category05</v>
      </c>
      <c r="I388" s="4" t="str">
        <f>VLOOKUP($B388,Catalogue!$A$1:$F$51,4,FALSE)</f>
        <v>Kg</v>
      </c>
      <c r="J388" s="36">
        <f>VLOOKUP($B388,Catalogue!$A$1:$F$51,5,FALSE)</f>
        <v>12</v>
      </c>
      <c r="K388" s="36">
        <f>VLOOKUP($B388,Catalogue!$A$1:$F$51,6,FALSE)</f>
        <v>17.52</v>
      </c>
      <c r="L388" s="36">
        <f t="shared" si="37"/>
        <v>5.52</v>
      </c>
      <c r="M388" s="36">
        <f t="shared" si="38"/>
        <v>132</v>
      </c>
      <c r="N388" s="36">
        <f t="shared" si="39"/>
        <v>192.72</v>
      </c>
      <c r="O388" s="7">
        <f t="shared" si="40"/>
        <v>13</v>
      </c>
      <c r="P388" s="22" t="str">
        <f t="shared" si="41"/>
        <v>Feb</v>
      </c>
      <c r="Q388" s="11">
        <f t="shared" si="42"/>
        <v>2024</v>
      </c>
    </row>
    <row r="389" spans="1:17" x14ac:dyDescent="0.25">
      <c r="A389" s="27">
        <f t="shared" si="36"/>
        <v>45337</v>
      </c>
      <c r="B389" s="4" t="s">
        <v>85</v>
      </c>
      <c r="C389" s="4">
        <v>18</v>
      </c>
      <c r="D389" s="4" t="s">
        <v>112</v>
      </c>
      <c r="E389" s="4" t="s">
        <v>113</v>
      </c>
      <c r="F389" s="5">
        <v>0</v>
      </c>
      <c r="G389" s="6" t="str">
        <f>VLOOKUP($B389,Catalogue!$A$1:$F$51,2,FALSE)</f>
        <v>Product41</v>
      </c>
      <c r="H389" s="7" t="str">
        <f>VLOOKUP(B389,Catalogue!$A$1:$F$51,3,FALSE)</f>
        <v>Category04</v>
      </c>
      <c r="I389" s="4" t="str">
        <f>VLOOKUP($B389,Catalogue!$A$1:$F$51,4,FALSE)</f>
        <v>Kg</v>
      </c>
      <c r="J389" s="36">
        <f>VLOOKUP($B389,Catalogue!$A$1:$F$51,5,FALSE)</f>
        <v>44</v>
      </c>
      <c r="K389" s="36">
        <f>VLOOKUP($B389,Catalogue!$A$1:$F$51,6,FALSE)</f>
        <v>58.08</v>
      </c>
      <c r="L389" s="36">
        <f t="shared" si="37"/>
        <v>14.079999999999998</v>
      </c>
      <c r="M389" s="36">
        <f t="shared" si="38"/>
        <v>792</v>
      </c>
      <c r="N389" s="36">
        <f t="shared" si="39"/>
        <v>1045.44</v>
      </c>
      <c r="O389" s="7">
        <f t="shared" si="40"/>
        <v>15</v>
      </c>
      <c r="P389" s="22" t="str">
        <f t="shared" si="41"/>
        <v>Feb</v>
      </c>
      <c r="Q389" s="11">
        <f t="shared" si="42"/>
        <v>2024</v>
      </c>
    </row>
    <row r="390" spans="1:17" x14ac:dyDescent="0.25">
      <c r="A390" s="27">
        <f t="shared" si="36"/>
        <v>45339</v>
      </c>
      <c r="B390" s="4" t="s">
        <v>17</v>
      </c>
      <c r="C390" s="4">
        <v>10</v>
      </c>
      <c r="D390" s="4" t="s">
        <v>111</v>
      </c>
      <c r="E390" s="4" t="s">
        <v>112</v>
      </c>
      <c r="F390" s="5">
        <v>0</v>
      </c>
      <c r="G390" s="6" t="str">
        <f>VLOOKUP($B390,Catalogue!$A$1:$F$51,2,FALSE)</f>
        <v>Product07</v>
      </c>
      <c r="H390" s="7" t="str">
        <f>VLOOKUP(B390,Catalogue!$A$1:$F$51,3,FALSE)</f>
        <v>Category01</v>
      </c>
      <c r="I390" s="4" t="str">
        <f>VLOOKUP($B390,Catalogue!$A$1:$F$51,4,FALSE)</f>
        <v>Ft</v>
      </c>
      <c r="J390" s="36">
        <f>VLOOKUP($B390,Catalogue!$A$1:$F$51,5,FALSE)</f>
        <v>10</v>
      </c>
      <c r="K390" s="36">
        <f>VLOOKUP($B390,Catalogue!$A$1:$F$51,6,FALSE)</f>
        <v>11.2</v>
      </c>
      <c r="L390" s="36">
        <f t="shared" si="37"/>
        <v>1.1999999999999993</v>
      </c>
      <c r="M390" s="36">
        <f t="shared" si="38"/>
        <v>100</v>
      </c>
      <c r="N390" s="36">
        <f t="shared" si="39"/>
        <v>112</v>
      </c>
      <c r="O390" s="7">
        <f t="shared" si="40"/>
        <v>17</v>
      </c>
      <c r="P390" s="22" t="str">
        <f t="shared" si="41"/>
        <v>Feb</v>
      </c>
      <c r="Q390" s="11">
        <f t="shared" si="42"/>
        <v>2024</v>
      </c>
    </row>
    <row r="391" spans="1:17" x14ac:dyDescent="0.25">
      <c r="A391" s="27">
        <f t="shared" si="36"/>
        <v>45341</v>
      </c>
      <c r="B391" s="4" t="s">
        <v>96</v>
      </c>
      <c r="C391" s="4">
        <v>14</v>
      </c>
      <c r="D391" s="4" t="s">
        <v>111</v>
      </c>
      <c r="E391" s="4" t="s">
        <v>113</v>
      </c>
      <c r="F391" s="5">
        <v>0</v>
      </c>
      <c r="G391" s="6" t="str">
        <f>VLOOKUP($B391,Catalogue!$A$1:$F$51,2,FALSE)</f>
        <v>Product46</v>
      </c>
      <c r="H391" s="7" t="str">
        <f>VLOOKUP(B391,Catalogue!$A$1:$F$51,3,FALSE)</f>
        <v>Category05</v>
      </c>
      <c r="I391" s="4" t="str">
        <f>VLOOKUP($B391,Catalogue!$A$1:$F$51,4,FALSE)</f>
        <v>No.</v>
      </c>
      <c r="J391" s="36">
        <f>VLOOKUP($B391,Catalogue!$A$1:$F$51,5,FALSE)</f>
        <v>16</v>
      </c>
      <c r="K391" s="36">
        <f>VLOOKUP($B391,Catalogue!$A$1:$F$51,6,FALSE)</f>
        <v>26.4</v>
      </c>
      <c r="L391" s="36">
        <f t="shared" si="37"/>
        <v>10.399999999999999</v>
      </c>
      <c r="M391" s="36">
        <f t="shared" si="38"/>
        <v>224</v>
      </c>
      <c r="N391" s="36">
        <f t="shared" si="39"/>
        <v>369.59999999999997</v>
      </c>
      <c r="O391" s="7">
        <f t="shared" si="40"/>
        <v>19</v>
      </c>
      <c r="P391" s="22" t="str">
        <f t="shared" si="41"/>
        <v>Feb</v>
      </c>
      <c r="Q391" s="11">
        <f t="shared" si="42"/>
        <v>2024</v>
      </c>
    </row>
    <row r="392" spans="1:17" x14ac:dyDescent="0.25">
      <c r="A392" s="27">
        <f t="shared" si="36"/>
        <v>45343</v>
      </c>
      <c r="B392" s="4" t="s">
        <v>58</v>
      </c>
      <c r="C392" s="4">
        <v>10</v>
      </c>
      <c r="D392" s="4" t="s">
        <v>112</v>
      </c>
      <c r="E392" s="4" t="s">
        <v>112</v>
      </c>
      <c r="F392" s="5">
        <v>0</v>
      </c>
      <c r="G392" s="6" t="str">
        <f>VLOOKUP($B392,Catalogue!$A$1:$F$51,2,FALSE)</f>
        <v>Product28</v>
      </c>
      <c r="H392" s="7" t="str">
        <f>VLOOKUP(B392,Catalogue!$A$1:$F$51,3,FALSE)</f>
        <v>Category03</v>
      </c>
      <c r="I392" s="4" t="str">
        <f>VLOOKUP($B392,Catalogue!$A$1:$F$51,4,FALSE)</f>
        <v>Ft</v>
      </c>
      <c r="J392" s="36">
        <f>VLOOKUP($B392,Catalogue!$A$1:$F$51,5,FALSE)</f>
        <v>44</v>
      </c>
      <c r="K392" s="36">
        <f>VLOOKUP($B392,Catalogue!$A$1:$F$51,6,FALSE)</f>
        <v>48.4</v>
      </c>
      <c r="L392" s="36">
        <f t="shared" si="37"/>
        <v>4.3999999999999986</v>
      </c>
      <c r="M392" s="36">
        <f t="shared" si="38"/>
        <v>440</v>
      </c>
      <c r="N392" s="36">
        <f t="shared" si="39"/>
        <v>484</v>
      </c>
      <c r="O392" s="7">
        <f t="shared" si="40"/>
        <v>21</v>
      </c>
      <c r="P392" s="22" t="str">
        <f t="shared" si="41"/>
        <v>Feb</v>
      </c>
      <c r="Q392" s="11">
        <f t="shared" si="42"/>
        <v>2024</v>
      </c>
    </row>
    <row r="393" spans="1:17" x14ac:dyDescent="0.25">
      <c r="A393" s="27">
        <f t="shared" si="36"/>
        <v>45345</v>
      </c>
      <c r="B393" s="4" t="s">
        <v>64</v>
      </c>
      <c r="C393" s="4">
        <v>16</v>
      </c>
      <c r="D393" s="4" t="s">
        <v>111</v>
      </c>
      <c r="E393" s="4" t="s">
        <v>113</v>
      </c>
      <c r="F393" s="5">
        <v>0</v>
      </c>
      <c r="G393" s="6" t="str">
        <f>VLOOKUP($B393,Catalogue!$A$1:$F$51,2,FALSE)</f>
        <v>Product31</v>
      </c>
      <c r="H393" s="7" t="str">
        <f>VLOOKUP(B393,Catalogue!$A$1:$F$51,3,FALSE)</f>
        <v>Category03</v>
      </c>
      <c r="I393" s="4" t="str">
        <f>VLOOKUP($B393,Catalogue!$A$1:$F$51,4,FALSE)</f>
        <v>Ft</v>
      </c>
      <c r="J393" s="36">
        <f>VLOOKUP($B393,Catalogue!$A$1:$F$51,5,FALSE)</f>
        <v>124</v>
      </c>
      <c r="K393" s="36">
        <f>VLOOKUP($B393,Catalogue!$A$1:$F$51,6,FALSE)</f>
        <v>163.68</v>
      </c>
      <c r="L393" s="36">
        <f t="shared" si="37"/>
        <v>39.680000000000007</v>
      </c>
      <c r="M393" s="36">
        <f t="shared" si="38"/>
        <v>1984</v>
      </c>
      <c r="N393" s="36">
        <f t="shared" si="39"/>
        <v>2618.88</v>
      </c>
      <c r="O393" s="7">
        <f t="shared" si="40"/>
        <v>23</v>
      </c>
      <c r="P393" s="22" t="str">
        <f t="shared" si="41"/>
        <v>Feb</v>
      </c>
      <c r="Q393" s="11">
        <f t="shared" si="42"/>
        <v>2024</v>
      </c>
    </row>
    <row r="394" spans="1:17" x14ac:dyDescent="0.25">
      <c r="A394" s="27">
        <f t="shared" si="36"/>
        <v>45347</v>
      </c>
      <c r="B394" s="4" t="s">
        <v>71</v>
      </c>
      <c r="C394" s="4">
        <v>14</v>
      </c>
      <c r="D394" s="4" t="s">
        <v>111</v>
      </c>
      <c r="E394" s="4" t="s">
        <v>113</v>
      </c>
      <c r="F394" s="5">
        <v>0</v>
      </c>
      <c r="G394" s="6" t="str">
        <f>VLOOKUP($B394,Catalogue!$A$1:$F$51,2,FALSE)</f>
        <v>Product34</v>
      </c>
      <c r="H394" s="7" t="str">
        <f>VLOOKUP(B394,Catalogue!$A$1:$F$51,3,FALSE)</f>
        <v>Category04</v>
      </c>
      <c r="I394" s="4" t="str">
        <f>VLOOKUP($B394,Catalogue!$A$1:$F$51,4,FALSE)</f>
        <v>Kg</v>
      </c>
      <c r="J394" s="36">
        <f>VLOOKUP($B394,Catalogue!$A$1:$F$51,5,FALSE)</f>
        <v>10</v>
      </c>
      <c r="K394" s="36">
        <f>VLOOKUP($B394,Catalogue!$A$1:$F$51,6,FALSE)</f>
        <v>11.3</v>
      </c>
      <c r="L394" s="36">
        <f t="shared" si="37"/>
        <v>1.3000000000000007</v>
      </c>
      <c r="M394" s="36">
        <f t="shared" si="38"/>
        <v>140</v>
      </c>
      <c r="N394" s="36">
        <f t="shared" si="39"/>
        <v>158.20000000000002</v>
      </c>
      <c r="O394" s="7">
        <f t="shared" si="40"/>
        <v>25</v>
      </c>
      <c r="P394" s="22" t="str">
        <f t="shared" si="41"/>
        <v>Feb</v>
      </c>
      <c r="Q394" s="11">
        <f t="shared" si="42"/>
        <v>2024</v>
      </c>
    </row>
    <row r="395" spans="1:17" x14ac:dyDescent="0.25">
      <c r="A395" s="27">
        <f t="shared" si="36"/>
        <v>45349</v>
      </c>
      <c r="B395" s="4" t="s">
        <v>48</v>
      </c>
      <c r="C395" s="4">
        <v>17</v>
      </c>
      <c r="D395" s="4" t="s">
        <v>112</v>
      </c>
      <c r="E395" s="4" t="s">
        <v>112</v>
      </c>
      <c r="F395" s="5">
        <v>0</v>
      </c>
      <c r="G395" s="6" t="str">
        <f>VLOOKUP($B395,Catalogue!$A$1:$F$51,2,FALSE)</f>
        <v>Product23</v>
      </c>
      <c r="H395" s="7" t="str">
        <f>VLOOKUP(B395,Catalogue!$A$1:$F$51,3,FALSE)</f>
        <v>Category03</v>
      </c>
      <c r="I395" s="4" t="str">
        <f>VLOOKUP($B395,Catalogue!$A$1:$F$51,4,FALSE)</f>
        <v>Ft</v>
      </c>
      <c r="J395" s="36">
        <f>VLOOKUP($B395,Catalogue!$A$1:$F$51,5,FALSE)</f>
        <v>123</v>
      </c>
      <c r="K395" s="36">
        <f>VLOOKUP($B395,Catalogue!$A$1:$F$51,6,FALSE)</f>
        <v>140.22</v>
      </c>
      <c r="L395" s="36">
        <f t="shared" si="37"/>
        <v>17.22</v>
      </c>
      <c r="M395" s="36">
        <f t="shared" si="38"/>
        <v>2091</v>
      </c>
      <c r="N395" s="36">
        <f t="shared" si="39"/>
        <v>2383.7399999999998</v>
      </c>
      <c r="O395" s="7">
        <f t="shared" si="40"/>
        <v>27</v>
      </c>
      <c r="P395" s="22" t="str">
        <f t="shared" si="41"/>
        <v>Feb</v>
      </c>
      <c r="Q395" s="11">
        <f t="shared" si="42"/>
        <v>2024</v>
      </c>
    </row>
    <row r="396" spans="1:17" x14ac:dyDescent="0.25">
      <c r="A396" s="27">
        <f t="shared" si="36"/>
        <v>45351</v>
      </c>
      <c r="B396" s="4" t="s">
        <v>25</v>
      </c>
      <c r="C396" s="4">
        <v>10</v>
      </c>
      <c r="D396" s="4" t="s">
        <v>114</v>
      </c>
      <c r="E396" s="4" t="s">
        <v>113</v>
      </c>
      <c r="F396" s="5">
        <v>0</v>
      </c>
      <c r="G396" s="6" t="str">
        <f>VLOOKUP($B396,Catalogue!$A$1:$F$51,2,FALSE)</f>
        <v>Product12</v>
      </c>
      <c r="H396" s="7" t="str">
        <f>VLOOKUP(B396,Catalogue!$A$1:$F$51,3,FALSE)</f>
        <v>Category02</v>
      </c>
      <c r="I396" s="4" t="str">
        <f>VLOOKUP($B396,Catalogue!$A$1:$F$51,4,FALSE)</f>
        <v>Ft</v>
      </c>
      <c r="J396" s="36">
        <f>VLOOKUP($B396,Catalogue!$A$1:$F$51,5,FALSE)</f>
        <v>12</v>
      </c>
      <c r="K396" s="36">
        <f>VLOOKUP($B396,Catalogue!$A$1:$F$51,6,FALSE)</f>
        <v>13.44</v>
      </c>
      <c r="L396" s="36">
        <f t="shared" si="37"/>
        <v>1.4399999999999995</v>
      </c>
      <c r="M396" s="36">
        <f t="shared" si="38"/>
        <v>120</v>
      </c>
      <c r="N396" s="36">
        <f t="shared" si="39"/>
        <v>134.4</v>
      </c>
      <c r="O396" s="7">
        <f t="shared" si="40"/>
        <v>29</v>
      </c>
      <c r="P396" s="22" t="str">
        <f t="shared" si="41"/>
        <v>Feb</v>
      </c>
      <c r="Q396" s="11">
        <f t="shared" si="42"/>
        <v>2024</v>
      </c>
    </row>
    <row r="397" spans="1:17" x14ac:dyDescent="0.25">
      <c r="A397" s="27">
        <f t="shared" si="36"/>
        <v>45353</v>
      </c>
      <c r="B397" s="4" t="s">
        <v>102</v>
      </c>
      <c r="C397" s="4">
        <v>8</v>
      </c>
      <c r="D397" s="4" t="s">
        <v>114</v>
      </c>
      <c r="E397" s="4" t="s">
        <v>113</v>
      </c>
      <c r="F397" s="5">
        <v>0</v>
      </c>
      <c r="G397" s="6" t="str">
        <f>VLOOKUP($B397,Catalogue!$A$1:$F$51,2,FALSE)</f>
        <v>Product49</v>
      </c>
      <c r="H397" s="7" t="str">
        <f>VLOOKUP(B397,Catalogue!$A$1:$F$51,3,FALSE)</f>
        <v>Category05</v>
      </c>
      <c r="I397" s="4" t="str">
        <f>VLOOKUP($B397,Catalogue!$A$1:$F$51,4,FALSE)</f>
        <v>Kg</v>
      </c>
      <c r="J397" s="36">
        <f>VLOOKUP($B397,Catalogue!$A$1:$F$51,5,FALSE)</f>
        <v>136</v>
      </c>
      <c r="K397" s="36">
        <f>VLOOKUP($B397,Catalogue!$A$1:$F$51,6,FALSE)</f>
        <v>183.6</v>
      </c>
      <c r="L397" s="36">
        <f t="shared" si="37"/>
        <v>47.599999999999994</v>
      </c>
      <c r="M397" s="36">
        <f t="shared" si="38"/>
        <v>1088</v>
      </c>
      <c r="N397" s="36">
        <f t="shared" si="39"/>
        <v>1468.8</v>
      </c>
      <c r="O397" s="7">
        <f t="shared" si="40"/>
        <v>2</v>
      </c>
      <c r="P397" s="22" t="str">
        <f t="shared" si="41"/>
        <v>Mar</v>
      </c>
      <c r="Q397" s="11">
        <f t="shared" si="42"/>
        <v>2024</v>
      </c>
    </row>
    <row r="398" spans="1:17" x14ac:dyDescent="0.25">
      <c r="A398" s="27">
        <f t="shared" si="36"/>
        <v>45355</v>
      </c>
      <c r="B398" s="4" t="s">
        <v>25</v>
      </c>
      <c r="C398" s="4">
        <v>12</v>
      </c>
      <c r="D398" s="4" t="s">
        <v>112</v>
      </c>
      <c r="E398" s="4" t="s">
        <v>112</v>
      </c>
      <c r="F398" s="5">
        <v>0</v>
      </c>
      <c r="G398" s="6" t="str">
        <f>VLOOKUP($B398,Catalogue!$A$1:$F$51,2,FALSE)</f>
        <v>Product12</v>
      </c>
      <c r="H398" s="7" t="str">
        <f>VLOOKUP(B398,Catalogue!$A$1:$F$51,3,FALSE)</f>
        <v>Category02</v>
      </c>
      <c r="I398" s="4" t="str">
        <f>VLOOKUP($B398,Catalogue!$A$1:$F$51,4,FALSE)</f>
        <v>Ft</v>
      </c>
      <c r="J398" s="36">
        <f>VLOOKUP($B398,Catalogue!$A$1:$F$51,5,FALSE)</f>
        <v>12</v>
      </c>
      <c r="K398" s="36">
        <f>VLOOKUP($B398,Catalogue!$A$1:$F$51,6,FALSE)</f>
        <v>13.44</v>
      </c>
      <c r="L398" s="36">
        <f t="shared" si="37"/>
        <v>1.4399999999999995</v>
      </c>
      <c r="M398" s="36">
        <f t="shared" si="38"/>
        <v>144</v>
      </c>
      <c r="N398" s="36">
        <f t="shared" si="39"/>
        <v>161.28</v>
      </c>
      <c r="O398" s="7">
        <f t="shared" si="40"/>
        <v>4</v>
      </c>
      <c r="P398" s="22" t="str">
        <f t="shared" si="41"/>
        <v>Mar</v>
      </c>
      <c r="Q398" s="11">
        <f t="shared" si="42"/>
        <v>2024</v>
      </c>
    </row>
    <row r="399" spans="1:17" x14ac:dyDescent="0.25">
      <c r="A399" s="27">
        <f t="shared" si="36"/>
        <v>45357</v>
      </c>
      <c r="B399" s="4" t="s">
        <v>98</v>
      </c>
      <c r="C399" s="4">
        <v>4</v>
      </c>
      <c r="D399" s="4" t="s">
        <v>111</v>
      </c>
      <c r="E399" s="4" t="s">
        <v>113</v>
      </c>
      <c r="F399" s="5">
        <v>0</v>
      </c>
      <c r="G399" s="6" t="str">
        <f>VLOOKUP($B399,Catalogue!$A$1:$F$51,2,FALSE)</f>
        <v>Product47</v>
      </c>
      <c r="H399" s="7" t="str">
        <f>VLOOKUP(B399,Catalogue!$A$1:$F$51,3,FALSE)</f>
        <v>Category05</v>
      </c>
      <c r="I399" s="4" t="str">
        <f>VLOOKUP($B399,Catalogue!$A$1:$F$51,4,FALSE)</f>
        <v>Ft</v>
      </c>
      <c r="J399" s="36">
        <f>VLOOKUP($B399,Catalogue!$A$1:$F$51,5,FALSE)</f>
        <v>10</v>
      </c>
      <c r="K399" s="36">
        <f>VLOOKUP($B399,Catalogue!$A$1:$F$51,6,FALSE)</f>
        <v>11.2</v>
      </c>
      <c r="L399" s="36">
        <f t="shared" si="37"/>
        <v>1.1999999999999993</v>
      </c>
      <c r="M399" s="36">
        <f t="shared" si="38"/>
        <v>40</v>
      </c>
      <c r="N399" s="36">
        <f t="shared" si="39"/>
        <v>44.8</v>
      </c>
      <c r="O399" s="7">
        <f t="shared" si="40"/>
        <v>6</v>
      </c>
      <c r="P399" s="22" t="str">
        <f t="shared" si="41"/>
        <v>Mar</v>
      </c>
      <c r="Q399" s="11">
        <f t="shared" si="42"/>
        <v>2024</v>
      </c>
    </row>
    <row r="400" spans="1:17" x14ac:dyDescent="0.25">
      <c r="A400" s="27">
        <f t="shared" si="36"/>
        <v>45359</v>
      </c>
      <c r="B400" s="4" t="s">
        <v>18</v>
      </c>
      <c r="C400" s="4">
        <v>8</v>
      </c>
      <c r="D400" s="4" t="s">
        <v>111</v>
      </c>
      <c r="E400" s="4" t="s">
        <v>112</v>
      </c>
      <c r="F400" s="5">
        <v>0</v>
      </c>
      <c r="G400" s="6" t="str">
        <f>VLOOKUP($B400,Catalogue!$A$1:$F$51,2,FALSE)</f>
        <v>Product08</v>
      </c>
      <c r="H400" s="7" t="str">
        <f>VLOOKUP(B400,Catalogue!$A$1:$F$51,3,FALSE)</f>
        <v>Category01</v>
      </c>
      <c r="I400" s="4" t="str">
        <f>VLOOKUP($B400,Catalogue!$A$1:$F$51,4,FALSE)</f>
        <v>Lt</v>
      </c>
      <c r="J400" s="36">
        <f>VLOOKUP($B400,Catalogue!$A$1:$F$51,5,FALSE)</f>
        <v>16</v>
      </c>
      <c r="K400" s="36">
        <f>VLOOKUP($B400,Catalogue!$A$1:$F$51,6,FALSE)</f>
        <v>17.600000000000001</v>
      </c>
      <c r="L400" s="36">
        <f t="shared" si="37"/>
        <v>1.6000000000000014</v>
      </c>
      <c r="M400" s="36">
        <f t="shared" si="38"/>
        <v>128</v>
      </c>
      <c r="N400" s="36">
        <f t="shared" si="39"/>
        <v>140.80000000000001</v>
      </c>
      <c r="O400" s="7">
        <f t="shared" si="40"/>
        <v>8</v>
      </c>
      <c r="P400" s="22" t="str">
        <f t="shared" si="41"/>
        <v>Mar</v>
      </c>
      <c r="Q400" s="11">
        <f t="shared" si="42"/>
        <v>2024</v>
      </c>
    </row>
    <row r="401" spans="1:17" x14ac:dyDescent="0.25">
      <c r="A401" s="27">
        <f t="shared" si="36"/>
        <v>45361</v>
      </c>
      <c r="B401" s="4" t="s">
        <v>83</v>
      </c>
      <c r="C401" s="4">
        <v>4</v>
      </c>
      <c r="D401" s="4" t="s">
        <v>112</v>
      </c>
      <c r="E401" s="4" t="s">
        <v>113</v>
      </c>
      <c r="F401" s="5">
        <v>0</v>
      </c>
      <c r="G401" s="6" t="str">
        <f>VLOOKUP($B401,Catalogue!$A$1:$F$51,2,FALSE)</f>
        <v>Product40</v>
      </c>
      <c r="H401" s="7" t="str">
        <f>VLOOKUP($B$2,Catalogue!$A$1:$F$51,3,FALSE)</f>
        <v>Category03</v>
      </c>
      <c r="I401" s="4" t="str">
        <f>VLOOKUP($B401,Catalogue!$A$1:$F$51,4,FALSE)</f>
        <v>Lt</v>
      </c>
      <c r="J401" s="36">
        <f>VLOOKUP($B401,Catalogue!$A$1:$F$51,5,FALSE)</f>
        <v>105</v>
      </c>
      <c r="K401" s="36">
        <f>VLOOKUP($B401,Catalogue!$A$1:$F$51,6,FALSE)</f>
        <v>153.30000000000001</v>
      </c>
      <c r="L401" s="36">
        <f t="shared" si="37"/>
        <v>48.300000000000011</v>
      </c>
      <c r="M401" s="36">
        <f t="shared" si="38"/>
        <v>420</v>
      </c>
      <c r="N401" s="36">
        <f t="shared" si="39"/>
        <v>613.20000000000005</v>
      </c>
      <c r="O401" s="7">
        <f t="shared" si="40"/>
        <v>10</v>
      </c>
      <c r="P401" s="22" t="str">
        <f t="shared" si="41"/>
        <v>Mar</v>
      </c>
      <c r="Q401" s="11">
        <f t="shared" si="42"/>
        <v>2024</v>
      </c>
    </row>
    <row r="402" spans="1:17" x14ac:dyDescent="0.25">
      <c r="A402" s="27">
        <f t="shared" si="36"/>
        <v>45363</v>
      </c>
      <c r="B402" s="4" t="s">
        <v>14</v>
      </c>
      <c r="C402" s="4">
        <v>19</v>
      </c>
      <c r="D402" s="4" t="s">
        <v>111</v>
      </c>
      <c r="E402" s="4" t="s">
        <v>112</v>
      </c>
      <c r="F402" s="5">
        <v>0</v>
      </c>
      <c r="G402" s="6" t="str">
        <f>VLOOKUP($B402,Catalogue!$A$1:$F$51,2,FALSE)</f>
        <v>Product05</v>
      </c>
      <c r="H402" s="7" t="str">
        <f>VLOOKUP(B402,Catalogue!$A$1:$F$51,3,FALSE)</f>
        <v>Category01</v>
      </c>
      <c r="I402" s="4" t="str">
        <f>VLOOKUP($B402,Catalogue!$A$1:$F$51,4,FALSE)</f>
        <v>Kg</v>
      </c>
      <c r="J402" s="36">
        <f>VLOOKUP($B402,Catalogue!$A$1:$F$51,5,FALSE)</f>
        <v>133</v>
      </c>
      <c r="K402" s="36">
        <f>VLOOKUP($B402,Catalogue!$A$1:$F$51,6,FALSE)</f>
        <v>187.53</v>
      </c>
      <c r="L402" s="36">
        <f t="shared" si="37"/>
        <v>54.53</v>
      </c>
      <c r="M402" s="36">
        <f t="shared" si="38"/>
        <v>2527</v>
      </c>
      <c r="N402" s="36">
        <f t="shared" si="39"/>
        <v>3563.07</v>
      </c>
      <c r="O402" s="7">
        <f t="shared" si="40"/>
        <v>12</v>
      </c>
      <c r="P402" s="22" t="str">
        <f t="shared" si="41"/>
        <v>Mar</v>
      </c>
      <c r="Q402" s="11">
        <f t="shared" si="42"/>
        <v>2024</v>
      </c>
    </row>
    <row r="403" spans="1:17" x14ac:dyDescent="0.25">
      <c r="A403" s="27">
        <f t="shared" si="36"/>
        <v>45365</v>
      </c>
      <c r="B403" s="4" t="s">
        <v>43</v>
      </c>
      <c r="C403" s="4">
        <v>3</v>
      </c>
      <c r="D403" s="4" t="s">
        <v>111</v>
      </c>
      <c r="E403" s="4" t="s">
        <v>113</v>
      </c>
      <c r="F403" s="5">
        <v>0</v>
      </c>
      <c r="G403" s="6" t="str">
        <f>VLOOKUP($B403,Catalogue!$A$1:$F$51,2,FALSE)</f>
        <v>Product21</v>
      </c>
      <c r="H403" s="7" t="str">
        <f>VLOOKUP($B$2,Catalogue!$A$1:$F$51,3,FALSE)</f>
        <v>Category03</v>
      </c>
      <c r="I403" s="4" t="str">
        <f>VLOOKUP($B403,Catalogue!$A$1:$F$51,4,FALSE)</f>
        <v>Kg</v>
      </c>
      <c r="J403" s="36">
        <f>VLOOKUP($B403,Catalogue!$A$1:$F$51,5,FALSE)</f>
        <v>16</v>
      </c>
      <c r="K403" s="36">
        <f>VLOOKUP($B403,Catalogue!$A$1:$F$51,6,FALSE)</f>
        <v>21.12</v>
      </c>
      <c r="L403" s="36">
        <f t="shared" si="37"/>
        <v>5.120000000000001</v>
      </c>
      <c r="M403" s="36">
        <f t="shared" si="38"/>
        <v>48</v>
      </c>
      <c r="N403" s="36">
        <f t="shared" si="39"/>
        <v>63.36</v>
      </c>
      <c r="O403" s="7">
        <f t="shared" si="40"/>
        <v>14</v>
      </c>
      <c r="P403" s="22" t="str">
        <f t="shared" si="41"/>
        <v>Mar</v>
      </c>
      <c r="Q403" s="11">
        <f t="shared" si="42"/>
        <v>2024</v>
      </c>
    </row>
    <row r="404" spans="1:17" x14ac:dyDescent="0.25">
      <c r="A404" s="27">
        <f t="shared" si="36"/>
        <v>45367</v>
      </c>
      <c r="B404" s="4" t="s">
        <v>64</v>
      </c>
      <c r="C404" s="4">
        <v>14</v>
      </c>
      <c r="D404" s="4" t="s">
        <v>112</v>
      </c>
      <c r="E404" s="4" t="s">
        <v>113</v>
      </c>
      <c r="F404" s="5">
        <v>0</v>
      </c>
      <c r="G404" s="6" t="str">
        <f>VLOOKUP($B404,Catalogue!$A$1:$F$51,2,FALSE)</f>
        <v>Product31</v>
      </c>
      <c r="H404" s="7" t="str">
        <f>VLOOKUP(B404,Catalogue!$A$1:$F$51,3,FALSE)</f>
        <v>Category03</v>
      </c>
      <c r="I404" s="4" t="str">
        <f>VLOOKUP($B404,Catalogue!$A$1:$F$51,4,FALSE)</f>
        <v>Ft</v>
      </c>
      <c r="J404" s="36">
        <f>VLOOKUP($B404,Catalogue!$A$1:$F$51,5,FALSE)</f>
        <v>124</v>
      </c>
      <c r="K404" s="36">
        <f>VLOOKUP($B404,Catalogue!$A$1:$F$51,6,FALSE)</f>
        <v>163.68</v>
      </c>
      <c r="L404" s="36">
        <f t="shared" si="37"/>
        <v>39.680000000000007</v>
      </c>
      <c r="M404" s="36">
        <f t="shared" si="38"/>
        <v>1736</v>
      </c>
      <c r="N404" s="36">
        <f t="shared" si="39"/>
        <v>2291.52</v>
      </c>
      <c r="O404" s="7">
        <f t="shared" si="40"/>
        <v>16</v>
      </c>
      <c r="P404" s="22" t="str">
        <f t="shared" si="41"/>
        <v>Mar</v>
      </c>
      <c r="Q404" s="11">
        <f t="shared" si="42"/>
        <v>2024</v>
      </c>
    </row>
    <row r="405" spans="1:17" x14ac:dyDescent="0.25">
      <c r="A405" s="27">
        <f t="shared" si="36"/>
        <v>45369</v>
      </c>
      <c r="B405" s="4" t="s">
        <v>29</v>
      </c>
      <c r="C405" s="4">
        <v>2</v>
      </c>
      <c r="D405" s="4" t="s">
        <v>114</v>
      </c>
      <c r="E405" s="4" t="s">
        <v>112</v>
      </c>
      <c r="F405" s="5">
        <v>0</v>
      </c>
      <c r="G405" s="6" t="str">
        <f>VLOOKUP($B405,Catalogue!$A$1:$F$51,2,FALSE)</f>
        <v>Product14</v>
      </c>
      <c r="H405" s="7" t="str">
        <f>VLOOKUP(B405,Catalogue!$A$1:$F$51,3,FALSE)</f>
        <v>Category02</v>
      </c>
      <c r="I405" s="4" t="str">
        <f>VLOOKUP($B405,Catalogue!$A$1:$F$51,4,FALSE)</f>
        <v>No.</v>
      </c>
      <c r="J405" s="36">
        <f>VLOOKUP($B405,Catalogue!$A$1:$F$51,5,FALSE)</f>
        <v>98</v>
      </c>
      <c r="K405" s="36">
        <f>VLOOKUP($B405,Catalogue!$A$1:$F$51,6,FALSE)</f>
        <v>110.74</v>
      </c>
      <c r="L405" s="36">
        <f t="shared" si="37"/>
        <v>12.739999999999995</v>
      </c>
      <c r="M405" s="36">
        <f t="shared" si="38"/>
        <v>196</v>
      </c>
      <c r="N405" s="36">
        <f t="shared" si="39"/>
        <v>221.48</v>
      </c>
      <c r="O405" s="7">
        <f t="shared" si="40"/>
        <v>18</v>
      </c>
      <c r="P405" s="22" t="str">
        <f t="shared" si="41"/>
        <v>Mar</v>
      </c>
      <c r="Q405" s="11">
        <f t="shared" si="42"/>
        <v>2024</v>
      </c>
    </row>
    <row r="406" spans="1:17" x14ac:dyDescent="0.25">
      <c r="A406" s="27">
        <f t="shared" si="36"/>
        <v>45371</v>
      </c>
      <c r="B406" s="4" t="s">
        <v>18</v>
      </c>
      <c r="C406" s="4">
        <v>7</v>
      </c>
      <c r="D406" s="4" t="s">
        <v>114</v>
      </c>
      <c r="E406" s="4" t="s">
        <v>113</v>
      </c>
      <c r="F406" s="5">
        <v>0</v>
      </c>
      <c r="G406" s="6" t="str">
        <f>VLOOKUP($B406,Catalogue!$A$1:$F$51,2,FALSE)</f>
        <v>Product08</v>
      </c>
      <c r="H406" s="7" t="str">
        <f>VLOOKUP(B406,Catalogue!$A$1:$F$51,3,FALSE)</f>
        <v>Category01</v>
      </c>
      <c r="I406" s="4" t="str">
        <f>VLOOKUP($B406,Catalogue!$A$1:$F$51,4,FALSE)</f>
        <v>Lt</v>
      </c>
      <c r="J406" s="36">
        <f>VLOOKUP($B406,Catalogue!$A$1:$F$51,5,FALSE)</f>
        <v>16</v>
      </c>
      <c r="K406" s="36">
        <f>VLOOKUP($B406,Catalogue!$A$1:$F$51,6,FALSE)</f>
        <v>17.600000000000001</v>
      </c>
      <c r="L406" s="36">
        <f t="shared" si="37"/>
        <v>1.6000000000000014</v>
      </c>
      <c r="M406" s="36">
        <f t="shared" si="38"/>
        <v>112</v>
      </c>
      <c r="N406" s="36">
        <f t="shared" si="39"/>
        <v>123.20000000000002</v>
      </c>
      <c r="O406" s="7">
        <f t="shared" si="40"/>
        <v>20</v>
      </c>
      <c r="P406" s="22" t="str">
        <f t="shared" si="41"/>
        <v>Mar</v>
      </c>
      <c r="Q406" s="11">
        <f t="shared" si="42"/>
        <v>2024</v>
      </c>
    </row>
    <row r="407" spans="1:17" x14ac:dyDescent="0.25">
      <c r="A407" s="27">
        <f t="shared" si="36"/>
        <v>45373</v>
      </c>
      <c r="B407" s="4" t="s">
        <v>10</v>
      </c>
      <c r="C407" s="4">
        <v>4</v>
      </c>
      <c r="D407" s="4" t="s">
        <v>112</v>
      </c>
      <c r="E407" s="4" t="s">
        <v>113</v>
      </c>
      <c r="F407" s="5">
        <v>0</v>
      </c>
      <c r="G407" s="6" t="str">
        <f>VLOOKUP($B407,Catalogue!$A$1:$F$51,2,FALSE)</f>
        <v>Product03</v>
      </c>
      <c r="H407" s="7" t="str">
        <f>VLOOKUP(B407,Catalogue!$A$1:$F$51,3,FALSE)</f>
        <v>Category01</v>
      </c>
      <c r="I407" s="4" t="str">
        <f>VLOOKUP($B407,Catalogue!$A$1:$F$51,4,FALSE)</f>
        <v>Lt</v>
      </c>
      <c r="J407" s="36">
        <f>VLOOKUP($B407,Catalogue!$A$1:$F$51,5,FALSE)</f>
        <v>44</v>
      </c>
      <c r="K407" s="36">
        <f>VLOOKUP($B407,Catalogue!$A$1:$F$51,6,FALSE)</f>
        <v>50.16</v>
      </c>
      <c r="L407" s="36">
        <f t="shared" si="37"/>
        <v>6.1599999999999966</v>
      </c>
      <c r="M407" s="36">
        <f t="shared" si="38"/>
        <v>176</v>
      </c>
      <c r="N407" s="36">
        <f t="shared" si="39"/>
        <v>200.64</v>
      </c>
      <c r="O407" s="7">
        <f t="shared" si="40"/>
        <v>22</v>
      </c>
      <c r="P407" s="22" t="str">
        <f t="shared" si="41"/>
        <v>Mar</v>
      </c>
      <c r="Q407" s="11">
        <f t="shared" si="42"/>
        <v>2024</v>
      </c>
    </row>
    <row r="408" spans="1:17" x14ac:dyDescent="0.25">
      <c r="A408" s="27">
        <f t="shared" si="36"/>
        <v>45375</v>
      </c>
      <c r="B408" s="4" t="s">
        <v>37</v>
      </c>
      <c r="C408" s="4">
        <v>20</v>
      </c>
      <c r="D408" s="4" t="s">
        <v>111</v>
      </c>
      <c r="E408" s="4" t="s">
        <v>112</v>
      </c>
      <c r="F408" s="5">
        <v>0</v>
      </c>
      <c r="G408" s="6" t="str">
        <f>VLOOKUP($B408,Catalogue!$A$1:$F$51,2,FALSE)</f>
        <v>Product18</v>
      </c>
      <c r="H408" s="7" t="str">
        <f>VLOOKUP(B408,Catalogue!$A$1:$F$51,3,FALSE)</f>
        <v>Category02</v>
      </c>
      <c r="I408" s="4" t="str">
        <f>VLOOKUP($B408,Catalogue!$A$1:$F$51,4,FALSE)</f>
        <v>Kg</v>
      </c>
      <c r="J408" s="36">
        <f>VLOOKUP($B408,Catalogue!$A$1:$F$51,5,FALSE)</f>
        <v>133</v>
      </c>
      <c r="K408" s="36">
        <f>VLOOKUP($B408,Catalogue!$A$1:$F$51,6,FALSE)</f>
        <v>146.30000000000001</v>
      </c>
      <c r="L408" s="36">
        <f t="shared" si="37"/>
        <v>13.300000000000011</v>
      </c>
      <c r="M408" s="36">
        <f t="shared" si="38"/>
        <v>2660</v>
      </c>
      <c r="N408" s="36">
        <f t="shared" si="39"/>
        <v>2926</v>
      </c>
      <c r="O408" s="7">
        <f t="shared" si="40"/>
        <v>24</v>
      </c>
      <c r="P408" s="22" t="str">
        <f t="shared" si="41"/>
        <v>Mar</v>
      </c>
      <c r="Q408" s="11">
        <f t="shared" si="42"/>
        <v>2024</v>
      </c>
    </row>
    <row r="409" spans="1:17" x14ac:dyDescent="0.25">
      <c r="A409" s="27">
        <f t="shared" si="36"/>
        <v>45377</v>
      </c>
      <c r="B409" s="4" t="s">
        <v>73</v>
      </c>
      <c r="C409" s="4">
        <v>15</v>
      </c>
      <c r="D409" s="4" t="s">
        <v>111</v>
      </c>
      <c r="E409" s="4" t="s">
        <v>113</v>
      </c>
      <c r="F409" s="5">
        <v>0</v>
      </c>
      <c r="G409" s="6" t="str">
        <f>VLOOKUP($B409,Catalogue!$A$1:$F$51,2,FALSE)</f>
        <v>Product35</v>
      </c>
      <c r="H409" s="7" t="str">
        <f>VLOOKUP(B409,Catalogue!$A$1:$F$51,3,FALSE)</f>
        <v>Category04</v>
      </c>
      <c r="I409" s="4" t="str">
        <f>VLOOKUP($B409,Catalogue!$A$1:$F$51,4,FALSE)</f>
        <v>Lt</v>
      </c>
      <c r="J409" s="36">
        <f>VLOOKUP($B409,Catalogue!$A$1:$F$51,5,FALSE)</f>
        <v>123</v>
      </c>
      <c r="K409" s="36">
        <f>VLOOKUP($B409,Catalogue!$A$1:$F$51,6,FALSE)</f>
        <v>173.43</v>
      </c>
      <c r="L409" s="36">
        <f t="shared" si="37"/>
        <v>50.430000000000007</v>
      </c>
      <c r="M409" s="36">
        <f t="shared" si="38"/>
        <v>1845</v>
      </c>
      <c r="N409" s="36">
        <f t="shared" si="39"/>
        <v>2601.4500000000003</v>
      </c>
      <c r="O409" s="7">
        <f t="shared" si="40"/>
        <v>26</v>
      </c>
      <c r="P409" s="22" t="str">
        <f t="shared" si="41"/>
        <v>Mar</v>
      </c>
      <c r="Q409" s="11">
        <f t="shared" si="42"/>
        <v>2024</v>
      </c>
    </row>
    <row r="410" spans="1:17" x14ac:dyDescent="0.25">
      <c r="A410" s="27">
        <f t="shared" si="36"/>
        <v>45379</v>
      </c>
      <c r="B410" s="4" t="s">
        <v>33</v>
      </c>
      <c r="C410" s="4">
        <v>2</v>
      </c>
      <c r="D410" s="4" t="s">
        <v>112</v>
      </c>
      <c r="E410" s="4" t="s">
        <v>112</v>
      </c>
      <c r="F410" s="5">
        <v>0</v>
      </c>
      <c r="G410" s="6" t="str">
        <f>VLOOKUP($B410,Catalogue!$A$1:$F$51,2,FALSE)</f>
        <v>Product16</v>
      </c>
      <c r="H410" s="7" t="str">
        <f>VLOOKUP(B410,Catalogue!$A$1:$F$51,3,FALSE)</f>
        <v>Category02</v>
      </c>
      <c r="I410" s="4" t="str">
        <f>VLOOKUP($B410,Catalogue!$A$1:$F$51,4,FALSE)</f>
        <v>Lt</v>
      </c>
      <c r="J410" s="36">
        <f>VLOOKUP($B410,Catalogue!$A$1:$F$51,5,FALSE)</f>
        <v>44</v>
      </c>
      <c r="K410" s="36">
        <f>VLOOKUP($B410,Catalogue!$A$1:$F$51,6,FALSE)</f>
        <v>72.599999999999994</v>
      </c>
      <c r="L410" s="36">
        <f t="shared" si="37"/>
        <v>28.599999999999994</v>
      </c>
      <c r="M410" s="36">
        <f t="shared" si="38"/>
        <v>88</v>
      </c>
      <c r="N410" s="36">
        <f t="shared" si="39"/>
        <v>145.19999999999999</v>
      </c>
      <c r="O410" s="7">
        <f t="shared" si="40"/>
        <v>28</v>
      </c>
      <c r="P410" s="22" t="str">
        <f t="shared" si="41"/>
        <v>Mar</v>
      </c>
      <c r="Q410" s="11">
        <f t="shared" si="42"/>
        <v>2024</v>
      </c>
    </row>
    <row r="411" spans="1:17" x14ac:dyDescent="0.25">
      <c r="A411" s="27">
        <f t="shared" si="36"/>
        <v>45381</v>
      </c>
      <c r="B411" s="4" t="s">
        <v>64</v>
      </c>
      <c r="C411" s="4">
        <v>9</v>
      </c>
      <c r="D411" s="4" t="s">
        <v>111</v>
      </c>
      <c r="E411" s="4" t="s">
        <v>113</v>
      </c>
      <c r="F411" s="5">
        <v>0</v>
      </c>
      <c r="G411" s="6" t="str">
        <f>VLOOKUP($B411,Catalogue!$A$1:$F$51,2,FALSE)</f>
        <v>Product31</v>
      </c>
      <c r="H411" s="7" t="str">
        <f>VLOOKUP(B411,Catalogue!$A$1:$F$51,3,FALSE)</f>
        <v>Category03</v>
      </c>
      <c r="I411" s="4" t="str">
        <f>VLOOKUP($B411,Catalogue!$A$1:$F$51,4,FALSE)</f>
        <v>Ft</v>
      </c>
      <c r="J411" s="36">
        <f>VLOOKUP($B411,Catalogue!$A$1:$F$51,5,FALSE)</f>
        <v>124</v>
      </c>
      <c r="K411" s="36">
        <f>VLOOKUP($B411,Catalogue!$A$1:$F$51,6,FALSE)</f>
        <v>163.68</v>
      </c>
      <c r="L411" s="36">
        <f t="shared" si="37"/>
        <v>39.680000000000007</v>
      </c>
      <c r="M411" s="36">
        <f t="shared" si="38"/>
        <v>1116</v>
      </c>
      <c r="N411" s="36">
        <f t="shared" si="39"/>
        <v>1473.1200000000001</v>
      </c>
      <c r="O411" s="7">
        <f t="shared" si="40"/>
        <v>30</v>
      </c>
      <c r="P411" s="22" t="str">
        <f t="shared" si="41"/>
        <v>Mar</v>
      </c>
      <c r="Q411" s="11">
        <f t="shared" si="42"/>
        <v>2024</v>
      </c>
    </row>
    <row r="412" spans="1:17" x14ac:dyDescent="0.25">
      <c r="A412" s="27">
        <f t="shared" si="36"/>
        <v>45383</v>
      </c>
      <c r="B412" s="4" t="s">
        <v>9</v>
      </c>
      <c r="C412" s="4">
        <v>6</v>
      </c>
      <c r="D412" s="4" t="s">
        <v>111</v>
      </c>
      <c r="E412" s="4" t="s">
        <v>112</v>
      </c>
      <c r="F412" s="5">
        <v>0</v>
      </c>
      <c r="G412" s="6" t="str">
        <f>VLOOKUP($B412,Catalogue!$A$1:$F$51,2,FALSE)</f>
        <v>Product02</v>
      </c>
      <c r="H412" s="7" t="str">
        <f>VLOOKUP(B412,Catalogue!$A$1:$F$51,3,FALSE)</f>
        <v>Category01</v>
      </c>
      <c r="I412" s="4" t="str">
        <f>VLOOKUP($B412,Catalogue!$A$1:$F$51,4,FALSE)</f>
        <v>Kg</v>
      </c>
      <c r="J412" s="36">
        <f>VLOOKUP($B412,Catalogue!$A$1:$F$51,5,FALSE)</f>
        <v>105</v>
      </c>
      <c r="K412" s="36">
        <f>VLOOKUP($B412,Catalogue!$A$1:$F$51,6,FALSE)</f>
        <v>117.6</v>
      </c>
      <c r="L412" s="36">
        <f t="shared" si="37"/>
        <v>12.599999999999994</v>
      </c>
      <c r="M412" s="36">
        <f t="shared" si="38"/>
        <v>630</v>
      </c>
      <c r="N412" s="36">
        <f t="shared" si="39"/>
        <v>705.59999999999991</v>
      </c>
      <c r="O412" s="7">
        <f t="shared" si="40"/>
        <v>1</v>
      </c>
      <c r="P412" s="22" t="str">
        <f t="shared" si="41"/>
        <v>Apr</v>
      </c>
      <c r="Q412" s="11">
        <f t="shared" si="42"/>
        <v>2024</v>
      </c>
    </row>
    <row r="413" spans="1:17" x14ac:dyDescent="0.25">
      <c r="A413" s="27">
        <f t="shared" si="36"/>
        <v>45385</v>
      </c>
      <c r="B413" s="4" t="s">
        <v>102</v>
      </c>
      <c r="C413" s="4">
        <v>8</v>
      </c>
      <c r="D413" s="4" t="s">
        <v>112</v>
      </c>
      <c r="E413" s="4" t="s">
        <v>113</v>
      </c>
      <c r="F413" s="5">
        <v>0</v>
      </c>
      <c r="G413" s="6" t="str">
        <f>VLOOKUP($B413,Catalogue!$A$1:$F$51,2,FALSE)</f>
        <v>Product49</v>
      </c>
      <c r="H413" s="7" t="str">
        <f>VLOOKUP(B413,Catalogue!$A$1:$F$51,3,FALSE)</f>
        <v>Category05</v>
      </c>
      <c r="I413" s="4" t="str">
        <f>VLOOKUP($B413,Catalogue!$A$1:$F$51,4,FALSE)</f>
        <v>Kg</v>
      </c>
      <c r="J413" s="36">
        <f>VLOOKUP($B413,Catalogue!$A$1:$F$51,5,FALSE)</f>
        <v>136</v>
      </c>
      <c r="K413" s="36">
        <f>VLOOKUP($B413,Catalogue!$A$1:$F$51,6,FALSE)</f>
        <v>183.6</v>
      </c>
      <c r="L413" s="36">
        <f t="shared" si="37"/>
        <v>47.599999999999994</v>
      </c>
      <c r="M413" s="36">
        <f t="shared" si="38"/>
        <v>1088</v>
      </c>
      <c r="N413" s="36">
        <f t="shared" si="39"/>
        <v>1468.8</v>
      </c>
      <c r="O413" s="7">
        <f t="shared" si="40"/>
        <v>3</v>
      </c>
      <c r="P413" s="22" t="str">
        <f t="shared" si="41"/>
        <v>Apr</v>
      </c>
      <c r="Q413" s="11">
        <f t="shared" si="42"/>
        <v>2024</v>
      </c>
    </row>
    <row r="414" spans="1:17" x14ac:dyDescent="0.25">
      <c r="A414" s="27">
        <f t="shared" si="36"/>
        <v>45387</v>
      </c>
      <c r="B414" s="4" t="s">
        <v>85</v>
      </c>
      <c r="C414" s="4">
        <v>12</v>
      </c>
      <c r="D414" s="4" t="s">
        <v>114</v>
      </c>
      <c r="E414" s="4" t="s">
        <v>113</v>
      </c>
      <c r="F414" s="5">
        <v>0</v>
      </c>
      <c r="G414" s="6" t="str">
        <f>VLOOKUP($B414,Catalogue!$A$1:$F$51,2,FALSE)</f>
        <v>Product41</v>
      </c>
      <c r="H414" s="7" t="str">
        <f>VLOOKUP(B414,Catalogue!$A$1:$F$51,3,FALSE)</f>
        <v>Category04</v>
      </c>
      <c r="I414" s="4" t="str">
        <f>VLOOKUP($B414,Catalogue!$A$1:$F$51,4,FALSE)</f>
        <v>Kg</v>
      </c>
      <c r="J414" s="36">
        <f>VLOOKUP($B414,Catalogue!$A$1:$F$51,5,FALSE)</f>
        <v>44</v>
      </c>
      <c r="K414" s="36">
        <f>VLOOKUP($B414,Catalogue!$A$1:$F$51,6,FALSE)</f>
        <v>58.08</v>
      </c>
      <c r="L414" s="36">
        <f t="shared" si="37"/>
        <v>14.079999999999998</v>
      </c>
      <c r="M414" s="36">
        <f t="shared" si="38"/>
        <v>528</v>
      </c>
      <c r="N414" s="36">
        <f t="shared" si="39"/>
        <v>696.96</v>
      </c>
      <c r="O414" s="7">
        <f t="shared" si="40"/>
        <v>5</v>
      </c>
      <c r="P414" s="22" t="str">
        <f t="shared" si="41"/>
        <v>Apr</v>
      </c>
      <c r="Q414" s="11">
        <f t="shared" si="42"/>
        <v>2024</v>
      </c>
    </row>
    <row r="415" spans="1:17" x14ac:dyDescent="0.25">
      <c r="A415" s="27">
        <f t="shared" si="36"/>
        <v>45389</v>
      </c>
      <c r="B415" s="4" t="s">
        <v>56</v>
      </c>
      <c r="C415" s="4">
        <v>13</v>
      </c>
      <c r="D415" s="4" t="s">
        <v>114</v>
      </c>
      <c r="E415" s="4" t="s">
        <v>112</v>
      </c>
      <c r="F415" s="5">
        <v>0</v>
      </c>
      <c r="G415" s="6" t="str">
        <f>VLOOKUP($B415,Catalogue!$A$1:$F$51,2,FALSE)</f>
        <v>Product27</v>
      </c>
      <c r="H415" s="7" t="str">
        <f>VLOOKUP(B415,Catalogue!$A$1:$F$51,3,FALSE)</f>
        <v>Category03</v>
      </c>
      <c r="I415" s="4" t="str">
        <f>VLOOKUP($B415,Catalogue!$A$1:$F$51,4,FALSE)</f>
        <v>Lt</v>
      </c>
      <c r="J415" s="36">
        <f>VLOOKUP($B415,Catalogue!$A$1:$F$51,5,FALSE)</f>
        <v>105</v>
      </c>
      <c r="K415" s="36">
        <f>VLOOKUP($B415,Catalogue!$A$1:$F$51,6,FALSE)</f>
        <v>117.6</v>
      </c>
      <c r="L415" s="36">
        <f t="shared" si="37"/>
        <v>12.599999999999994</v>
      </c>
      <c r="M415" s="36">
        <f t="shared" si="38"/>
        <v>1365</v>
      </c>
      <c r="N415" s="36">
        <f t="shared" si="39"/>
        <v>1528.8</v>
      </c>
      <c r="O415" s="7">
        <f t="shared" si="40"/>
        <v>7</v>
      </c>
      <c r="P415" s="22" t="str">
        <f t="shared" si="41"/>
        <v>Apr</v>
      </c>
      <c r="Q415" s="11">
        <f t="shared" si="42"/>
        <v>2024</v>
      </c>
    </row>
    <row r="416" spans="1:17" x14ac:dyDescent="0.25">
      <c r="A416" s="27">
        <f t="shared" si="36"/>
        <v>45391</v>
      </c>
      <c r="B416" s="4" t="s">
        <v>60</v>
      </c>
      <c r="C416" s="4">
        <v>14</v>
      </c>
      <c r="D416" s="4" t="s">
        <v>112</v>
      </c>
      <c r="E416" s="4" t="s">
        <v>113</v>
      </c>
      <c r="F416" s="5">
        <v>0</v>
      </c>
      <c r="G416" s="6" t="str">
        <f>VLOOKUP($B416,Catalogue!$A$1:$F$51,2,FALSE)</f>
        <v>Product29</v>
      </c>
      <c r="H416" s="7" t="str">
        <f>VLOOKUP(B416,Catalogue!$A$1:$F$51,3,FALSE)</f>
        <v>Category03</v>
      </c>
      <c r="I416" s="4" t="str">
        <f>VLOOKUP($B416,Catalogue!$A$1:$F$51,4,FALSE)</f>
        <v>Kg</v>
      </c>
      <c r="J416" s="36">
        <f>VLOOKUP($B416,Catalogue!$A$1:$F$51,5,FALSE)</f>
        <v>71</v>
      </c>
      <c r="K416" s="36">
        <f>VLOOKUP($B416,Catalogue!$A$1:$F$51,6,FALSE)</f>
        <v>95.85</v>
      </c>
      <c r="L416" s="36">
        <f t="shared" si="37"/>
        <v>24.849999999999994</v>
      </c>
      <c r="M416" s="36">
        <f t="shared" si="38"/>
        <v>994</v>
      </c>
      <c r="N416" s="36">
        <f t="shared" si="39"/>
        <v>1341.8999999999999</v>
      </c>
      <c r="O416" s="7">
        <f t="shared" si="40"/>
        <v>9</v>
      </c>
      <c r="P416" s="22" t="str">
        <f t="shared" si="41"/>
        <v>Apr</v>
      </c>
      <c r="Q416" s="11">
        <f t="shared" si="42"/>
        <v>2024</v>
      </c>
    </row>
    <row r="417" spans="1:17" x14ac:dyDescent="0.25">
      <c r="A417" s="27">
        <f t="shared" si="36"/>
        <v>45393</v>
      </c>
      <c r="B417" s="4" t="s">
        <v>15</v>
      </c>
      <c r="C417" s="4">
        <v>2</v>
      </c>
      <c r="D417" s="4" t="s">
        <v>111</v>
      </c>
      <c r="E417" s="4" t="s">
        <v>113</v>
      </c>
      <c r="F417" s="5">
        <v>0</v>
      </c>
      <c r="G417" s="6" t="str">
        <f>VLOOKUP($B417,Catalogue!$A$1:$F$51,2,FALSE)</f>
        <v>Product06</v>
      </c>
      <c r="H417" s="7" t="str">
        <f>VLOOKUP(B417,Catalogue!$A$1:$F$51,3,FALSE)</f>
        <v>Category01</v>
      </c>
      <c r="I417" s="4" t="str">
        <f>VLOOKUP($B417,Catalogue!$A$1:$F$51,4,FALSE)</f>
        <v>No.</v>
      </c>
      <c r="J417" s="36">
        <f>VLOOKUP($B417,Catalogue!$A$1:$F$51,5,FALSE)</f>
        <v>124</v>
      </c>
      <c r="K417" s="36">
        <f>VLOOKUP($B417,Catalogue!$A$1:$F$51,6,FALSE)</f>
        <v>204.60000000000002</v>
      </c>
      <c r="L417" s="36">
        <f t="shared" si="37"/>
        <v>80.600000000000023</v>
      </c>
      <c r="M417" s="36">
        <f t="shared" si="38"/>
        <v>248</v>
      </c>
      <c r="N417" s="36">
        <f t="shared" si="39"/>
        <v>409.20000000000005</v>
      </c>
      <c r="O417" s="7">
        <f t="shared" si="40"/>
        <v>11</v>
      </c>
      <c r="P417" s="22" t="str">
        <f t="shared" si="41"/>
        <v>Apr</v>
      </c>
      <c r="Q417" s="11">
        <f t="shared" si="42"/>
        <v>2024</v>
      </c>
    </row>
    <row r="418" spans="1:17" x14ac:dyDescent="0.25">
      <c r="A418" s="27">
        <f t="shared" si="36"/>
        <v>45395</v>
      </c>
      <c r="B418" s="4" t="s">
        <v>69</v>
      </c>
      <c r="C418" s="4">
        <v>19</v>
      </c>
      <c r="D418" s="4" t="s">
        <v>111</v>
      </c>
      <c r="E418" s="4" t="s">
        <v>112</v>
      </c>
      <c r="F418" s="5">
        <v>0</v>
      </c>
      <c r="G418" s="6" t="str">
        <f>VLOOKUP($B418,Catalogue!$A$1:$F$51,2,FALSE)</f>
        <v>Product33</v>
      </c>
      <c r="H418" s="7" t="str">
        <f>VLOOKUP(B418,Catalogue!$A$1:$F$51,3,FALSE)</f>
        <v>Category04</v>
      </c>
      <c r="I418" s="4" t="str">
        <f>VLOOKUP($B418,Catalogue!$A$1:$F$51,4,FALSE)</f>
        <v>Kg</v>
      </c>
      <c r="J418" s="36">
        <f>VLOOKUP($B418,Catalogue!$A$1:$F$51,5,FALSE)</f>
        <v>16</v>
      </c>
      <c r="K418" s="36">
        <f>VLOOKUP($B418,Catalogue!$A$1:$F$51,6,FALSE)</f>
        <v>18.240000000000002</v>
      </c>
      <c r="L418" s="36">
        <f t="shared" si="37"/>
        <v>2.240000000000002</v>
      </c>
      <c r="M418" s="36">
        <f t="shared" si="38"/>
        <v>304</v>
      </c>
      <c r="N418" s="36">
        <f t="shared" si="39"/>
        <v>346.56000000000006</v>
      </c>
      <c r="O418" s="7">
        <f t="shared" si="40"/>
        <v>13</v>
      </c>
      <c r="P418" s="22" t="str">
        <f t="shared" si="41"/>
        <v>Apr</v>
      </c>
      <c r="Q418" s="11">
        <f t="shared" si="42"/>
        <v>2024</v>
      </c>
    </row>
    <row r="419" spans="1:17" x14ac:dyDescent="0.25">
      <c r="A419" s="27">
        <f t="shared" si="36"/>
        <v>45397</v>
      </c>
      <c r="B419" s="4" t="s">
        <v>41</v>
      </c>
      <c r="C419" s="4">
        <v>19</v>
      </c>
      <c r="D419" s="4" t="s">
        <v>112</v>
      </c>
      <c r="E419" s="4" t="s">
        <v>113</v>
      </c>
      <c r="F419" s="5">
        <v>0</v>
      </c>
      <c r="G419" s="6" t="str">
        <f>VLOOKUP($B419,Catalogue!$A$1:$F$51,2,FALSE)</f>
        <v>Product20</v>
      </c>
      <c r="H419" s="7" t="str">
        <f>VLOOKUP(B419,Catalogue!$A$1:$F$51,3,FALSE)</f>
        <v>Category02</v>
      </c>
      <c r="I419" s="4" t="str">
        <f>VLOOKUP($B419,Catalogue!$A$1:$F$51,4,FALSE)</f>
        <v>Ft</v>
      </c>
      <c r="J419" s="36">
        <f>VLOOKUP($B419,Catalogue!$A$1:$F$51,5,FALSE)</f>
        <v>10</v>
      </c>
      <c r="K419" s="36">
        <f>VLOOKUP($B419,Catalogue!$A$1:$F$51,6,FALSE)</f>
        <v>14.600000000000001</v>
      </c>
      <c r="L419" s="36">
        <f t="shared" si="37"/>
        <v>4.6000000000000014</v>
      </c>
      <c r="M419" s="36">
        <f t="shared" si="38"/>
        <v>190</v>
      </c>
      <c r="N419" s="36">
        <f t="shared" si="39"/>
        <v>277.40000000000003</v>
      </c>
      <c r="O419" s="7">
        <f t="shared" si="40"/>
        <v>15</v>
      </c>
      <c r="P419" s="22" t="str">
        <f t="shared" si="41"/>
        <v>Apr</v>
      </c>
      <c r="Q419" s="11">
        <f t="shared" si="42"/>
        <v>2024</v>
      </c>
    </row>
    <row r="420" spans="1:17" x14ac:dyDescent="0.25">
      <c r="A420" s="27">
        <f t="shared" si="36"/>
        <v>45399</v>
      </c>
      <c r="B420" s="4" t="s">
        <v>15</v>
      </c>
      <c r="C420" s="4">
        <v>7</v>
      </c>
      <c r="D420" s="4" t="s">
        <v>111</v>
      </c>
      <c r="E420" s="4" t="s">
        <v>112</v>
      </c>
      <c r="F420" s="5">
        <v>0</v>
      </c>
      <c r="G420" s="6" t="str">
        <f>VLOOKUP($B420,Catalogue!$A$1:$F$51,2,FALSE)</f>
        <v>Product06</v>
      </c>
      <c r="H420" s="7" t="str">
        <f>VLOOKUP(B420,Catalogue!$A$1:$F$51,3,FALSE)</f>
        <v>Category01</v>
      </c>
      <c r="I420" s="4" t="str">
        <f>VLOOKUP($B420,Catalogue!$A$1:$F$51,4,FALSE)</f>
        <v>No.</v>
      </c>
      <c r="J420" s="36">
        <f>VLOOKUP($B420,Catalogue!$A$1:$F$51,5,FALSE)</f>
        <v>124</v>
      </c>
      <c r="K420" s="36">
        <f>VLOOKUP($B420,Catalogue!$A$1:$F$51,6,FALSE)</f>
        <v>204.60000000000002</v>
      </c>
      <c r="L420" s="36">
        <f t="shared" si="37"/>
        <v>80.600000000000023</v>
      </c>
      <c r="M420" s="36">
        <f t="shared" si="38"/>
        <v>868</v>
      </c>
      <c r="N420" s="36">
        <f t="shared" si="39"/>
        <v>1432.2000000000003</v>
      </c>
      <c r="O420" s="7">
        <f t="shared" si="40"/>
        <v>17</v>
      </c>
      <c r="P420" s="22" t="str">
        <f t="shared" si="41"/>
        <v>Apr</v>
      </c>
      <c r="Q420" s="11">
        <f t="shared" si="42"/>
        <v>2024</v>
      </c>
    </row>
    <row r="421" spans="1:17" x14ac:dyDescent="0.25">
      <c r="A421" s="27">
        <f t="shared" si="36"/>
        <v>45401</v>
      </c>
      <c r="B421" s="4" t="s">
        <v>96</v>
      </c>
      <c r="C421" s="4">
        <v>14</v>
      </c>
      <c r="D421" s="4" t="s">
        <v>111</v>
      </c>
      <c r="E421" s="4" t="s">
        <v>113</v>
      </c>
      <c r="F421" s="5">
        <v>0</v>
      </c>
      <c r="G421" s="6" t="str">
        <f>VLOOKUP($B421,Catalogue!$A$1:$F$51,2,FALSE)</f>
        <v>Product46</v>
      </c>
      <c r="H421" s="7" t="str">
        <f>VLOOKUP(B421,Catalogue!$A$1:$F$51,3,FALSE)</f>
        <v>Category05</v>
      </c>
      <c r="I421" s="4" t="str">
        <f>VLOOKUP($B421,Catalogue!$A$1:$F$51,4,FALSE)</f>
        <v>No.</v>
      </c>
      <c r="J421" s="36">
        <f>VLOOKUP($B421,Catalogue!$A$1:$F$51,5,FALSE)</f>
        <v>16</v>
      </c>
      <c r="K421" s="36">
        <f>VLOOKUP($B421,Catalogue!$A$1:$F$51,6,FALSE)</f>
        <v>26.4</v>
      </c>
      <c r="L421" s="36">
        <f t="shared" si="37"/>
        <v>10.399999999999999</v>
      </c>
      <c r="M421" s="36">
        <f t="shared" si="38"/>
        <v>224</v>
      </c>
      <c r="N421" s="36">
        <f t="shared" si="39"/>
        <v>369.59999999999997</v>
      </c>
      <c r="O421" s="7">
        <f t="shared" si="40"/>
        <v>19</v>
      </c>
      <c r="P421" s="22" t="str">
        <f t="shared" si="41"/>
        <v>Apr</v>
      </c>
      <c r="Q421" s="11">
        <f t="shared" si="42"/>
        <v>2024</v>
      </c>
    </row>
    <row r="422" spans="1:17" x14ac:dyDescent="0.25">
      <c r="A422" s="27">
        <f t="shared" si="36"/>
        <v>45403</v>
      </c>
      <c r="B422" s="4" t="s">
        <v>33</v>
      </c>
      <c r="C422" s="4">
        <v>7</v>
      </c>
      <c r="D422" s="4" t="s">
        <v>112</v>
      </c>
      <c r="E422" s="4" t="s">
        <v>112</v>
      </c>
      <c r="F422" s="5">
        <v>0</v>
      </c>
      <c r="G422" s="6" t="str">
        <f>VLOOKUP($B422,Catalogue!$A$1:$F$51,2,FALSE)</f>
        <v>Product16</v>
      </c>
      <c r="H422" s="7" t="str">
        <f>VLOOKUP(B422,Catalogue!$A$1:$F$51,3,FALSE)</f>
        <v>Category02</v>
      </c>
      <c r="I422" s="4" t="str">
        <f>VLOOKUP($B422,Catalogue!$A$1:$F$51,4,FALSE)</f>
        <v>Lt</v>
      </c>
      <c r="J422" s="36">
        <f>VLOOKUP($B422,Catalogue!$A$1:$F$51,5,FALSE)</f>
        <v>44</v>
      </c>
      <c r="K422" s="36">
        <f>VLOOKUP($B422,Catalogue!$A$1:$F$51,6,FALSE)</f>
        <v>72.599999999999994</v>
      </c>
      <c r="L422" s="36">
        <f t="shared" si="37"/>
        <v>28.599999999999994</v>
      </c>
      <c r="M422" s="36">
        <f t="shared" si="38"/>
        <v>308</v>
      </c>
      <c r="N422" s="36">
        <f t="shared" si="39"/>
        <v>508.19999999999993</v>
      </c>
      <c r="O422" s="7">
        <f t="shared" si="40"/>
        <v>21</v>
      </c>
      <c r="P422" s="22" t="str">
        <f t="shared" si="41"/>
        <v>Apr</v>
      </c>
      <c r="Q422" s="11">
        <f t="shared" si="42"/>
        <v>2024</v>
      </c>
    </row>
    <row r="423" spans="1:17" x14ac:dyDescent="0.25">
      <c r="A423" s="27">
        <f t="shared" si="36"/>
        <v>45405</v>
      </c>
      <c r="B423" s="4" t="s">
        <v>62</v>
      </c>
      <c r="C423" s="4">
        <v>10</v>
      </c>
      <c r="D423" s="4" t="s">
        <v>114</v>
      </c>
      <c r="E423" s="4" t="s">
        <v>113</v>
      </c>
      <c r="F423" s="5">
        <v>0</v>
      </c>
      <c r="G423" s="6" t="str">
        <f>VLOOKUP($B423,Catalogue!$A$1:$F$51,2,FALSE)</f>
        <v>Product30</v>
      </c>
      <c r="H423" s="7" t="str">
        <f>VLOOKUP(B423,Catalogue!$A$1:$F$51,3,FALSE)</f>
        <v>Category03</v>
      </c>
      <c r="I423" s="4" t="str">
        <f>VLOOKUP($B423,Catalogue!$A$1:$F$51,4,FALSE)</f>
        <v>No.</v>
      </c>
      <c r="J423" s="36">
        <f>VLOOKUP($B423,Catalogue!$A$1:$F$51,5,FALSE)</f>
        <v>133</v>
      </c>
      <c r="K423" s="36">
        <f>VLOOKUP($B423,Catalogue!$A$1:$F$51,6,FALSE)</f>
        <v>194.18</v>
      </c>
      <c r="L423" s="36">
        <f t="shared" si="37"/>
        <v>61.180000000000007</v>
      </c>
      <c r="M423" s="36">
        <f t="shared" si="38"/>
        <v>1330</v>
      </c>
      <c r="N423" s="36">
        <f t="shared" si="39"/>
        <v>1941.8000000000002</v>
      </c>
      <c r="O423" s="7">
        <f t="shared" si="40"/>
        <v>23</v>
      </c>
      <c r="P423" s="22" t="str">
        <f t="shared" si="41"/>
        <v>Apr</v>
      </c>
      <c r="Q423" s="11">
        <f t="shared" si="42"/>
        <v>2024</v>
      </c>
    </row>
    <row r="424" spans="1:17" x14ac:dyDescent="0.25">
      <c r="A424" s="27">
        <f t="shared" si="36"/>
        <v>45407</v>
      </c>
      <c r="B424" s="4" t="s">
        <v>41</v>
      </c>
      <c r="C424" s="4">
        <v>18</v>
      </c>
      <c r="D424" s="4" t="s">
        <v>114</v>
      </c>
      <c r="E424" s="4" t="s">
        <v>113</v>
      </c>
      <c r="F424" s="5">
        <v>0</v>
      </c>
      <c r="G424" s="6" t="str">
        <f>VLOOKUP($B424,Catalogue!$A$1:$F$51,2,FALSE)</f>
        <v>Product20</v>
      </c>
      <c r="H424" s="7" t="str">
        <f>VLOOKUP($B$2,Catalogue!$A$1:$F$51,3,FALSE)</f>
        <v>Category03</v>
      </c>
      <c r="I424" s="4" t="str">
        <f>VLOOKUP($B424,Catalogue!$A$1:$F$51,4,FALSE)</f>
        <v>Ft</v>
      </c>
      <c r="J424" s="36">
        <f>VLOOKUP($B424,Catalogue!$A$1:$F$51,5,FALSE)</f>
        <v>10</v>
      </c>
      <c r="K424" s="36">
        <f>VLOOKUP($B424,Catalogue!$A$1:$F$51,6,FALSE)</f>
        <v>14.600000000000001</v>
      </c>
      <c r="L424" s="36">
        <f t="shared" si="37"/>
        <v>4.6000000000000014</v>
      </c>
      <c r="M424" s="36">
        <f t="shared" si="38"/>
        <v>180</v>
      </c>
      <c r="N424" s="36">
        <f t="shared" si="39"/>
        <v>262.8</v>
      </c>
      <c r="O424" s="7">
        <f t="shared" si="40"/>
        <v>25</v>
      </c>
      <c r="P424" s="22" t="str">
        <f t="shared" si="41"/>
        <v>Apr</v>
      </c>
      <c r="Q424" s="11">
        <f t="shared" si="42"/>
        <v>2024</v>
      </c>
    </row>
    <row r="425" spans="1:17" x14ac:dyDescent="0.25">
      <c r="A425" s="27">
        <f t="shared" si="36"/>
        <v>45409</v>
      </c>
      <c r="B425" s="4" t="s">
        <v>37</v>
      </c>
      <c r="C425" s="4">
        <v>13</v>
      </c>
      <c r="D425" s="4" t="s">
        <v>112</v>
      </c>
      <c r="E425" s="4" t="s">
        <v>112</v>
      </c>
      <c r="F425" s="5">
        <v>0</v>
      </c>
      <c r="G425" s="6" t="str">
        <f>VLOOKUP($B425,Catalogue!$A$1:$F$51,2,FALSE)</f>
        <v>Product18</v>
      </c>
      <c r="H425" s="7" t="str">
        <f>VLOOKUP(B425,Catalogue!$A$1:$F$51,3,FALSE)</f>
        <v>Category02</v>
      </c>
      <c r="I425" s="4" t="str">
        <f>VLOOKUP($B425,Catalogue!$A$1:$F$51,4,FALSE)</f>
        <v>Kg</v>
      </c>
      <c r="J425" s="36">
        <f>VLOOKUP($B425,Catalogue!$A$1:$F$51,5,FALSE)</f>
        <v>133</v>
      </c>
      <c r="K425" s="36">
        <f>VLOOKUP($B425,Catalogue!$A$1:$F$51,6,FALSE)</f>
        <v>146.30000000000001</v>
      </c>
      <c r="L425" s="36">
        <f t="shared" si="37"/>
        <v>13.300000000000011</v>
      </c>
      <c r="M425" s="36">
        <f t="shared" si="38"/>
        <v>1729</v>
      </c>
      <c r="N425" s="36">
        <f t="shared" si="39"/>
        <v>1901.9</v>
      </c>
      <c r="O425" s="7">
        <f t="shared" si="40"/>
        <v>27</v>
      </c>
      <c r="P425" s="22" t="str">
        <f t="shared" si="41"/>
        <v>Apr</v>
      </c>
      <c r="Q425" s="11">
        <f t="shared" si="42"/>
        <v>2024</v>
      </c>
    </row>
    <row r="426" spans="1:17" x14ac:dyDescent="0.25">
      <c r="A426" s="27">
        <f t="shared" si="36"/>
        <v>45411</v>
      </c>
      <c r="B426" s="4" t="s">
        <v>92</v>
      </c>
      <c r="C426" s="4">
        <v>12</v>
      </c>
      <c r="D426" s="4" t="s">
        <v>111</v>
      </c>
      <c r="E426" s="4" t="s">
        <v>113</v>
      </c>
      <c r="F426" s="5">
        <v>0</v>
      </c>
      <c r="G426" s="6" t="str">
        <f>VLOOKUP($B426,Catalogue!$A$1:$F$51,2,FALSE)</f>
        <v>Product44</v>
      </c>
      <c r="H426" s="7" t="str">
        <f>VLOOKUP(B426,Catalogue!$A$1:$F$51,3,FALSE)</f>
        <v>Category05</v>
      </c>
      <c r="I426" s="4" t="str">
        <f>VLOOKUP($B426,Catalogue!$A$1:$F$51,4,FALSE)</f>
        <v>Ft</v>
      </c>
      <c r="J426" s="36">
        <f>VLOOKUP($B426,Catalogue!$A$1:$F$51,5,FALSE)</f>
        <v>124</v>
      </c>
      <c r="K426" s="36">
        <f>VLOOKUP($B426,Catalogue!$A$1:$F$51,6,FALSE)</f>
        <v>140.12</v>
      </c>
      <c r="L426" s="36">
        <f t="shared" si="37"/>
        <v>16.120000000000005</v>
      </c>
      <c r="M426" s="36">
        <f t="shared" si="38"/>
        <v>1488</v>
      </c>
      <c r="N426" s="36">
        <f t="shared" si="39"/>
        <v>1681.44</v>
      </c>
      <c r="O426" s="7">
        <f t="shared" si="40"/>
        <v>29</v>
      </c>
      <c r="P426" s="22" t="str">
        <f t="shared" si="41"/>
        <v>Apr</v>
      </c>
      <c r="Q426" s="11">
        <f t="shared" si="42"/>
        <v>2024</v>
      </c>
    </row>
    <row r="427" spans="1:17" x14ac:dyDescent="0.25">
      <c r="A427" s="27">
        <f t="shared" si="36"/>
        <v>45413</v>
      </c>
      <c r="B427" s="4" t="s">
        <v>20</v>
      </c>
      <c r="C427" s="4">
        <v>5</v>
      </c>
      <c r="D427" s="4" t="s">
        <v>111</v>
      </c>
      <c r="E427" s="4" t="s">
        <v>113</v>
      </c>
      <c r="F427" s="5">
        <v>0</v>
      </c>
      <c r="G427" s="6" t="str">
        <f>VLOOKUP($B427,Catalogue!$A$1:$F$51,2,FALSE)</f>
        <v>Product10</v>
      </c>
      <c r="H427" s="7" t="str">
        <f>VLOOKUP(B427,Catalogue!$A$1:$F$51,3,FALSE)</f>
        <v>Category02</v>
      </c>
      <c r="I427" s="4" t="str">
        <f>VLOOKUP($B427,Catalogue!$A$1:$F$51,4,FALSE)</f>
        <v>Kg</v>
      </c>
      <c r="J427" s="36">
        <f>VLOOKUP($B427,Catalogue!$A$1:$F$51,5,FALSE)</f>
        <v>123</v>
      </c>
      <c r="K427" s="36">
        <f>VLOOKUP($B427,Catalogue!$A$1:$F$51,6,FALSE)</f>
        <v>179.58</v>
      </c>
      <c r="L427" s="36">
        <f t="shared" si="37"/>
        <v>56.580000000000013</v>
      </c>
      <c r="M427" s="36">
        <f t="shared" si="38"/>
        <v>615</v>
      </c>
      <c r="N427" s="36">
        <f t="shared" si="39"/>
        <v>897.90000000000009</v>
      </c>
      <c r="O427" s="7">
        <f t="shared" si="40"/>
        <v>1</v>
      </c>
      <c r="P427" s="22" t="str">
        <f t="shared" si="41"/>
        <v>May</v>
      </c>
      <c r="Q427" s="11">
        <f t="shared" si="42"/>
        <v>2024</v>
      </c>
    </row>
    <row r="428" spans="1:17" ht="15.75" thickBot="1" x14ac:dyDescent="0.3">
      <c r="A428" s="28">
        <f t="shared" si="36"/>
        <v>45415</v>
      </c>
      <c r="B428" s="12" t="s">
        <v>92</v>
      </c>
      <c r="C428" s="12">
        <v>9</v>
      </c>
      <c r="D428" s="12" t="s">
        <v>112</v>
      </c>
      <c r="E428" s="12" t="s">
        <v>112</v>
      </c>
      <c r="F428" s="13">
        <v>0</v>
      </c>
      <c r="G428" s="14" t="str">
        <f>VLOOKUP($B428,Catalogue!$A$1:$F$51,2,FALSE)</f>
        <v>Product44</v>
      </c>
      <c r="H428" s="15" t="str">
        <f>VLOOKUP(B428,Catalogue!$A$1:$F$51,3,FALSE)</f>
        <v>Category05</v>
      </c>
      <c r="I428" s="12" t="str">
        <f>VLOOKUP($B428,Catalogue!$A$1:$F$51,4,FALSE)</f>
        <v>Ft</v>
      </c>
      <c r="J428" s="37">
        <f>VLOOKUP($B428,Catalogue!$A$1:$F$51,5,FALSE)</f>
        <v>124</v>
      </c>
      <c r="K428" s="37">
        <f>VLOOKUP($B428,Catalogue!$A$1:$F$51,6,FALSE)</f>
        <v>140.12</v>
      </c>
      <c r="L428" s="37">
        <f t="shared" si="37"/>
        <v>16.120000000000005</v>
      </c>
      <c r="M428" s="38">
        <f t="shared" si="38"/>
        <v>1116</v>
      </c>
      <c r="N428" s="36">
        <f t="shared" si="39"/>
        <v>1261.08</v>
      </c>
      <c r="O428" s="15">
        <f t="shared" si="40"/>
        <v>3</v>
      </c>
      <c r="P428" s="22" t="str">
        <f t="shared" si="41"/>
        <v>May</v>
      </c>
      <c r="Q428" s="16">
        <f t="shared" si="42"/>
        <v>2024</v>
      </c>
    </row>
    <row r="429" spans="1:17" x14ac:dyDescent="0.25">
      <c r="G429" s="2"/>
      <c r="I429" s="1"/>
      <c r="M429" s="36">
        <f>SUM(M2:M428)</f>
        <v>336779</v>
      </c>
      <c r="N429" s="36">
        <f>SUM(N2:N428)</f>
        <v>435820.44000000035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46A87-B04E-40F3-B4AD-4D07F7AEFD3A}">
  <dimension ref="A3:AR134"/>
  <sheetViews>
    <sheetView zoomScale="10" zoomScaleNormal="10" workbookViewId="0">
      <selection activeCell="AD125" sqref="AD125:AG134"/>
    </sheetView>
  </sheetViews>
  <sheetFormatPr defaultRowHeight="15" x14ac:dyDescent="0.25"/>
  <cols>
    <col min="1" max="1" width="10" bestFit="1" customWidth="1"/>
    <col min="2" max="2" width="39.140625" style="34" bestFit="1" customWidth="1"/>
    <col min="7" max="7" width="36.85546875" bestFit="1" customWidth="1"/>
    <col min="8" max="8" width="37.85546875" bestFit="1" customWidth="1"/>
    <col min="9" max="9" width="24.5703125" customWidth="1"/>
    <col min="10" max="10" width="24" customWidth="1"/>
    <col min="11" max="14" width="19.85546875" customWidth="1"/>
    <col min="15" max="15" width="18.7109375" customWidth="1"/>
    <col min="16" max="16" width="20.42578125" customWidth="1"/>
    <col min="17" max="17" width="13.42578125" bestFit="1" customWidth="1"/>
    <col min="18" max="18" width="36.85546875" bestFit="1" customWidth="1"/>
    <col min="19" max="19" width="37.85546875" bestFit="1" customWidth="1"/>
    <col min="21" max="21" width="19.7109375" bestFit="1" customWidth="1"/>
    <col min="22" max="23" width="37.85546875" bestFit="1" customWidth="1"/>
    <col min="24" max="24" width="26.5703125" customWidth="1"/>
    <col min="25" max="25" width="22.7109375" customWidth="1"/>
    <col min="26" max="26" width="22.140625" customWidth="1"/>
    <col min="27" max="27" width="17.7109375" customWidth="1"/>
    <col min="28" max="28" width="20.7109375" customWidth="1"/>
    <col min="29" max="29" width="26.42578125" customWidth="1"/>
    <col min="30" max="30" width="22.5703125" customWidth="1"/>
    <col min="31" max="31" width="16.42578125" bestFit="1" customWidth="1"/>
    <col min="32" max="32" width="10.28515625" bestFit="1" customWidth="1"/>
    <col min="33" max="33" width="37.85546875" style="34" bestFit="1" customWidth="1"/>
    <col min="34" max="34" width="15" bestFit="1" customWidth="1"/>
    <col min="35" max="35" width="15" customWidth="1"/>
    <col min="36" max="36" width="19.42578125" customWidth="1"/>
    <col min="37" max="37" width="10.140625" customWidth="1"/>
    <col min="38" max="38" width="17.85546875" style="34" customWidth="1"/>
    <col min="39" max="40" width="10.5703125" customWidth="1"/>
    <col min="41" max="41" width="15.5703125" customWidth="1"/>
    <col min="42" max="42" width="21.42578125" bestFit="1" customWidth="1"/>
    <col min="43" max="43" width="15.140625" bestFit="1" customWidth="1"/>
    <col min="44" max="44" width="21.140625" bestFit="1" customWidth="1"/>
    <col min="45" max="45" width="17.85546875" bestFit="1" customWidth="1"/>
    <col min="46" max="46" width="21.42578125" bestFit="1" customWidth="1"/>
    <col min="47" max="47" width="15.140625" bestFit="1" customWidth="1"/>
    <col min="48" max="48" width="21.140625" bestFit="1" customWidth="1"/>
    <col min="49" max="49" width="15.42578125" bestFit="1" customWidth="1"/>
    <col min="50" max="50" width="21.42578125" bestFit="1" customWidth="1"/>
    <col min="51" max="51" width="15.42578125" bestFit="1" customWidth="1"/>
    <col min="52" max="52" width="21.42578125" bestFit="1" customWidth="1"/>
    <col min="53" max="53" width="14.42578125" bestFit="1" customWidth="1"/>
    <col min="54" max="54" width="20.42578125" bestFit="1" customWidth="1"/>
    <col min="55" max="55" width="16" bestFit="1" customWidth="1"/>
    <col min="56" max="56" width="22" bestFit="1" customWidth="1"/>
    <col min="57" max="57" width="15.42578125" bestFit="1" customWidth="1"/>
    <col min="58" max="58" width="21.42578125" bestFit="1" customWidth="1"/>
    <col min="59" max="59" width="16" bestFit="1" customWidth="1"/>
    <col min="60" max="60" width="22" bestFit="1" customWidth="1"/>
    <col min="61" max="61" width="16" bestFit="1" customWidth="1"/>
    <col min="62" max="62" width="22" bestFit="1" customWidth="1"/>
    <col min="63" max="63" width="16" bestFit="1" customWidth="1"/>
    <col min="64" max="64" width="22" bestFit="1" customWidth="1"/>
    <col min="65" max="65" width="15.7109375" bestFit="1" customWidth="1"/>
    <col min="66" max="66" width="21.7109375" bestFit="1" customWidth="1"/>
    <col min="67" max="67" width="16" bestFit="1" customWidth="1"/>
    <col min="68" max="68" width="22" bestFit="1" customWidth="1"/>
    <col min="69" max="69" width="15.7109375" bestFit="1" customWidth="1"/>
    <col min="70" max="70" width="21.7109375" bestFit="1" customWidth="1"/>
    <col min="71" max="71" width="16" bestFit="1" customWidth="1"/>
    <col min="72" max="72" width="22" bestFit="1" customWidth="1"/>
    <col min="73" max="73" width="16" bestFit="1" customWidth="1"/>
    <col min="74" max="74" width="22" bestFit="1" customWidth="1"/>
    <col min="75" max="75" width="14.42578125" bestFit="1" customWidth="1"/>
    <col min="76" max="76" width="20.42578125" bestFit="1" customWidth="1"/>
    <col min="77" max="77" width="16" bestFit="1" customWidth="1"/>
    <col min="78" max="78" width="22" bestFit="1" customWidth="1"/>
    <col min="79" max="79" width="15.42578125" bestFit="1" customWidth="1"/>
    <col min="80" max="80" width="21.42578125" bestFit="1" customWidth="1"/>
    <col min="81" max="81" width="16" bestFit="1" customWidth="1"/>
    <col min="82" max="82" width="22" bestFit="1" customWidth="1"/>
    <col min="83" max="83" width="16" bestFit="1" customWidth="1"/>
    <col min="84" max="84" width="22" bestFit="1" customWidth="1"/>
    <col min="85" max="85" width="16" bestFit="1" customWidth="1"/>
    <col min="86" max="86" width="22" bestFit="1" customWidth="1"/>
    <col min="87" max="87" width="15.7109375" bestFit="1" customWidth="1"/>
    <col min="88" max="88" width="21.7109375" bestFit="1" customWidth="1"/>
    <col min="89" max="89" width="16" bestFit="1" customWidth="1"/>
    <col min="90" max="90" width="22" bestFit="1" customWidth="1"/>
    <col min="91" max="91" width="15.7109375" bestFit="1" customWidth="1"/>
    <col min="92" max="92" width="21.7109375" bestFit="1" customWidth="1"/>
    <col min="93" max="93" width="16" bestFit="1" customWidth="1"/>
    <col min="94" max="94" width="22" bestFit="1" customWidth="1"/>
    <col min="95" max="95" width="16" bestFit="1" customWidth="1"/>
    <col min="96" max="96" width="22" bestFit="1" customWidth="1"/>
    <col min="97" max="97" width="14.42578125" bestFit="1" customWidth="1"/>
    <col min="98" max="98" width="20.42578125" bestFit="1" customWidth="1"/>
    <col min="99" max="99" width="16" bestFit="1" customWidth="1"/>
    <col min="100" max="100" width="22" bestFit="1" customWidth="1"/>
    <col min="101" max="101" width="15.42578125" bestFit="1" customWidth="1"/>
    <col min="102" max="102" width="21.42578125" bestFit="1" customWidth="1"/>
    <col min="103" max="103" width="16" bestFit="1" customWidth="1"/>
    <col min="104" max="104" width="22" bestFit="1" customWidth="1"/>
    <col min="105" max="105" width="16" bestFit="1" customWidth="1"/>
    <col min="106" max="106" width="22" bestFit="1" customWidth="1"/>
    <col min="107" max="107" width="16" bestFit="1" customWidth="1"/>
    <col min="108" max="108" width="22" bestFit="1" customWidth="1"/>
    <col min="109" max="109" width="15.7109375" bestFit="1" customWidth="1"/>
    <col min="110" max="110" width="21.7109375" bestFit="1" customWidth="1"/>
    <col min="111" max="111" width="16" bestFit="1" customWidth="1"/>
    <col min="112" max="112" width="22" bestFit="1" customWidth="1"/>
    <col min="113" max="113" width="15.7109375" bestFit="1" customWidth="1"/>
    <col min="114" max="114" width="21.7109375" bestFit="1" customWidth="1"/>
    <col min="115" max="115" width="16" bestFit="1" customWidth="1"/>
    <col min="116" max="116" width="22" bestFit="1" customWidth="1"/>
    <col min="117" max="117" width="16" bestFit="1" customWidth="1"/>
    <col min="118" max="118" width="22" bestFit="1" customWidth="1"/>
    <col min="119" max="119" width="14.140625" bestFit="1" customWidth="1"/>
    <col min="120" max="120" width="20.140625" bestFit="1" customWidth="1"/>
    <col min="121" max="121" width="15.7109375" bestFit="1" customWidth="1"/>
    <col min="122" max="122" width="21.7109375" bestFit="1" customWidth="1"/>
    <col min="123" max="123" width="14.42578125" bestFit="1" customWidth="1"/>
    <col min="124" max="124" width="20.42578125" bestFit="1" customWidth="1"/>
    <col min="125" max="125" width="14.140625" bestFit="1" customWidth="1"/>
    <col min="126" max="126" width="20.140625" bestFit="1" customWidth="1"/>
    <col min="127" max="127" width="14.42578125" bestFit="1" customWidth="1"/>
    <col min="128" max="128" width="20.42578125" bestFit="1" customWidth="1"/>
    <col min="129" max="129" width="14.42578125" bestFit="1" customWidth="1"/>
    <col min="130" max="130" width="20.42578125" bestFit="1" customWidth="1"/>
    <col min="131" max="131" width="16.28515625" bestFit="1" customWidth="1"/>
    <col min="132" max="132" width="19.85546875" bestFit="1" customWidth="1"/>
    <col min="133" max="133" width="15.42578125" bestFit="1" customWidth="1"/>
    <col min="134" max="134" width="21.42578125" bestFit="1" customWidth="1"/>
    <col min="135" max="135" width="15" bestFit="1" customWidth="1"/>
    <col min="136" max="136" width="20.85546875" bestFit="1" customWidth="1"/>
    <col min="137" max="137" width="15.42578125" bestFit="1" customWidth="1"/>
    <col min="138" max="138" width="21.42578125" bestFit="1" customWidth="1"/>
    <col min="139" max="139" width="15.42578125" bestFit="1" customWidth="1"/>
    <col min="140" max="140" width="21.42578125" bestFit="1" customWidth="1"/>
    <col min="141" max="141" width="15.42578125" bestFit="1" customWidth="1"/>
    <col min="142" max="142" width="21.42578125" bestFit="1" customWidth="1"/>
    <col min="143" max="143" width="15.140625" bestFit="1" customWidth="1"/>
    <col min="144" max="144" width="21.140625" bestFit="1" customWidth="1"/>
    <col min="145" max="145" width="15.42578125" bestFit="1" customWidth="1"/>
    <col min="146" max="146" width="21.42578125" bestFit="1" customWidth="1"/>
    <col min="147" max="147" width="15.140625" bestFit="1" customWidth="1"/>
    <col min="148" max="148" width="21.140625" bestFit="1" customWidth="1"/>
    <col min="149" max="149" width="15.42578125" bestFit="1" customWidth="1"/>
    <col min="150" max="150" width="21.42578125" bestFit="1" customWidth="1"/>
    <col min="151" max="151" width="15.42578125" bestFit="1" customWidth="1"/>
    <col min="152" max="152" width="21.42578125" bestFit="1" customWidth="1"/>
    <col min="153" max="153" width="14.42578125" bestFit="1" customWidth="1"/>
    <col min="154" max="154" width="20.42578125" bestFit="1" customWidth="1"/>
    <col min="155" max="155" width="16" bestFit="1" customWidth="1"/>
    <col min="156" max="156" width="22" bestFit="1" customWidth="1"/>
    <col min="157" max="157" width="15.42578125" bestFit="1" customWidth="1"/>
    <col min="158" max="158" width="21.42578125" bestFit="1" customWidth="1"/>
    <col min="159" max="159" width="16" bestFit="1" customWidth="1"/>
    <col min="160" max="160" width="22" bestFit="1" customWidth="1"/>
    <col min="161" max="161" width="16" bestFit="1" customWidth="1"/>
    <col min="162" max="162" width="22" bestFit="1" customWidth="1"/>
    <col min="163" max="163" width="16" bestFit="1" customWidth="1"/>
    <col min="164" max="164" width="22" bestFit="1" customWidth="1"/>
    <col min="165" max="165" width="15.7109375" bestFit="1" customWidth="1"/>
    <col min="166" max="166" width="21.7109375" bestFit="1" customWidth="1"/>
    <col min="167" max="167" width="16" bestFit="1" customWidth="1"/>
    <col min="168" max="168" width="22" bestFit="1" customWidth="1"/>
    <col min="169" max="169" width="15.7109375" bestFit="1" customWidth="1"/>
    <col min="170" max="170" width="21.7109375" bestFit="1" customWidth="1"/>
    <col min="171" max="171" width="16" bestFit="1" customWidth="1"/>
    <col min="172" max="172" width="22" bestFit="1" customWidth="1"/>
    <col min="173" max="173" width="16" bestFit="1" customWidth="1"/>
    <col min="174" max="174" width="22" bestFit="1" customWidth="1"/>
    <col min="175" max="175" width="14.42578125" bestFit="1" customWidth="1"/>
    <col min="176" max="176" width="20.42578125" bestFit="1" customWidth="1"/>
    <col min="177" max="177" width="16" bestFit="1" customWidth="1"/>
    <col min="178" max="178" width="22" bestFit="1" customWidth="1"/>
    <col min="179" max="179" width="15.42578125" bestFit="1" customWidth="1"/>
    <col min="180" max="180" width="21.42578125" bestFit="1" customWidth="1"/>
    <col min="181" max="181" width="16" bestFit="1" customWidth="1"/>
    <col min="182" max="182" width="22" bestFit="1" customWidth="1"/>
    <col min="183" max="183" width="16" bestFit="1" customWidth="1"/>
    <col min="184" max="184" width="22" bestFit="1" customWidth="1"/>
    <col min="185" max="185" width="16" bestFit="1" customWidth="1"/>
    <col min="186" max="186" width="22" bestFit="1" customWidth="1"/>
    <col min="187" max="187" width="15.7109375" bestFit="1" customWidth="1"/>
    <col min="188" max="188" width="21.7109375" bestFit="1" customWidth="1"/>
    <col min="189" max="189" width="16" bestFit="1" customWidth="1"/>
    <col min="190" max="190" width="22" bestFit="1" customWidth="1"/>
    <col min="191" max="191" width="15.7109375" bestFit="1" customWidth="1"/>
    <col min="192" max="192" width="21.7109375" bestFit="1" customWidth="1"/>
    <col min="193" max="193" width="16" bestFit="1" customWidth="1"/>
    <col min="194" max="194" width="22" bestFit="1" customWidth="1"/>
    <col min="195" max="195" width="16" bestFit="1" customWidth="1"/>
    <col min="196" max="196" width="22" bestFit="1" customWidth="1"/>
    <col min="197" max="197" width="14.42578125" bestFit="1" customWidth="1"/>
    <col min="198" max="198" width="20.42578125" bestFit="1" customWidth="1"/>
    <col min="199" max="199" width="16" bestFit="1" customWidth="1"/>
    <col min="200" max="200" width="22" bestFit="1" customWidth="1"/>
    <col min="201" max="201" width="15.42578125" bestFit="1" customWidth="1"/>
    <col min="202" max="202" width="21.42578125" bestFit="1" customWidth="1"/>
    <col min="203" max="203" width="16" bestFit="1" customWidth="1"/>
    <col min="204" max="204" width="22" bestFit="1" customWidth="1"/>
    <col min="205" max="205" width="16" bestFit="1" customWidth="1"/>
    <col min="206" max="206" width="22" bestFit="1" customWidth="1"/>
    <col min="207" max="207" width="16" bestFit="1" customWidth="1"/>
    <col min="208" max="208" width="22" bestFit="1" customWidth="1"/>
    <col min="209" max="209" width="15.7109375" bestFit="1" customWidth="1"/>
    <col min="210" max="210" width="21.7109375" bestFit="1" customWidth="1"/>
    <col min="211" max="211" width="16" bestFit="1" customWidth="1"/>
    <col min="212" max="212" width="22" bestFit="1" customWidth="1"/>
    <col min="213" max="213" width="15.7109375" bestFit="1" customWidth="1"/>
    <col min="214" max="214" width="21.7109375" bestFit="1" customWidth="1"/>
    <col min="215" max="215" width="16" bestFit="1" customWidth="1"/>
    <col min="216" max="216" width="22" bestFit="1" customWidth="1"/>
    <col min="217" max="217" width="16" bestFit="1" customWidth="1"/>
    <col min="218" max="218" width="22" bestFit="1" customWidth="1"/>
    <col min="219" max="219" width="14.140625" bestFit="1" customWidth="1"/>
    <col min="220" max="220" width="20.140625" bestFit="1" customWidth="1"/>
    <col min="221" max="221" width="15.7109375" bestFit="1" customWidth="1"/>
    <col min="222" max="222" width="21.7109375" bestFit="1" customWidth="1"/>
    <col min="223" max="223" width="14.42578125" bestFit="1" customWidth="1"/>
    <col min="224" max="224" width="20.42578125" bestFit="1" customWidth="1"/>
    <col min="225" max="225" width="14.140625" bestFit="1" customWidth="1"/>
    <col min="226" max="226" width="20.140625" bestFit="1" customWidth="1"/>
    <col min="227" max="227" width="14.42578125" bestFit="1" customWidth="1"/>
    <col min="228" max="228" width="20.42578125" bestFit="1" customWidth="1"/>
    <col min="229" max="229" width="14.42578125" bestFit="1" customWidth="1"/>
    <col min="230" max="230" width="20.42578125" bestFit="1" customWidth="1"/>
    <col min="231" max="231" width="47.7109375" bestFit="1" customWidth="1"/>
    <col min="232" max="232" width="23.7109375" bestFit="1" customWidth="1"/>
  </cols>
  <sheetData>
    <row r="3" spans="1:44" x14ac:dyDescent="0.25">
      <c r="A3" s="18" t="s">
        <v>120</v>
      </c>
      <c r="B3" s="32" t="s">
        <v>123</v>
      </c>
      <c r="K3" t="b">
        <v>1</v>
      </c>
      <c r="L3" t="b">
        <v>1</v>
      </c>
      <c r="M3" t="b">
        <v>1</v>
      </c>
    </row>
    <row r="4" spans="1:44" x14ac:dyDescent="0.25">
      <c r="A4" s="19">
        <v>1</v>
      </c>
      <c r="B4" s="32">
        <v>13675.58</v>
      </c>
      <c r="J4" t="s">
        <v>121</v>
      </c>
      <c r="K4" t="s">
        <v>128</v>
      </c>
      <c r="L4" t="s">
        <v>117</v>
      </c>
      <c r="M4" t="s">
        <v>129</v>
      </c>
    </row>
    <row r="5" spans="1:44" x14ac:dyDescent="0.25">
      <c r="A5" s="19">
        <v>2</v>
      </c>
      <c r="B5" s="32">
        <v>14103.219999999998</v>
      </c>
      <c r="J5" s="19" t="str">
        <f>Q7</f>
        <v>Jan</v>
      </c>
      <c r="K5" s="34">
        <f>IF($K$3=TRUE,VLOOKUP(J5,Q6:S18,3,FALSE)," ")</f>
        <v>44478.109999999993</v>
      </c>
      <c r="L5" s="34">
        <f>IF($L$3=TRUE,VLOOKUP(J5,Q6:S18,3,FALSE)-VLOOKUP(J5,Q6:S18,2,FALSE)," ")</f>
        <v>9596.1099999999933</v>
      </c>
      <c r="M5" s="20">
        <f>IF($M$3=TRUE,L5/VLOOKUP(J5,Q7:S18,2,FALSE)," ")</f>
        <v>0.27510205836821267</v>
      </c>
    </row>
    <row r="6" spans="1:44" x14ac:dyDescent="0.25">
      <c r="A6" s="19">
        <v>3</v>
      </c>
      <c r="B6" s="32">
        <v>14934.4</v>
      </c>
      <c r="G6" t="s">
        <v>124</v>
      </c>
      <c r="H6" t="s">
        <v>123</v>
      </c>
      <c r="J6" s="19" t="str">
        <f t="shared" ref="J6:J16" si="0">Q8</f>
        <v>Feb</v>
      </c>
      <c r="K6" s="34">
        <f t="shared" ref="K6:K16" si="1">IF($K$3=TRUE,VLOOKUP(J6,Q7:S19,3,FALSE)," ")</f>
        <v>30047.25</v>
      </c>
      <c r="L6" s="34">
        <f t="shared" ref="L6:L16" si="2">IF($L$3=TRUE,VLOOKUP(J6,Q7:S19,3,FALSE)-VLOOKUP(J6,Q7:S19,2,FALSE)," ")</f>
        <v>5925.25</v>
      </c>
      <c r="M6" s="20">
        <f t="shared" ref="M6:M16" si="3">IF($M$3=TRUE,L6/VLOOKUP(J6,Q8:S19,2,FALSE)," ")</f>
        <v>0.2456367631208026</v>
      </c>
      <c r="Q6" s="18" t="s">
        <v>121</v>
      </c>
      <c r="R6" t="s">
        <v>124</v>
      </c>
      <c r="S6" t="s">
        <v>123</v>
      </c>
      <c r="AI6" t="s">
        <v>133</v>
      </c>
      <c r="AJ6" t="str">
        <f ca="1">VLOOKUP(1,$AI$8:$AM$58,2,0)</f>
        <v>Product31</v>
      </c>
      <c r="AK6" t="str">
        <f ca="1">VLOOKUP(1,$AI$8:$AM$58,3,0)</f>
        <v>Ft</v>
      </c>
      <c r="AL6" s="34">
        <f ca="1">VLOOKUP(1,$AI$8:$AM$58,4,0)</f>
        <v>29298.720000000001</v>
      </c>
      <c r="AM6">
        <f ca="1">VLOOKUP(1,$AI$8:$AM$58,5,0)</f>
        <v>179</v>
      </c>
    </row>
    <row r="7" spans="1:44" x14ac:dyDescent="0.25">
      <c r="A7" s="19">
        <v>4</v>
      </c>
      <c r="B7" s="32">
        <v>12074.530000000002</v>
      </c>
      <c r="G7" s="39">
        <v>336779</v>
      </c>
      <c r="H7" s="39">
        <v>435820.44000000035</v>
      </c>
      <c r="I7" s="17"/>
      <c r="J7" s="19" t="str">
        <f t="shared" si="0"/>
        <v>Mar</v>
      </c>
      <c r="K7" s="34">
        <f t="shared" si="1"/>
        <v>51387.789999999994</v>
      </c>
      <c r="L7" s="34">
        <f t="shared" si="2"/>
        <v>12528.789999999994</v>
      </c>
      <c r="M7" s="20">
        <f t="shared" si="3"/>
        <v>0.32241668596721462</v>
      </c>
      <c r="N7" s="17"/>
      <c r="Q7" s="19" t="s">
        <v>143</v>
      </c>
      <c r="R7" s="33">
        <v>34882</v>
      </c>
      <c r="S7" s="33">
        <v>44478.109999999993</v>
      </c>
      <c r="U7" s="18" t="s">
        <v>109</v>
      </c>
      <c r="V7" t="s">
        <v>123</v>
      </c>
      <c r="AE7" s="7"/>
      <c r="AF7" s="7"/>
      <c r="AG7" s="21" t="s">
        <v>132</v>
      </c>
      <c r="AH7" s="7"/>
      <c r="AI7" s="23"/>
      <c r="AP7">
        <v>1</v>
      </c>
      <c r="AQ7">
        <f>COUNT(AH:AH)-9</f>
        <v>41</v>
      </c>
      <c r="AR7">
        <f>MIN(AP7:AQ7)</f>
        <v>1</v>
      </c>
    </row>
    <row r="8" spans="1:44" x14ac:dyDescent="0.25">
      <c r="A8" s="19">
        <v>5</v>
      </c>
      <c r="B8" s="32">
        <v>16483.86</v>
      </c>
      <c r="J8" s="19" t="str">
        <f t="shared" si="0"/>
        <v>Apr</v>
      </c>
      <c r="K8" s="34">
        <f t="shared" si="1"/>
        <v>36405.159999999996</v>
      </c>
      <c r="L8" s="34">
        <f t="shared" si="2"/>
        <v>8424.1599999999962</v>
      </c>
      <c r="M8" s="20">
        <f t="shared" si="3"/>
        <v>0.30106715271076789</v>
      </c>
      <c r="Q8" s="19" t="s">
        <v>144</v>
      </c>
      <c r="R8" s="33">
        <v>24122</v>
      </c>
      <c r="S8" s="33">
        <v>30047.25</v>
      </c>
      <c r="U8" s="19" t="s">
        <v>113</v>
      </c>
      <c r="V8" s="33">
        <v>252031.47999999992</v>
      </c>
      <c r="X8" s="17"/>
      <c r="Y8" s="17"/>
      <c r="Z8" s="17"/>
      <c r="AA8" s="17"/>
      <c r="AB8" s="17"/>
      <c r="AC8" s="17"/>
      <c r="AE8" s="21" t="s">
        <v>115</v>
      </c>
      <c r="AF8" s="21" t="s">
        <v>3</v>
      </c>
      <c r="AG8" s="7" t="s">
        <v>123</v>
      </c>
      <c r="AH8" s="7" t="s">
        <v>130</v>
      </c>
      <c r="AI8" s="25" t="s">
        <v>131</v>
      </c>
    </row>
    <row r="9" spans="1:44" x14ac:dyDescent="0.25">
      <c r="A9" s="19">
        <v>6</v>
      </c>
      <c r="B9" s="32">
        <v>13296.36</v>
      </c>
      <c r="G9" t="s">
        <v>125</v>
      </c>
      <c r="H9" s="34">
        <f>GETPIVOTDATA("Sum of TOTAL SELLING VALUE",$G$6)</f>
        <v>435820.44000000035</v>
      </c>
      <c r="J9" s="19" t="str">
        <f t="shared" si="0"/>
        <v>May</v>
      </c>
      <c r="K9" s="34">
        <f t="shared" si="1"/>
        <v>34154.9</v>
      </c>
      <c r="L9" s="34">
        <f t="shared" si="2"/>
        <v>5559.9000000000015</v>
      </c>
      <c r="M9" s="20">
        <f t="shared" si="3"/>
        <v>0.19443609022556396</v>
      </c>
      <c r="Q9" s="19" t="s">
        <v>145</v>
      </c>
      <c r="R9" s="33">
        <v>38859</v>
      </c>
      <c r="S9" s="33">
        <v>51387.789999999994</v>
      </c>
      <c r="U9" s="19" t="s">
        <v>112</v>
      </c>
      <c r="V9" s="33">
        <v>183788.95999999996</v>
      </c>
      <c r="X9" s="17"/>
      <c r="Y9" s="17"/>
      <c r="Z9" s="17"/>
      <c r="AA9" s="17"/>
      <c r="AB9" s="17"/>
      <c r="AC9" s="17"/>
      <c r="AE9" s="7" t="s">
        <v>21</v>
      </c>
      <c r="AF9" s="7" t="s">
        <v>8</v>
      </c>
      <c r="AG9" s="22">
        <v>13109.34</v>
      </c>
      <c r="AH9" s="22">
        <v>73</v>
      </c>
      <c r="AI9" s="24">
        <f ca="1">RANK(AL9,$AL$9:$AL$58)</f>
        <v>15</v>
      </c>
      <c r="AJ9" t="str" cm="1">
        <f t="array" aca="1" ref="AJ9:AJ58" ca="1">OFFSET($AE$8,1,0,COUNT($AG$8:$AG$107))</f>
        <v>Product10</v>
      </c>
      <c r="AK9" t="str" cm="1">
        <f t="array" aca="1" ref="AK9:AK58" ca="1">OFFSET($AE$8,1,1,COUNT($AG$8:$AG$107))</f>
        <v>Kg</v>
      </c>
      <c r="AL9" s="34" cm="1">
        <f t="array" aca="1" ref="AL9:AL58" ca="1">OFFSET($AE$8,1,2,COUNT($AG$8:$AG$107))</f>
        <v>13109.34</v>
      </c>
      <c r="AM9" cm="1">
        <f t="array" aca="1" ref="AM9:AM58" ca="1">OFFSET($AE$8,1,3,COUNT($AG$8:$AG$107))</f>
        <v>73</v>
      </c>
      <c r="AP9" t="str" cm="1">
        <f t="array" aca="1" ref="AP9:AP18" ca="1">OFFSET(AJ9,$AR$7,0,10)</f>
        <v>Product11</v>
      </c>
      <c r="AQ9" s="34" cm="1">
        <f t="array" aca="1" ref="AQ9:AQ18" ca="1">OFFSET(AJ9,$AR$7,2,10)</f>
        <v>14002.560000000001</v>
      </c>
    </row>
    <row r="10" spans="1:44" x14ac:dyDescent="0.25">
      <c r="A10" s="19">
        <v>7</v>
      </c>
      <c r="B10" s="32">
        <v>17368.279999999995</v>
      </c>
      <c r="G10" t="s">
        <v>126</v>
      </c>
      <c r="H10" s="34">
        <f>GETPIVOTDATA("Sum of TOTAL SELLING VALUE",$G$6)-GETPIVOTDATA("Sum of TOTAL BUYING VALUE",$G$6)</f>
        <v>99041.440000000352</v>
      </c>
      <c r="J10" s="19" t="str">
        <f t="shared" si="0"/>
        <v>Jun</v>
      </c>
      <c r="K10" s="34">
        <f t="shared" si="1"/>
        <v>31580.750000000015</v>
      </c>
      <c r="L10" s="34">
        <f t="shared" si="2"/>
        <v>9056.7500000000146</v>
      </c>
      <c r="M10" s="20">
        <f t="shared" si="3"/>
        <v>0.40209332267803299</v>
      </c>
      <c r="Q10" s="19" t="s">
        <v>146</v>
      </c>
      <c r="R10" s="33">
        <v>27981</v>
      </c>
      <c r="S10" s="33">
        <v>36405.159999999996</v>
      </c>
      <c r="AE10" s="7" t="s">
        <v>24</v>
      </c>
      <c r="AF10" s="7" t="s">
        <v>11</v>
      </c>
      <c r="AG10" s="22">
        <v>14002.560000000001</v>
      </c>
      <c r="AH10" s="22">
        <v>78</v>
      </c>
      <c r="AI10" s="24">
        <f t="shared" ref="AI10:AI58" ca="1" si="4">RANK(AL10,$AL$9:$AL$58)</f>
        <v>11</v>
      </c>
      <c r="AJ10" t="str">
        <f ca="1"/>
        <v>Product11</v>
      </c>
      <c r="AK10" t="str">
        <f ca="1"/>
        <v>Lt</v>
      </c>
      <c r="AL10" s="34">
        <f ca="1"/>
        <v>14002.560000000001</v>
      </c>
      <c r="AM10">
        <f ca="1"/>
        <v>78</v>
      </c>
      <c r="AP10" t="str">
        <f ca="1"/>
        <v>Product12</v>
      </c>
      <c r="AQ10" s="34">
        <f ca="1"/>
        <v>1585.92</v>
      </c>
    </row>
    <row r="11" spans="1:44" x14ac:dyDescent="0.25">
      <c r="A11" s="19">
        <v>8</v>
      </c>
      <c r="B11" s="32">
        <v>12365.599999999999</v>
      </c>
      <c r="G11" t="s">
        <v>127</v>
      </c>
      <c r="H11" s="20">
        <f>H10/H9</f>
        <v>0.22725285670401385</v>
      </c>
      <c r="I11" s="3"/>
      <c r="J11" s="19" t="str">
        <f t="shared" si="0"/>
        <v>Jul</v>
      </c>
      <c r="K11" s="34">
        <f t="shared" si="1"/>
        <v>33883.200000000004</v>
      </c>
      <c r="L11" s="34">
        <f t="shared" si="2"/>
        <v>7959.2000000000044</v>
      </c>
      <c r="M11" s="20">
        <f t="shared" si="3"/>
        <v>0.30702052152445625</v>
      </c>
      <c r="N11" s="3"/>
      <c r="Q11" s="19" t="s">
        <v>147</v>
      </c>
      <c r="R11" s="33">
        <v>28595</v>
      </c>
      <c r="S11" s="33">
        <v>34154.9</v>
      </c>
      <c r="AE11" s="7" t="s">
        <v>26</v>
      </c>
      <c r="AF11" s="7" t="s">
        <v>13</v>
      </c>
      <c r="AG11" s="22">
        <v>1585.92</v>
      </c>
      <c r="AH11" s="22">
        <v>118</v>
      </c>
      <c r="AI11" s="24">
        <f t="shared" ca="1" si="4"/>
        <v>40</v>
      </c>
      <c r="AJ11" t="str">
        <f ca="1"/>
        <v>Product12</v>
      </c>
      <c r="AK11" t="str">
        <f ca="1"/>
        <v>Ft</v>
      </c>
      <c r="AL11" s="34">
        <f ca="1"/>
        <v>1585.92</v>
      </c>
      <c r="AM11">
        <f ca="1"/>
        <v>118</v>
      </c>
      <c r="AP11" t="str">
        <f ca="1"/>
        <v>Product13</v>
      </c>
      <c r="AQ11" s="34">
        <f ca="1"/>
        <v>3303.72</v>
      </c>
    </row>
    <row r="12" spans="1:44" x14ac:dyDescent="0.25">
      <c r="A12" s="19">
        <v>9</v>
      </c>
      <c r="B12" s="32">
        <v>12459.8</v>
      </c>
      <c r="J12" s="19" t="str">
        <f t="shared" si="0"/>
        <v>Aug</v>
      </c>
      <c r="K12" s="34">
        <f t="shared" si="1"/>
        <v>34339.43</v>
      </c>
      <c r="L12" s="34">
        <f t="shared" si="2"/>
        <v>7200.43</v>
      </c>
      <c r="M12" s="20">
        <f t="shared" si="3"/>
        <v>0.26531670289988579</v>
      </c>
      <c r="Q12" s="19" t="s">
        <v>148</v>
      </c>
      <c r="R12" s="33">
        <v>22524</v>
      </c>
      <c r="S12" s="33">
        <v>31580.750000000015</v>
      </c>
      <c r="X12" t="s">
        <v>155</v>
      </c>
      <c r="Y12" t="str">
        <f ca="1">VLOOKUP(1,$X$14:$Z$18,2,FALSE)</f>
        <v>Category03</v>
      </c>
      <c r="Z12" s="34">
        <f ca="1">VLOOKUP(1,$X$14:$Z$18,3,FALSE)</f>
        <v>126172.08</v>
      </c>
      <c r="AE12" s="7" t="s">
        <v>28</v>
      </c>
      <c r="AF12" s="7" t="s">
        <v>8</v>
      </c>
      <c r="AG12" s="22">
        <v>3303.72</v>
      </c>
      <c r="AH12" s="22">
        <v>46</v>
      </c>
      <c r="AI12" s="24">
        <f t="shared" ca="1" si="4"/>
        <v>34</v>
      </c>
      <c r="AJ12" t="str">
        <f ca="1"/>
        <v>Product13</v>
      </c>
      <c r="AK12" t="str">
        <f ca="1"/>
        <v>Kg</v>
      </c>
      <c r="AL12" s="34">
        <f ca="1"/>
        <v>3303.72</v>
      </c>
      <c r="AM12">
        <f ca="1"/>
        <v>46</v>
      </c>
      <c r="AP12" t="str">
        <f ca="1"/>
        <v>Product14</v>
      </c>
      <c r="AQ12" s="34">
        <f ca="1"/>
        <v>7751.7999999999984</v>
      </c>
    </row>
    <row r="13" spans="1:44" x14ac:dyDescent="0.25">
      <c r="A13" s="19">
        <v>10</v>
      </c>
      <c r="B13" s="32">
        <v>14765.62</v>
      </c>
      <c r="J13" s="19" t="str">
        <f t="shared" si="0"/>
        <v>Sep</v>
      </c>
      <c r="K13" s="34">
        <f t="shared" si="1"/>
        <v>37946.140000000007</v>
      </c>
      <c r="L13" s="34">
        <f t="shared" si="2"/>
        <v>10582.140000000007</v>
      </c>
      <c r="M13" s="20">
        <f t="shared" si="3"/>
        <v>0.38671758514837035</v>
      </c>
      <c r="Q13" s="19" t="s">
        <v>149</v>
      </c>
      <c r="R13" s="33">
        <v>25924</v>
      </c>
      <c r="S13" s="33">
        <v>33883.200000000004</v>
      </c>
      <c r="U13" s="18" t="s">
        <v>116</v>
      </c>
      <c r="V13" t="s">
        <v>123</v>
      </c>
      <c r="Z13" s="34"/>
      <c r="AE13" s="7" t="s">
        <v>30</v>
      </c>
      <c r="AF13" s="7" t="s">
        <v>16</v>
      </c>
      <c r="AG13" s="22">
        <v>7751.7999999999984</v>
      </c>
      <c r="AH13" s="22">
        <v>70</v>
      </c>
      <c r="AI13" s="24">
        <f t="shared" ca="1" si="4"/>
        <v>27</v>
      </c>
      <c r="AJ13" t="str">
        <f ca="1"/>
        <v>Product14</v>
      </c>
      <c r="AK13" t="str">
        <f ca="1"/>
        <v>No.</v>
      </c>
      <c r="AL13" s="34">
        <f ca="1"/>
        <v>7751.7999999999984</v>
      </c>
      <c r="AM13">
        <f ca="1"/>
        <v>70</v>
      </c>
      <c r="AP13" t="str">
        <f ca="1"/>
        <v>Product15</v>
      </c>
      <c r="AQ13" s="34">
        <f ca="1"/>
        <v>10067.400000000001</v>
      </c>
    </row>
    <row r="14" spans="1:44" x14ac:dyDescent="0.25">
      <c r="A14" s="19">
        <v>11</v>
      </c>
      <c r="B14" s="32">
        <v>17515.600000000002</v>
      </c>
      <c r="J14" s="19" t="str">
        <f t="shared" si="0"/>
        <v>Oct</v>
      </c>
      <c r="K14" s="34">
        <f t="shared" si="1"/>
        <v>33187.4</v>
      </c>
      <c r="L14" s="34">
        <f t="shared" si="2"/>
        <v>7513.4000000000015</v>
      </c>
      <c r="M14" s="20">
        <f t="shared" si="3"/>
        <v>0.29264625691360918</v>
      </c>
      <c r="Q14" s="19" t="s">
        <v>150</v>
      </c>
      <c r="R14" s="33">
        <v>27139</v>
      </c>
      <c r="S14" s="33">
        <v>34339.43</v>
      </c>
      <c r="U14" s="19" t="s">
        <v>7</v>
      </c>
      <c r="V14" s="33">
        <v>82394.880000000034</v>
      </c>
      <c r="X14" s="17">
        <f ca="1">RANK(Z14,$Z$14:$Z$18)</f>
        <v>3</v>
      </c>
      <c r="Y14" s="17" t="str" cm="1">
        <f t="array" aca="1" ref="Y14:Y18" ca="1">OFFSET($U$13,1,0,COUNT($V$14:$V$18))</f>
        <v>Category01</v>
      </c>
      <c r="Z14" s="34" cm="1">
        <f t="array" aca="1" ref="Z14:Z18" ca="1">OFFSET($U$13,1,1,COUNT($V$14:$V$18))</f>
        <v>82394.880000000034</v>
      </c>
      <c r="AA14" s="17"/>
      <c r="AB14" s="17"/>
      <c r="AC14" s="17"/>
      <c r="AE14" s="7" t="s">
        <v>32</v>
      </c>
      <c r="AF14" s="7" t="s">
        <v>13</v>
      </c>
      <c r="AG14" s="22">
        <v>10067.400000000001</v>
      </c>
      <c r="AH14" s="22">
        <v>68</v>
      </c>
      <c r="AI14" s="24">
        <f t="shared" ca="1" si="4"/>
        <v>23</v>
      </c>
      <c r="AJ14" t="str">
        <f ca="1"/>
        <v>Product15</v>
      </c>
      <c r="AK14" t="str">
        <f ca="1"/>
        <v>Ft</v>
      </c>
      <c r="AL14" s="34">
        <f ca="1"/>
        <v>10067.400000000001</v>
      </c>
      <c r="AM14">
        <f ca="1"/>
        <v>68</v>
      </c>
      <c r="AP14" t="str">
        <f ca="1"/>
        <v>Product16</v>
      </c>
      <c r="AQ14" s="34">
        <f ca="1"/>
        <v>11107.799999999997</v>
      </c>
    </row>
    <row r="15" spans="1:44" x14ac:dyDescent="0.25">
      <c r="A15" s="19">
        <v>12</v>
      </c>
      <c r="B15" s="32">
        <v>16160.08</v>
      </c>
      <c r="J15" s="19" t="str">
        <f t="shared" si="0"/>
        <v>Nov</v>
      </c>
      <c r="K15" s="34">
        <f t="shared" si="1"/>
        <v>32312.380000000005</v>
      </c>
      <c r="L15" s="34">
        <f t="shared" si="2"/>
        <v>6048.3800000000047</v>
      </c>
      <c r="M15" s="20">
        <f t="shared" si="3"/>
        <v>0.23029165397502302</v>
      </c>
      <c r="Q15" s="19" t="s">
        <v>151</v>
      </c>
      <c r="R15" s="33">
        <v>27364</v>
      </c>
      <c r="S15" s="33">
        <v>37946.140000000007</v>
      </c>
      <c r="U15" s="19" t="s">
        <v>22</v>
      </c>
      <c r="V15" s="33">
        <v>94672.559999999969</v>
      </c>
      <c r="X15" s="17">
        <f t="shared" ref="X15:X18" ca="1" si="5">RANK(Z15,$Z$14:$Z$18)</f>
        <v>2</v>
      </c>
      <c r="Y15" s="17" t="str">
        <f ca="1"/>
        <v>Category02</v>
      </c>
      <c r="Z15" s="34">
        <f ca="1"/>
        <v>94672.559999999969</v>
      </c>
      <c r="AA15" s="17"/>
      <c r="AB15" s="17"/>
      <c r="AC15" s="17"/>
      <c r="AE15" s="7" t="s">
        <v>34</v>
      </c>
      <c r="AF15" s="7" t="s">
        <v>11</v>
      </c>
      <c r="AG15" s="22">
        <v>11107.799999999997</v>
      </c>
      <c r="AH15" s="22">
        <v>153</v>
      </c>
      <c r="AI15" s="24">
        <f t="shared" ca="1" si="4"/>
        <v>19</v>
      </c>
      <c r="AJ15" t="str">
        <f ca="1"/>
        <v>Product16</v>
      </c>
      <c r="AK15" t="str">
        <f ca="1"/>
        <v>Lt</v>
      </c>
      <c r="AL15" s="34">
        <f ca="1"/>
        <v>11107.799999999997</v>
      </c>
      <c r="AM15">
        <f ca="1"/>
        <v>153</v>
      </c>
      <c r="AP15" t="str">
        <f ca="1"/>
        <v>Product17</v>
      </c>
      <c r="AQ15" s="34">
        <f ca="1"/>
        <v>6759.1999999999989</v>
      </c>
    </row>
    <row r="16" spans="1:44" x14ac:dyDescent="0.25">
      <c r="A16" s="19">
        <v>13</v>
      </c>
      <c r="B16" s="32">
        <v>15352.839999999998</v>
      </c>
      <c r="J16" s="19" t="str">
        <f t="shared" si="0"/>
        <v>Dec</v>
      </c>
      <c r="K16" s="34">
        <f t="shared" si="1"/>
        <v>36097.93</v>
      </c>
      <c r="L16" s="34">
        <f t="shared" si="2"/>
        <v>8646.93</v>
      </c>
      <c r="M16" s="20">
        <f t="shared" si="3"/>
        <v>0.3149950821463699</v>
      </c>
      <c r="Q16" s="19" t="s">
        <v>152</v>
      </c>
      <c r="R16" s="33">
        <v>25674</v>
      </c>
      <c r="S16" s="33">
        <v>33187.4</v>
      </c>
      <c r="U16" s="19" t="s">
        <v>45</v>
      </c>
      <c r="V16" s="33">
        <v>126172.08</v>
      </c>
      <c r="X16" s="17">
        <f t="shared" ca="1" si="5"/>
        <v>1</v>
      </c>
      <c r="Y16" s="17" t="str">
        <f ca="1"/>
        <v>Category03</v>
      </c>
      <c r="Z16" s="34">
        <f ca="1"/>
        <v>126172.08</v>
      </c>
      <c r="AA16" s="17"/>
      <c r="AB16" s="17"/>
      <c r="AC16" s="17"/>
      <c r="AE16" s="7" t="s">
        <v>36</v>
      </c>
      <c r="AF16" s="7" t="s">
        <v>8</v>
      </c>
      <c r="AG16" s="22">
        <v>6759.1999999999989</v>
      </c>
      <c r="AH16" s="22">
        <v>85</v>
      </c>
      <c r="AI16" s="24">
        <f t="shared" ca="1" si="4"/>
        <v>28</v>
      </c>
      <c r="AJ16" t="str">
        <f ca="1"/>
        <v>Product17</v>
      </c>
      <c r="AK16" t="str">
        <f ca="1"/>
        <v>Kg</v>
      </c>
      <c r="AL16" s="34">
        <f ca="1"/>
        <v>6759.1999999999989</v>
      </c>
      <c r="AM16">
        <f ca="1"/>
        <v>85</v>
      </c>
      <c r="AP16" t="str">
        <f ca="1"/>
        <v>Product18</v>
      </c>
      <c r="AQ16" s="34">
        <f ca="1"/>
        <v>19165.300000000003</v>
      </c>
    </row>
    <row r="17" spans="1:43" x14ac:dyDescent="0.25">
      <c r="A17" s="19">
        <v>14</v>
      </c>
      <c r="B17" s="32">
        <v>5919.28</v>
      </c>
      <c r="Q17" s="19" t="s">
        <v>153</v>
      </c>
      <c r="R17" s="33">
        <v>26264</v>
      </c>
      <c r="S17" s="33">
        <v>32312.380000000005</v>
      </c>
      <c r="U17" s="19" t="s">
        <v>68</v>
      </c>
      <c r="V17" s="33">
        <v>60223.19999999999</v>
      </c>
      <c r="X17" s="17">
        <f t="shared" ca="1" si="5"/>
        <v>5</v>
      </c>
      <c r="Y17" s="17" t="str">
        <f ca="1"/>
        <v>Category04</v>
      </c>
      <c r="Z17" s="34">
        <f ca="1"/>
        <v>60223.19999999999</v>
      </c>
      <c r="AA17" s="17"/>
      <c r="AB17" s="17"/>
      <c r="AC17" s="17"/>
      <c r="AE17" s="7" t="s">
        <v>38</v>
      </c>
      <c r="AF17" s="7" t="s">
        <v>8</v>
      </c>
      <c r="AG17" s="22">
        <v>19165.300000000003</v>
      </c>
      <c r="AH17" s="22">
        <v>131</v>
      </c>
      <c r="AI17" s="24">
        <f t="shared" ca="1" si="4"/>
        <v>3</v>
      </c>
      <c r="AJ17" t="str">
        <f ca="1"/>
        <v>Product18</v>
      </c>
      <c r="AK17" t="str">
        <f ca="1"/>
        <v>Kg</v>
      </c>
      <c r="AL17" s="34">
        <f ca="1"/>
        <v>19165.300000000003</v>
      </c>
      <c r="AM17">
        <f ca="1"/>
        <v>131</v>
      </c>
      <c r="AP17" t="str">
        <f ca="1"/>
        <v>Product19</v>
      </c>
      <c r="AQ17" s="34">
        <f ca="1"/>
        <v>13559.399999999998</v>
      </c>
    </row>
    <row r="18" spans="1:43" x14ac:dyDescent="0.25">
      <c r="A18" s="19">
        <v>15</v>
      </c>
      <c r="B18" s="32">
        <v>13486.87</v>
      </c>
      <c r="Q18" s="19" t="s">
        <v>154</v>
      </c>
      <c r="R18" s="33">
        <v>27451</v>
      </c>
      <c r="S18" s="33">
        <v>36097.93</v>
      </c>
      <c r="U18" s="19" t="s">
        <v>89</v>
      </c>
      <c r="V18" s="33">
        <v>72357.720000000016</v>
      </c>
      <c r="X18" s="17">
        <f t="shared" ca="1" si="5"/>
        <v>4</v>
      </c>
      <c r="Y18" s="17" t="str">
        <f ca="1"/>
        <v>Category05</v>
      </c>
      <c r="Z18" s="34">
        <f ca="1"/>
        <v>72357.720000000016</v>
      </c>
      <c r="AA18" s="17"/>
      <c r="AB18" s="17"/>
      <c r="AC18" s="17"/>
      <c r="AE18" s="7" t="s">
        <v>40</v>
      </c>
      <c r="AF18" s="7" t="s">
        <v>11</v>
      </c>
      <c r="AG18" s="22">
        <v>13559.399999999998</v>
      </c>
      <c r="AH18" s="22">
        <v>81</v>
      </c>
      <c r="AI18" s="24">
        <f t="shared" ca="1" si="4"/>
        <v>13</v>
      </c>
      <c r="AJ18" t="str">
        <f ca="1"/>
        <v>Product19</v>
      </c>
      <c r="AK18" t="str">
        <f ca="1"/>
        <v>Lt</v>
      </c>
      <c r="AL18" s="34">
        <f ca="1"/>
        <v>13559.399999999998</v>
      </c>
      <c r="AM18">
        <f ca="1"/>
        <v>81</v>
      </c>
      <c r="AP18" t="str">
        <f ca="1"/>
        <v>Product20</v>
      </c>
      <c r="AQ18">
        <f ca="1"/>
        <v>1562.2</v>
      </c>
    </row>
    <row r="19" spans="1:43" x14ac:dyDescent="0.25">
      <c r="A19" s="19">
        <v>16</v>
      </c>
      <c r="B19" s="32">
        <v>11527.09</v>
      </c>
      <c r="AE19" s="7" t="s">
        <v>42</v>
      </c>
      <c r="AF19" s="7" t="s">
        <v>13</v>
      </c>
      <c r="AG19" s="22">
        <v>1562.2</v>
      </c>
      <c r="AH19" s="22">
        <v>107</v>
      </c>
      <c r="AI19" s="24">
        <f t="shared" ca="1" si="4"/>
        <v>41</v>
      </c>
      <c r="AJ19" t="str">
        <f ca="1"/>
        <v>Product20</v>
      </c>
      <c r="AK19" t="str">
        <f ca="1"/>
        <v>Ft</v>
      </c>
      <c r="AL19" s="34">
        <f ca="1"/>
        <v>1562.2</v>
      </c>
      <c r="AM19">
        <f ca="1"/>
        <v>107</v>
      </c>
    </row>
    <row r="20" spans="1:43" x14ac:dyDescent="0.25">
      <c r="A20" s="19">
        <v>17</v>
      </c>
      <c r="B20" s="32">
        <v>17564.02</v>
      </c>
      <c r="AE20" s="7" t="s">
        <v>44</v>
      </c>
      <c r="AF20" s="7" t="s">
        <v>8</v>
      </c>
      <c r="AG20" s="22">
        <v>1098.2399999999998</v>
      </c>
      <c r="AH20" s="22">
        <v>52</v>
      </c>
      <c r="AI20" s="24">
        <f t="shared" ca="1" si="4"/>
        <v>44</v>
      </c>
      <c r="AJ20" t="str">
        <f ca="1"/>
        <v>Product21</v>
      </c>
      <c r="AK20" t="str">
        <f ca="1"/>
        <v>Kg</v>
      </c>
      <c r="AL20" s="34">
        <f ca="1"/>
        <v>1098.2399999999998</v>
      </c>
      <c r="AM20">
        <f ca="1"/>
        <v>52</v>
      </c>
    </row>
    <row r="21" spans="1:43" x14ac:dyDescent="0.25">
      <c r="A21" s="19">
        <v>18</v>
      </c>
      <c r="B21" s="32">
        <v>21427.94</v>
      </c>
      <c r="AE21" s="7" t="s">
        <v>47</v>
      </c>
      <c r="AF21" s="7" t="s">
        <v>16</v>
      </c>
      <c r="AG21" s="22">
        <v>1175.9999999999998</v>
      </c>
      <c r="AH21" s="22">
        <v>105</v>
      </c>
      <c r="AI21" s="24">
        <f t="shared" ca="1" si="4"/>
        <v>43</v>
      </c>
      <c r="AJ21" t="str">
        <f ca="1"/>
        <v>Product22</v>
      </c>
      <c r="AK21" t="str">
        <f ca="1"/>
        <v>No.</v>
      </c>
      <c r="AL21" s="34">
        <f ca="1"/>
        <v>1175.9999999999998</v>
      </c>
      <c r="AM21">
        <f ca="1"/>
        <v>105</v>
      </c>
    </row>
    <row r="22" spans="1:43" x14ac:dyDescent="0.25">
      <c r="A22" s="19">
        <v>19</v>
      </c>
      <c r="B22" s="32">
        <v>7190.8600000000006</v>
      </c>
      <c r="U22" s="18" t="s">
        <v>108</v>
      </c>
      <c r="V22" t="s">
        <v>123</v>
      </c>
      <c r="AE22" s="7" t="s">
        <v>49</v>
      </c>
      <c r="AF22" s="7" t="s">
        <v>13</v>
      </c>
      <c r="AG22" s="22">
        <v>12199.14</v>
      </c>
      <c r="AH22" s="22">
        <v>87</v>
      </c>
      <c r="AI22" s="24">
        <f t="shared" ca="1" si="4"/>
        <v>17</v>
      </c>
      <c r="AJ22" t="str">
        <f ca="1"/>
        <v>Product23</v>
      </c>
      <c r="AK22" t="str">
        <f ca="1"/>
        <v>Ft</v>
      </c>
      <c r="AL22" s="34">
        <f ca="1"/>
        <v>12199.14</v>
      </c>
      <c r="AM22">
        <f ca="1"/>
        <v>87</v>
      </c>
    </row>
    <row r="23" spans="1:43" x14ac:dyDescent="0.25">
      <c r="A23" s="19">
        <v>20</v>
      </c>
      <c r="B23" s="32">
        <v>17539.7</v>
      </c>
      <c r="U23" s="19" t="s">
        <v>112</v>
      </c>
      <c r="V23" s="33">
        <v>154019.16</v>
      </c>
      <c r="X23" s="17"/>
      <c r="Y23" s="17"/>
      <c r="Z23" s="17"/>
      <c r="AA23" s="17"/>
      <c r="AB23" s="17"/>
      <c r="AE23" s="7" t="s">
        <v>51</v>
      </c>
      <c r="AF23" s="7" t="s">
        <v>11</v>
      </c>
      <c r="AG23" s="22">
        <v>11679.68</v>
      </c>
      <c r="AH23" s="22">
        <v>76</v>
      </c>
      <c r="AI23" s="24">
        <f t="shared" ca="1" si="4"/>
        <v>18</v>
      </c>
      <c r="AJ23" t="str">
        <f ca="1"/>
        <v>Product24</v>
      </c>
      <c r="AK23" t="str">
        <f ca="1"/>
        <v>Lt</v>
      </c>
      <c r="AL23" s="34">
        <f ca="1"/>
        <v>11679.68</v>
      </c>
      <c r="AM23">
        <f ca="1"/>
        <v>76</v>
      </c>
    </row>
    <row r="24" spans="1:43" x14ac:dyDescent="0.25">
      <c r="A24" s="19">
        <v>21</v>
      </c>
      <c r="B24" s="32">
        <v>11390.730000000003</v>
      </c>
      <c r="U24" s="19" t="s">
        <v>114</v>
      </c>
      <c r="V24" s="33">
        <v>95499.7</v>
      </c>
      <c r="X24" s="17"/>
      <c r="Y24" s="17"/>
      <c r="Z24" s="17"/>
      <c r="AA24" s="17"/>
      <c r="AB24" s="17"/>
      <c r="AE24" s="7" t="s">
        <v>53</v>
      </c>
      <c r="AF24" s="7" t="s">
        <v>8</v>
      </c>
      <c r="AG24" s="22">
        <v>2334.96</v>
      </c>
      <c r="AH24" s="22">
        <v>138</v>
      </c>
      <c r="AI24" s="24">
        <f t="shared" ca="1" si="4"/>
        <v>37</v>
      </c>
      <c r="AJ24" t="str">
        <f ca="1"/>
        <v>Product25</v>
      </c>
      <c r="AK24" t="str">
        <f ca="1"/>
        <v>Kg</v>
      </c>
      <c r="AL24" s="34">
        <f ca="1"/>
        <v>2334.96</v>
      </c>
      <c r="AM24">
        <f ca="1"/>
        <v>138</v>
      </c>
    </row>
    <row r="25" spans="1:43" x14ac:dyDescent="0.25">
      <c r="A25" s="19">
        <v>22</v>
      </c>
      <c r="B25" s="32">
        <v>15443.14</v>
      </c>
      <c r="U25" s="19" t="s">
        <v>111</v>
      </c>
      <c r="V25" s="33">
        <v>186301.58000000002</v>
      </c>
      <c r="X25" s="17"/>
      <c r="Y25" s="17"/>
      <c r="Z25" s="17"/>
      <c r="AA25" s="17"/>
      <c r="AB25" s="17"/>
      <c r="AE25" s="7" t="s">
        <v>55</v>
      </c>
      <c r="AF25" s="7" t="s">
        <v>8</v>
      </c>
      <c r="AG25" s="22">
        <v>10187.099999999999</v>
      </c>
      <c r="AH25" s="22">
        <v>63</v>
      </c>
      <c r="AI25" s="24">
        <f t="shared" ca="1" si="4"/>
        <v>22</v>
      </c>
      <c r="AJ25" t="str">
        <f ca="1"/>
        <v>Product26</v>
      </c>
      <c r="AK25" t="str">
        <f ca="1"/>
        <v>Kg</v>
      </c>
      <c r="AL25" s="34">
        <f ca="1"/>
        <v>10187.099999999999</v>
      </c>
      <c r="AM25">
        <f ca="1"/>
        <v>63</v>
      </c>
    </row>
    <row r="26" spans="1:43" x14ac:dyDescent="0.25">
      <c r="A26" s="19">
        <v>23</v>
      </c>
      <c r="B26" s="32">
        <v>11924.82</v>
      </c>
      <c r="AE26" s="7" t="s">
        <v>57</v>
      </c>
      <c r="AF26" s="7" t="s">
        <v>11</v>
      </c>
      <c r="AG26" s="22">
        <v>13406.399999999998</v>
      </c>
      <c r="AH26" s="22">
        <v>114</v>
      </c>
      <c r="AI26" s="24">
        <f t="shared" ca="1" si="4"/>
        <v>14</v>
      </c>
      <c r="AJ26" t="str">
        <f ca="1"/>
        <v>Product27</v>
      </c>
      <c r="AK26" t="str">
        <f ca="1"/>
        <v>Lt</v>
      </c>
      <c r="AL26" s="34">
        <f ca="1"/>
        <v>13406.399999999998</v>
      </c>
      <c r="AM26">
        <f ca="1"/>
        <v>114</v>
      </c>
    </row>
    <row r="27" spans="1:43" x14ac:dyDescent="0.25">
      <c r="A27" s="19">
        <v>24</v>
      </c>
      <c r="B27" s="32">
        <v>15623.16</v>
      </c>
      <c r="AE27" s="7" t="s">
        <v>59</v>
      </c>
      <c r="AF27" s="7" t="s">
        <v>13</v>
      </c>
      <c r="AG27" s="22">
        <v>3872</v>
      </c>
      <c r="AH27" s="22">
        <v>80</v>
      </c>
      <c r="AI27" s="24">
        <f t="shared" ca="1" si="4"/>
        <v>31</v>
      </c>
      <c r="AJ27" t="str">
        <f ca="1"/>
        <v>Product28</v>
      </c>
      <c r="AK27" t="str">
        <f ca="1"/>
        <v>Ft</v>
      </c>
      <c r="AL27" s="34">
        <f ca="1"/>
        <v>3872</v>
      </c>
      <c r="AM27">
        <f ca="1"/>
        <v>80</v>
      </c>
    </row>
    <row r="28" spans="1:43" x14ac:dyDescent="0.25">
      <c r="A28" s="19">
        <v>25</v>
      </c>
      <c r="B28" s="32">
        <v>9022.9600000000009</v>
      </c>
      <c r="AE28" s="7" t="s">
        <v>61</v>
      </c>
      <c r="AF28" s="7" t="s">
        <v>8</v>
      </c>
      <c r="AG28" s="22">
        <v>14952.599999999997</v>
      </c>
      <c r="AH28" s="22">
        <v>156</v>
      </c>
      <c r="AI28" s="24">
        <f t="shared" ca="1" si="4"/>
        <v>10</v>
      </c>
      <c r="AJ28" t="str">
        <f ca="1"/>
        <v>Product29</v>
      </c>
      <c r="AK28" t="str">
        <f ca="1"/>
        <v>Kg</v>
      </c>
      <c r="AL28" s="34">
        <f ca="1"/>
        <v>14952.599999999997</v>
      </c>
      <c r="AM28">
        <f ca="1"/>
        <v>156</v>
      </c>
    </row>
    <row r="29" spans="1:43" x14ac:dyDescent="0.25">
      <c r="A29" s="19">
        <v>26</v>
      </c>
      <c r="B29" s="32">
        <v>15349.83</v>
      </c>
      <c r="AE29" s="7" t="s">
        <v>63</v>
      </c>
      <c r="AF29" s="7" t="s">
        <v>16</v>
      </c>
      <c r="AG29" s="22">
        <v>9709</v>
      </c>
      <c r="AH29" s="22">
        <v>50</v>
      </c>
      <c r="AI29" s="24">
        <f t="shared" ca="1" si="4"/>
        <v>24</v>
      </c>
      <c r="AJ29" t="str">
        <f ca="1"/>
        <v>Product30</v>
      </c>
      <c r="AK29" t="str">
        <f ca="1"/>
        <v>No.</v>
      </c>
      <c r="AL29" s="34">
        <f ca="1"/>
        <v>9709</v>
      </c>
      <c r="AM29">
        <f ca="1"/>
        <v>50</v>
      </c>
    </row>
    <row r="30" spans="1:43" x14ac:dyDescent="0.25">
      <c r="A30" s="19">
        <v>27</v>
      </c>
      <c r="B30" s="32">
        <v>17211.810000000001</v>
      </c>
      <c r="AE30" s="7" t="s">
        <v>65</v>
      </c>
      <c r="AF30" s="7" t="s">
        <v>13</v>
      </c>
      <c r="AG30" s="22">
        <v>29298.720000000001</v>
      </c>
      <c r="AH30" s="22">
        <v>179</v>
      </c>
      <c r="AI30" s="24">
        <f t="shared" ca="1" si="4"/>
        <v>1</v>
      </c>
      <c r="AJ30" t="str">
        <f ca="1"/>
        <v>Product31</v>
      </c>
      <c r="AK30" t="str">
        <f ca="1"/>
        <v>Ft</v>
      </c>
      <c r="AL30" s="34">
        <f ca="1"/>
        <v>29298.720000000001</v>
      </c>
      <c r="AM30">
        <f ca="1"/>
        <v>179</v>
      </c>
    </row>
    <row r="31" spans="1:43" x14ac:dyDescent="0.25">
      <c r="A31" s="19">
        <v>28</v>
      </c>
      <c r="B31" s="32">
        <v>8978.6199999999972</v>
      </c>
      <c r="AE31" s="7" t="s">
        <v>67</v>
      </c>
      <c r="AF31" s="7" t="s">
        <v>11</v>
      </c>
      <c r="AG31" s="22">
        <v>313.60000000000002</v>
      </c>
      <c r="AH31" s="22">
        <v>28</v>
      </c>
      <c r="AI31" s="24">
        <f t="shared" ca="1" si="4"/>
        <v>50</v>
      </c>
      <c r="AJ31" t="str">
        <f ca="1"/>
        <v>Product32</v>
      </c>
      <c r="AK31" t="str">
        <f ca="1"/>
        <v>Lt</v>
      </c>
      <c r="AL31" s="34">
        <f ca="1"/>
        <v>313.60000000000002</v>
      </c>
      <c r="AM31">
        <f ca="1"/>
        <v>28</v>
      </c>
    </row>
    <row r="32" spans="1:43" x14ac:dyDescent="0.25">
      <c r="A32" s="19">
        <v>29</v>
      </c>
      <c r="B32" s="32">
        <v>14367.240000000002</v>
      </c>
      <c r="AE32" s="7" t="s">
        <v>70</v>
      </c>
      <c r="AF32" s="7" t="s">
        <v>8</v>
      </c>
      <c r="AG32" s="22">
        <v>2024.6400000000008</v>
      </c>
      <c r="AH32" s="22">
        <v>111</v>
      </c>
      <c r="AI32" s="24">
        <f t="shared" ca="1" si="4"/>
        <v>38</v>
      </c>
      <c r="AJ32" t="str">
        <f ca="1"/>
        <v>Product33</v>
      </c>
      <c r="AK32" t="str">
        <f ca="1"/>
        <v>Kg</v>
      </c>
      <c r="AL32" s="34">
        <f ca="1"/>
        <v>2024.6400000000008</v>
      </c>
      <c r="AM32">
        <f ca="1"/>
        <v>111</v>
      </c>
    </row>
    <row r="33" spans="1:39" x14ac:dyDescent="0.25">
      <c r="A33" s="19">
        <v>30</v>
      </c>
      <c r="B33" s="32">
        <v>17006.05</v>
      </c>
      <c r="AE33" s="7" t="s">
        <v>72</v>
      </c>
      <c r="AF33" s="7" t="s">
        <v>8</v>
      </c>
      <c r="AG33" s="22">
        <v>757.10000000000014</v>
      </c>
      <c r="AH33" s="22">
        <v>67</v>
      </c>
      <c r="AI33" s="24">
        <f t="shared" ca="1" si="4"/>
        <v>48</v>
      </c>
      <c r="AJ33" t="str">
        <f ca="1"/>
        <v>Product34</v>
      </c>
      <c r="AK33" t="str">
        <f ca="1"/>
        <v>Kg</v>
      </c>
      <c r="AL33" s="34">
        <f ca="1"/>
        <v>757.10000000000014</v>
      </c>
      <c r="AM33">
        <f ca="1"/>
        <v>67</v>
      </c>
    </row>
    <row r="34" spans="1:39" x14ac:dyDescent="0.25">
      <c r="A34" s="19">
        <v>31</v>
      </c>
      <c r="B34" s="32">
        <v>14290.550000000001</v>
      </c>
      <c r="AE34" s="7" t="s">
        <v>74</v>
      </c>
      <c r="AF34" s="7" t="s">
        <v>11</v>
      </c>
      <c r="AG34" s="22">
        <v>10405.800000000001</v>
      </c>
      <c r="AH34" s="22">
        <v>60</v>
      </c>
      <c r="AI34" s="24">
        <f t="shared" ca="1" si="4"/>
        <v>21</v>
      </c>
      <c r="AJ34" t="str">
        <f ca="1"/>
        <v>Product35</v>
      </c>
      <c r="AK34" t="str">
        <f ca="1"/>
        <v>Lt</v>
      </c>
      <c r="AL34" s="34">
        <f ca="1"/>
        <v>10405.800000000001</v>
      </c>
      <c r="AM34">
        <f ca="1"/>
        <v>60</v>
      </c>
    </row>
    <row r="35" spans="1:39" x14ac:dyDescent="0.25">
      <c r="AE35" s="7" t="s">
        <v>76</v>
      </c>
      <c r="AF35" s="7" t="s">
        <v>13</v>
      </c>
      <c r="AG35" s="22">
        <v>16381.199999999999</v>
      </c>
      <c r="AH35" s="22">
        <v>73</v>
      </c>
      <c r="AI35" s="24">
        <f t="shared" ca="1" si="4"/>
        <v>7</v>
      </c>
      <c r="AJ35" t="str">
        <f ca="1"/>
        <v>Product36</v>
      </c>
      <c r="AK35" t="str">
        <f ca="1"/>
        <v>Ft</v>
      </c>
      <c r="AL35" s="34">
        <f ca="1"/>
        <v>16381.199999999999</v>
      </c>
      <c r="AM35">
        <f ca="1"/>
        <v>73</v>
      </c>
    </row>
    <row r="36" spans="1:39" x14ac:dyDescent="0.25">
      <c r="AE36" s="7" t="s">
        <v>78</v>
      </c>
      <c r="AF36" s="7" t="s">
        <v>8</v>
      </c>
      <c r="AG36" s="22">
        <v>887.04000000000008</v>
      </c>
      <c r="AH36" s="22">
        <v>66</v>
      </c>
      <c r="AI36" s="24">
        <f t="shared" ca="1" si="4"/>
        <v>46</v>
      </c>
      <c r="AJ36" t="str">
        <f ca="1"/>
        <v>Product37</v>
      </c>
      <c r="AK36" t="str">
        <f ca="1"/>
        <v>Kg</v>
      </c>
      <c r="AL36" s="34">
        <f ca="1"/>
        <v>887.04000000000008</v>
      </c>
      <c r="AM36">
        <f ca="1"/>
        <v>66</v>
      </c>
    </row>
    <row r="37" spans="1:39" x14ac:dyDescent="0.25">
      <c r="AE37" s="7" t="s">
        <v>80</v>
      </c>
      <c r="AF37" s="7" t="s">
        <v>16</v>
      </c>
      <c r="AG37" s="22">
        <v>4227.3</v>
      </c>
      <c r="AH37" s="22">
        <v>61</v>
      </c>
      <c r="AI37" s="24">
        <f t="shared" ca="1" si="4"/>
        <v>30</v>
      </c>
      <c r="AJ37" t="str">
        <f ca="1"/>
        <v>Product38</v>
      </c>
      <c r="AK37" t="str">
        <f ca="1"/>
        <v>No.</v>
      </c>
      <c r="AL37" s="34">
        <f ca="1"/>
        <v>4227.3</v>
      </c>
      <c r="AM37">
        <f ca="1"/>
        <v>61</v>
      </c>
    </row>
    <row r="38" spans="1:39" x14ac:dyDescent="0.25">
      <c r="AE38" s="7" t="s">
        <v>82</v>
      </c>
      <c r="AF38" s="7" t="s">
        <v>13</v>
      </c>
      <c r="AG38" s="22">
        <v>9261</v>
      </c>
      <c r="AH38" s="22">
        <v>70</v>
      </c>
      <c r="AI38" s="24">
        <f t="shared" ca="1" si="4"/>
        <v>25</v>
      </c>
      <c r="AJ38" t="str">
        <f ca="1"/>
        <v>Product39</v>
      </c>
      <c r="AK38" t="str">
        <f ca="1"/>
        <v>Ft</v>
      </c>
      <c r="AL38" s="34">
        <f ca="1"/>
        <v>9261</v>
      </c>
      <c r="AM38">
        <f ca="1"/>
        <v>70</v>
      </c>
    </row>
    <row r="39" spans="1:39" x14ac:dyDescent="0.25">
      <c r="AE39" s="7" t="s">
        <v>84</v>
      </c>
      <c r="AF39" s="7" t="s">
        <v>11</v>
      </c>
      <c r="AG39" s="22">
        <v>15789.900000000003</v>
      </c>
      <c r="AH39" s="22">
        <v>103</v>
      </c>
      <c r="AI39" s="24">
        <f t="shared" ca="1" si="4"/>
        <v>9</v>
      </c>
      <c r="AJ39" t="str">
        <f ca="1"/>
        <v>Product40</v>
      </c>
      <c r="AK39" t="str">
        <f ca="1"/>
        <v>Lt</v>
      </c>
      <c r="AL39" s="34">
        <f ca="1"/>
        <v>15789.900000000003</v>
      </c>
      <c r="AM39">
        <f ca="1"/>
        <v>103</v>
      </c>
    </row>
    <row r="40" spans="1:39" x14ac:dyDescent="0.25">
      <c r="AE40" s="7" t="s">
        <v>86</v>
      </c>
      <c r="AF40" s="7" t="s">
        <v>8</v>
      </c>
      <c r="AG40" s="22">
        <v>6330.72</v>
      </c>
      <c r="AH40" s="22">
        <v>109</v>
      </c>
      <c r="AI40" s="24">
        <f t="shared" ca="1" si="4"/>
        <v>29</v>
      </c>
      <c r="AJ40" t="str">
        <f ca="1"/>
        <v>Product41</v>
      </c>
      <c r="AK40" t="str">
        <f ca="1"/>
        <v>Kg</v>
      </c>
      <c r="AL40" s="34">
        <f ca="1"/>
        <v>6330.72</v>
      </c>
      <c r="AM40">
        <f ca="1"/>
        <v>109</v>
      </c>
    </row>
    <row r="41" spans="1:39" x14ac:dyDescent="0.25">
      <c r="AE41" s="7" t="s">
        <v>88</v>
      </c>
      <c r="AF41" s="7" t="s">
        <v>8</v>
      </c>
      <c r="AG41" s="22">
        <v>3578.3999999999996</v>
      </c>
      <c r="AH41" s="22">
        <v>45</v>
      </c>
      <c r="AI41" s="24">
        <f t="shared" ca="1" si="4"/>
        <v>32</v>
      </c>
      <c r="AJ41" t="str">
        <f ca="1"/>
        <v>Product42</v>
      </c>
      <c r="AK41" t="str">
        <f ca="1"/>
        <v>Kg</v>
      </c>
      <c r="AL41" s="34">
        <f ca="1"/>
        <v>3578.3999999999996</v>
      </c>
      <c r="AM41">
        <f ca="1"/>
        <v>45</v>
      </c>
    </row>
    <row r="42" spans="1:39" x14ac:dyDescent="0.25">
      <c r="AE42" s="7" t="s">
        <v>91</v>
      </c>
      <c r="AF42" s="7" t="s">
        <v>11</v>
      </c>
      <c r="AG42" s="22">
        <v>12584.460000000003</v>
      </c>
      <c r="AH42" s="22">
        <v>83</v>
      </c>
      <c r="AI42" s="24">
        <f t="shared" ca="1" si="4"/>
        <v>16</v>
      </c>
      <c r="AJ42" t="str">
        <f ca="1"/>
        <v>Product43</v>
      </c>
      <c r="AK42" t="str">
        <f ca="1"/>
        <v>Lt</v>
      </c>
      <c r="AL42" s="34">
        <f ca="1"/>
        <v>12584.460000000003</v>
      </c>
      <c r="AM42">
        <f ca="1"/>
        <v>83</v>
      </c>
    </row>
    <row r="43" spans="1:39" x14ac:dyDescent="0.25">
      <c r="AE43" s="7" t="s">
        <v>93</v>
      </c>
      <c r="AF43" s="7" t="s">
        <v>13</v>
      </c>
      <c r="AG43" s="22">
        <v>16674.280000000002</v>
      </c>
      <c r="AH43" s="22">
        <v>119</v>
      </c>
      <c r="AI43" s="24">
        <f t="shared" ca="1" si="4"/>
        <v>6</v>
      </c>
      <c r="AJ43" t="str">
        <f ca="1"/>
        <v>Product44</v>
      </c>
      <c r="AK43" t="str">
        <f ca="1"/>
        <v>Ft</v>
      </c>
      <c r="AL43" s="34">
        <f ca="1"/>
        <v>16674.280000000002</v>
      </c>
      <c r="AM43">
        <f ca="1"/>
        <v>119</v>
      </c>
    </row>
    <row r="44" spans="1:39" x14ac:dyDescent="0.25">
      <c r="AE44" s="7" t="s">
        <v>95</v>
      </c>
      <c r="AF44" s="7" t="s">
        <v>8</v>
      </c>
      <c r="AG44" s="22">
        <v>930.60000000000014</v>
      </c>
      <c r="AH44" s="22">
        <v>66</v>
      </c>
      <c r="AI44" s="24">
        <f t="shared" ca="1" si="4"/>
        <v>45</v>
      </c>
      <c r="AJ44" t="str">
        <f ca="1"/>
        <v>Product45</v>
      </c>
      <c r="AK44" t="str">
        <f ca="1"/>
        <v>Kg</v>
      </c>
      <c r="AL44" s="34">
        <f ca="1"/>
        <v>930.60000000000014</v>
      </c>
      <c r="AM44">
        <f ca="1"/>
        <v>66</v>
      </c>
    </row>
    <row r="45" spans="1:39" x14ac:dyDescent="0.25">
      <c r="AE45" s="7" t="s">
        <v>97</v>
      </c>
      <c r="AF45" s="7" t="s">
        <v>16</v>
      </c>
      <c r="AG45" s="22">
        <v>3088.7999999999997</v>
      </c>
      <c r="AH45" s="22">
        <v>117</v>
      </c>
      <c r="AI45" s="24">
        <f t="shared" ca="1" si="4"/>
        <v>35</v>
      </c>
      <c r="AJ45" t="str">
        <f ca="1"/>
        <v>Product46</v>
      </c>
      <c r="AK45" t="str">
        <f ca="1"/>
        <v>No.</v>
      </c>
      <c r="AL45" s="34">
        <f ca="1"/>
        <v>3088.7999999999997</v>
      </c>
      <c r="AM45">
        <f ca="1"/>
        <v>117</v>
      </c>
    </row>
    <row r="46" spans="1:39" x14ac:dyDescent="0.25">
      <c r="AE46" s="7" t="s">
        <v>99</v>
      </c>
      <c r="AF46" s="7" t="s">
        <v>13</v>
      </c>
      <c r="AG46" s="22">
        <v>492.8</v>
      </c>
      <c r="AH46" s="22">
        <v>44</v>
      </c>
      <c r="AI46" s="24">
        <f t="shared" ca="1" si="4"/>
        <v>49</v>
      </c>
      <c r="AJ46" t="str">
        <f ca="1"/>
        <v>Product47</v>
      </c>
      <c r="AK46" t="str">
        <f ca="1"/>
        <v>Ft</v>
      </c>
      <c r="AL46" s="34">
        <f ca="1"/>
        <v>492.8</v>
      </c>
      <c r="AM46">
        <f ca="1"/>
        <v>44</v>
      </c>
    </row>
    <row r="47" spans="1:39" x14ac:dyDescent="0.25">
      <c r="AE47" s="7" t="s">
        <v>101</v>
      </c>
      <c r="AF47" s="7" t="s">
        <v>11</v>
      </c>
      <c r="AG47" s="22">
        <v>16236</v>
      </c>
      <c r="AH47" s="22">
        <v>120</v>
      </c>
      <c r="AI47" s="24">
        <f t="shared" ca="1" si="4"/>
        <v>8</v>
      </c>
      <c r="AJ47" t="str">
        <f ca="1"/>
        <v>Product48</v>
      </c>
      <c r="AK47" t="str">
        <f ca="1"/>
        <v>Lt</v>
      </c>
      <c r="AL47" s="34">
        <f ca="1"/>
        <v>16236</v>
      </c>
      <c r="AM47">
        <f ca="1"/>
        <v>120</v>
      </c>
    </row>
    <row r="48" spans="1:39" x14ac:dyDescent="0.25">
      <c r="AE48" s="7" t="s">
        <v>103</v>
      </c>
      <c r="AF48" s="7" t="s">
        <v>8</v>
      </c>
      <c r="AG48" s="22">
        <v>18727.199999999997</v>
      </c>
      <c r="AH48" s="22">
        <v>102</v>
      </c>
      <c r="AI48" s="24">
        <f t="shared" ca="1" si="4"/>
        <v>4</v>
      </c>
      <c r="AJ48" t="str">
        <f ca="1"/>
        <v>Product49</v>
      </c>
      <c r="AK48" t="str">
        <f ca="1"/>
        <v>Kg</v>
      </c>
      <c r="AL48" s="34">
        <f ca="1"/>
        <v>18727.199999999997</v>
      </c>
      <c r="AM48">
        <f ca="1"/>
        <v>102</v>
      </c>
    </row>
    <row r="49" spans="31:39" x14ac:dyDescent="0.25">
      <c r="AE49" s="7" t="s">
        <v>105</v>
      </c>
      <c r="AF49" s="7" t="s">
        <v>8</v>
      </c>
      <c r="AG49" s="22">
        <v>1611.84</v>
      </c>
      <c r="AH49" s="22">
        <v>92</v>
      </c>
      <c r="AI49" s="24">
        <f t="shared" ca="1" si="4"/>
        <v>39</v>
      </c>
      <c r="AJ49" t="str">
        <f ca="1"/>
        <v>Product50</v>
      </c>
      <c r="AK49" t="str">
        <f ca="1"/>
        <v>Kg</v>
      </c>
      <c r="AL49" s="34">
        <f ca="1"/>
        <v>1611.84</v>
      </c>
      <c r="AM49">
        <f ca="1"/>
        <v>92</v>
      </c>
    </row>
    <row r="50" spans="31:39" x14ac:dyDescent="0.25">
      <c r="AE50" s="7" t="s">
        <v>140</v>
      </c>
      <c r="AF50" s="7" t="s">
        <v>13</v>
      </c>
      <c r="AG50" s="22">
        <v>1511.9999999999998</v>
      </c>
      <c r="AH50" s="22">
        <v>135</v>
      </c>
      <c r="AI50" s="24">
        <f t="shared" ca="1" si="4"/>
        <v>42</v>
      </c>
      <c r="AJ50" t="str">
        <f ca="1"/>
        <v>Product07</v>
      </c>
      <c r="AK50" t="str">
        <f ca="1"/>
        <v>Ft</v>
      </c>
      <c r="AL50" s="34">
        <f ca="1"/>
        <v>1511.9999999999998</v>
      </c>
      <c r="AM50">
        <f ca="1"/>
        <v>135</v>
      </c>
    </row>
    <row r="51" spans="31:39" x14ac:dyDescent="0.25">
      <c r="AE51" s="7" t="s">
        <v>141</v>
      </c>
      <c r="AF51" s="7" t="s">
        <v>11</v>
      </c>
      <c r="AG51" s="22">
        <v>2569.6</v>
      </c>
      <c r="AH51" s="22">
        <v>146</v>
      </c>
      <c r="AI51" s="24">
        <f t="shared" ca="1" si="4"/>
        <v>36</v>
      </c>
      <c r="AJ51" t="str">
        <f ca="1"/>
        <v>Product08</v>
      </c>
      <c r="AK51" t="str">
        <f ca="1"/>
        <v>Lt</v>
      </c>
      <c r="AL51" s="34">
        <f ca="1"/>
        <v>2569.6</v>
      </c>
      <c r="AM51">
        <f ca="1"/>
        <v>146</v>
      </c>
    </row>
    <row r="52" spans="31:39" x14ac:dyDescent="0.25">
      <c r="AE52" s="7" t="s">
        <v>138</v>
      </c>
      <c r="AF52" s="7" t="s">
        <v>8</v>
      </c>
      <c r="AG52" s="22">
        <v>18002.88</v>
      </c>
      <c r="AH52" s="22">
        <v>96</v>
      </c>
      <c r="AI52" s="24">
        <f t="shared" ca="1" si="4"/>
        <v>5</v>
      </c>
      <c r="AJ52" t="str">
        <f ca="1"/>
        <v>Product05</v>
      </c>
      <c r="AK52" t="str">
        <f ca="1"/>
        <v>Kg</v>
      </c>
      <c r="AL52" s="34">
        <f ca="1"/>
        <v>18002.88</v>
      </c>
      <c r="AM52">
        <f ca="1"/>
        <v>96</v>
      </c>
    </row>
    <row r="53" spans="31:39" x14ac:dyDescent="0.25">
      <c r="AE53" s="7" t="s">
        <v>136</v>
      </c>
      <c r="AF53" s="7" t="s">
        <v>11</v>
      </c>
      <c r="AG53" s="22">
        <v>3410.8799999999997</v>
      </c>
      <c r="AH53" s="22">
        <v>68</v>
      </c>
      <c r="AI53" s="24">
        <f t="shared" ca="1" si="4"/>
        <v>33</v>
      </c>
      <c r="AJ53" t="str">
        <f ca="1"/>
        <v>Product03</v>
      </c>
      <c r="AK53" t="str">
        <f ca="1"/>
        <v>Lt</v>
      </c>
      <c r="AL53" s="34">
        <f ca="1"/>
        <v>3410.8799999999997</v>
      </c>
      <c r="AM53">
        <f ca="1"/>
        <v>68</v>
      </c>
    </row>
    <row r="54" spans="31:39" x14ac:dyDescent="0.25">
      <c r="AE54" s="7" t="s">
        <v>135</v>
      </c>
      <c r="AF54" s="7" t="s">
        <v>8</v>
      </c>
      <c r="AG54" s="22">
        <v>13759.199999999999</v>
      </c>
      <c r="AH54" s="22">
        <v>117</v>
      </c>
      <c r="AI54" s="24">
        <f t="shared" ca="1" si="4"/>
        <v>12</v>
      </c>
      <c r="AJ54" t="str">
        <f ca="1"/>
        <v>Product02</v>
      </c>
      <c r="AK54" t="str">
        <f ca="1"/>
        <v>Kg</v>
      </c>
      <c r="AL54" s="34">
        <f ca="1"/>
        <v>13759.199999999999</v>
      </c>
      <c r="AM54">
        <f ca="1"/>
        <v>117</v>
      </c>
    </row>
    <row r="55" spans="31:39" x14ac:dyDescent="0.25">
      <c r="AE55" s="7" t="s">
        <v>139</v>
      </c>
      <c r="AF55" s="7" t="s">
        <v>16</v>
      </c>
      <c r="AG55" s="22">
        <v>24961.200000000008</v>
      </c>
      <c r="AH55" s="22">
        <v>122</v>
      </c>
      <c r="AI55" s="24">
        <f t="shared" ca="1" si="4"/>
        <v>2</v>
      </c>
      <c r="AJ55" t="str">
        <f ca="1"/>
        <v>Product06</v>
      </c>
      <c r="AK55" t="str">
        <f ca="1"/>
        <v>No.</v>
      </c>
      <c r="AL55" s="34">
        <f ca="1"/>
        <v>24961.200000000008</v>
      </c>
      <c r="AM55">
        <f ca="1"/>
        <v>122</v>
      </c>
    </row>
    <row r="56" spans="31:39" x14ac:dyDescent="0.25">
      <c r="AE56" s="7" t="s">
        <v>142</v>
      </c>
      <c r="AF56" s="7" t="s">
        <v>8</v>
      </c>
      <c r="AG56" s="22">
        <v>783</v>
      </c>
      <c r="AH56" s="22">
        <v>58</v>
      </c>
      <c r="AI56" s="24">
        <f t="shared" ca="1" si="4"/>
        <v>47</v>
      </c>
      <c r="AJ56" t="str">
        <f ca="1"/>
        <v>Product09</v>
      </c>
      <c r="AK56" t="str">
        <f ca="1"/>
        <v>Kg</v>
      </c>
      <c r="AL56" s="34">
        <f ca="1"/>
        <v>783</v>
      </c>
      <c r="AM56">
        <f ca="1"/>
        <v>58</v>
      </c>
    </row>
    <row r="57" spans="31:39" x14ac:dyDescent="0.25">
      <c r="AE57" s="7" t="s">
        <v>134</v>
      </c>
      <c r="AF57" s="7" t="s">
        <v>8</v>
      </c>
      <c r="AG57" s="22">
        <v>10607.520000000002</v>
      </c>
      <c r="AH57" s="22">
        <v>82</v>
      </c>
      <c r="AI57" s="24">
        <f t="shared" ca="1" si="4"/>
        <v>20</v>
      </c>
      <c r="AJ57" t="str">
        <f ca="1"/>
        <v>Product01</v>
      </c>
      <c r="AK57" t="str">
        <f ca="1"/>
        <v>Kg</v>
      </c>
      <c r="AL57" s="34">
        <f ca="1"/>
        <v>10607.520000000002</v>
      </c>
      <c r="AM57">
        <f ca="1"/>
        <v>82</v>
      </c>
    </row>
    <row r="58" spans="31:39" x14ac:dyDescent="0.25">
      <c r="AE58" s="7" t="s">
        <v>137</v>
      </c>
      <c r="AF58" s="7" t="s">
        <v>13</v>
      </c>
      <c r="AG58" s="22">
        <v>8023</v>
      </c>
      <c r="AH58" s="22">
        <v>100</v>
      </c>
      <c r="AI58" s="24">
        <f t="shared" ca="1" si="4"/>
        <v>26</v>
      </c>
      <c r="AJ58" t="str">
        <f ca="1"/>
        <v>Product04</v>
      </c>
      <c r="AK58" t="str">
        <f ca="1"/>
        <v>Ft</v>
      </c>
      <c r="AL58" s="34">
        <f ca="1"/>
        <v>8023</v>
      </c>
      <c r="AM58">
        <f ca="1"/>
        <v>100</v>
      </c>
    </row>
    <row r="125" spans="33:33" x14ac:dyDescent="0.25">
      <c r="AG125"/>
    </row>
    <row r="126" spans="33:33" x14ac:dyDescent="0.25">
      <c r="AG126"/>
    </row>
    <row r="127" spans="33:33" x14ac:dyDescent="0.25">
      <c r="AG127"/>
    </row>
    <row r="128" spans="33:33" x14ac:dyDescent="0.25">
      <c r="AG128"/>
    </row>
    <row r="129" spans="33:33" x14ac:dyDescent="0.25">
      <c r="AG129"/>
    </row>
    <row r="130" spans="33:33" x14ac:dyDescent="0.25">
      <c r="AG130"/>
    </row>
    <row r="131" spans="33:33" x14ac:dyDescent="0.25">
      <c r="AG131"/>
    </row>
    <row r="132" spans="33:33" x14ac:dyDescent="0.25">
      <c r="AG132"/>
    </row>
    <row r="133" spans="33:33" x14ac:dyDescent="0.25">
      <c r="AG133"/>
    </row>
    <row r="134" spans="33:33" x14ac:dyDescent="0.25">
      <c r="AG134"/>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2053" r:id="rId11" name="Scroll Bar 5">
              <controlPr defaultSize="0" autoPict="0">
                <anchor moveWithCells="1">
                  <from>
                    <xdr:col>40</xdr:col>
                    <xdr:colOff>600075</xdr:colOff>
                    <xdr:row>20</xdr:row>
                    <xdr:rowOff>66675</xdr:rowOff>
                  </from>
                  <to>
                    <xdr:col>41</xdr:col>
                    <xdr:colOff>38100</xdr:colOff>
                    <xdr:row>34</xdr:row>
                    <xdr:rowOff>38100</xdr:rowOff>
                  </to>
                </anchor>
              </controlPr>
            </control>
          </mc:Choice>
        </mc:AlternateContent>
        <mc:AlternateContent xmlns:mc="http://schemas.openxmlformats.org/markup-compatibility/2006">
          <mc:Choice Requires="x14">
            <control shapeId="2050" r:id="rId12" name="Check Box 2">
              <controlPr defaultSize="0" autoFill="0" autoLine="0" autoPict="0">
                <anchor moveWithCells="1">
                  <from>
                    <xdr:col>9</xdr:col>
                    <xdr:colOff>466725</xdr:colOff>
                    <xdr:row>17</xdr:row>
                    <xdr:rowOff>114300</xdr:rowOff>
                  </from>
                  <to>
                    <xdr:col>9</xdr:col>
                    <xdr:colOff>742950</xdr:colOff>
                    <xdr:row>19</xdr:row>
                    <xdr:rowOff>38100</xdr:rowOff>
                  </to>
                </anchor>
              </controlPr>
            </control>
          </mc:Choice>
        </mc:AlternateContent>
        <mc:AlternateContent xmlns:mc="http://schemas.openxmlformats.org/markup-compatibility/2006">
          <mc:Choice Requires="x14">
            <control shapeId="2051" r:id="rId13" name="Check Box 3">
              <controlPr defaultSize="0" autoFill="0" autoLine="0" autoPict="0">
                <anchor moveWithCells="1">
                  <from>
                    <xdr:col>10</xdr:col>
                    <xdr:colOff>485775</xdr:colOff>
                    <xdr:row>17</xdr:row>
                    <xdr:rowOff>152400</xdr:rowOff>
                  </from>
                  <to>
                    <xdr:col>10</xdr:col>
                    <xdr:colOff>742950</xdr:colOff>
                    <xdr:row>18</xdr:row>
                    <xdr:rowOff>171450</xdr:rowOff>
                  </to>
                </anchor>
              </controlPr>
            </control>
          </mc:Choice>
        </mc:AlternateContent>
        <mc:AlternateContent xmlns:mc="http://schemas.openxmlformats.org/markup-compatibility/2006">
          <mc:Choice Requires="x14">
            <control shapeId="2052" r:id="rId14" name="Check Box 4">
              <controlPr defaultSize="0" autoFill="0" autoLine="0" autoPict="0">
                <anchor moveWithCells="1">
                  <from>
                    <xdr:col>11</xdr:col>
                    <xdr:colOff>523875</xdr:colOff>
                    <xdr:row>17</xdr:row>
                    <xdr:rowOff>142875</xdr:rowOff>
                  </from>
                  <to>
                    <xdr:col>11</xdr:col>
                    <xdr:colOff>742950</xdr:colOff>
                    <xdr:row>19</xdr:row>
                    <xdr:rowOff>19050</xdr:rowOff>
                  </to>
                </anchor>
              </controlPr>
            </control>
          </mc:Choice>
        </mc:AlternateContent>
        <mc:AlternateContent xmlns:mc="http://schemas.openxmlformats.org/markup-compatibility/2006">
          <mc:Choice Requires="x14">
            <control shapeId="2062" r:id="rId15" name="Check Box 14">
              <controlPr defaultSize="0" autoFill="0" autoLine="0" autoPict="0">
                <anchor moveWithCells="1">
                  <from>
                    <xdr:col>28</xdr:col>
                    <xdr:colOff>0</xdr:colOff>
                    <xdr:row>20</xdr:row>
                    <xdr:rowOff>152400</xdr:rowOff>
                  </from>
                  <to>
                    <xdr:col>28</xdr:col>
                    <xdr:colOff>257175</xdr:colOff>
                    <xdr:row>21</xdr:row>
                    <xdr:rowOff>180975</xdr:rowOff>
                  </to>
                </anchor>
              </controlPr>
            </control>
          </mc:Choice>
        </mc:AlternateContent>
        <mc:AlternateContent xmlns:mc="http://schemas.openxmlformats.org/markup-compatibility/2006">
          <mc:Choice Requires="x14">
            <control shapeId="2063" r:id="rId16" name="Check Box 15">
              <controlPr defaultSize="0" autoFill="0" autoLine="0" autoPict="0">
                <anchor moveWithCells="1">
                  <from>
                    <xdr:col>28</xdr:col>
                    <xdr:colOff>0</xdr:colOff>
                    <xdr:row>24</xdr:row>
                    <xdr:rowOff>114300</xdr:rowOff>
                  </from>
                  <to>
                    <xdr:col>28</xdr:col>
                    <xdr:colOff>276225</xdr:colOff>
                    <xdr:row>26</xdr:row>
                    <xdr:rowOff>28575</xdr:rowOff>
                  </to>
                </anchor>
              </controlPr>
            </control>
          </mc:Choice>
        </mc:AlternateContent>
        <mc:AlternateContent xmlns:mc="http://schemas.openxmlformats.org/markup-compatibility/2006">
          <mc:Choice Requires="x14">
            <control shapeId="2064" r:id="rId17" name="Check Box 16">
              <controlPr defaultSize="0" autoFill="0" autoLine="0" autoPict="0">
                <anchor moveWithCells="1">
                  <from>
                    <xdr:col>28</xdr:col>
                    <xdr:colOff>0</xdr:colOff>
                    <xdr:row>24</xdr:row>
                    <xdr:rowOff>114300</xdr:rowOff>
                  </from>
                  <to>
                    <xdr:col>28</xdr:col>
                    <xdr:colOff>276225</xdr:colOff>
                    <xdr:row>26</xdr:row>
                    <xdr:rowOff>28575</xdr:rowOff>
                  </to>
                </anchor>
              </controlPr>
            </control>
          </mc:Choice>
        </mc:AlternateContent>
        <mc:AlternateContent xmlns:mc="http://schemas.openxmlformats.org/markup-compatibility/2006">
          <mc:Choice Requires="x14">
            <control shapeId="2065" r:id="rId18" name="Check Box 17">
              <controlPr defaultSize="0" autoFill="0" autoLine="0" autoPict="0">
                <anchor moveWithCells="1">
                  <from>
                    <xdr:col>28</xdr:col>
                    <xdr:colOff>0</xdr:colOff>
                    <xdr:row>24</xdr:row>
                    <xdr:rowOff>114300</xdr:rowOff>
                  </from>
                  <to>
                    <xdr:col>28</xdr:col>
                    <xdr:colOff>276225</xdr:colOff>
                    <xdr:row>26</xdr:row>
                    <xdr:rowOff>28575</xdr:rowOff>
                  </to>
                </anchor>
              </controlPr>
            </control>
          </mc:Choice>
        </mc:AlternateContent>
      </controls>
    </mc:Choice>
  </mc:AlternateContent>
  <extLst>
    <ext xmlns:x14="http://schemas.microsoft.com/office/spreadsheetml/2009/9/main" uri="{A8765BA9-456A-4dab-B4F3-ACF838C121DE}">
      <x14:slicerList>
        <x14:slicer r:id="rId19"/>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C4A3-07E3-41BF-A2CA-65DE8C987F40}">
  <dimension ref="A1"/>
  <sheetViews>
    <sheetView tabSelected="1" topLeftCell="B1" zoomScale="40" zoomScaleNormal="40" workbookViewId="0">
      <selection activeCell="AI43" sqref="AI43"/>
    </sheetView>
  </sheetViews>
  <sheetFormatPr defaultRowHeight="15" x14ac:dyDescent="0.25"/>
  <sheetData/>
  <pageMargins left="0.7" right="0.7" top="0.75" bottom="0.75" header="0.3" footer="0.3"/>
  <pageSetup scale="8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9" r:id="rId4" name="Scroll Bar 15">
              <controlPr defaultSize="0" autoPict="0">
                <anchor moveWithCells="1">
                  <from>
                    <xdr:col>21</xdr:col>
                    <xdr:colOff>419100</xdr:colOff>
                    <xdr:row>29</xdr:row>
                    <xdr:rowOff>190500</xdr:rowOff>
                  </from>
                  <to>
                    <xdr:col>22</xdr:col>
                    <xdr:colOff>85725</xdr:colOff>
                    <xdr:row>39</xdr:row>
                    <xdr:rowOff>104775</xdr:rowOff>
                  </to>
                </anchor>
              </controlPr>
            </control>
          </mc:Choice>
        </mc:AlternateContent>
        <mc:AlternateContent xmlns:mc="http://schemas.openxmlformats.org/markup-compatibility/2006">
          <mc:Choice Requires="x14">
            <control shapeId="1040" r:id="rId5" name="Check Box 16">
              <controlPr defaultSize="0" autoFill="0" autoLine="0" autoPict="0">
                <anchor moveWithCells="1">
                  <from>
                    <xdr:col>17</xdr:col>
                    <xdr:colOff>542925</xdr:colOff>
                    <xdr:row>27</xdr:row>
                    <xdr:rowOff>161925</xdr:rowOff>
                  </from>
                  <to>
                    <xdr:col>18</xdr:col>
                    <xdr:colOff>219075</xdr:colOff>
                    <xdr:row>29</xdr:row>
                    <xdr:rowOff>85725</xdr:rowOff>
                  </to>
                </anchor>
              </controlPr>
            </control>
          </mc:Choice>
        </mc:AlternateContent>
        <mc:AlternateContent xmlns:mc="http://schemas.openxmlformats.org/markup-compatibility/2006">
          <mc:Choice Requires="x14">
            <control shapeId="1041" r:id="rId6" name="Check Box 17">
              <controlPr defaultSize="0" autoFill="0" autoLine="0" autoPict="0">
                <anchor moveWithCells="1">
                  <from>
                    <xdr:col>19</xdr:col>
                    <xdr:colOff>38100</xdr:colOff>
                    <xdr:row>28</xdr:row>
                    <xdr:rowOff>28575</xdr:rowOff>
                  </from>
                  <to>
                    <xdr:col>19</xdr:col>
                    <xdr:colOff>295275</xdr:colOff>
                    <xdr:row>29</xdr:row>
                    <xdr:rowOff>47625</xdr:rowOff>
                  </to>
                </anchor>
              </controlPr>
            </control>
          </mc:Choice>
        </mc:AlternateContent>
        <mc:AlternateContent xmlns:mc="http://schemas.openxmlformats.org/markup-compatibility/2006">
          <mc:Choice Requires="x14">
            <control shapeId="1042" r:id="rId7" name="Check Box 18">
              <controlPr defaultSize="0" autoFill="0" autoLine="0" autoPict="0">
                <anchor moveWithCells="1">
                  <from>
                    <xdr:col>20</xdr:col>
                    <xdr:colOff>104775</xdr:colOff>
                    <xdr:row>27</xdr:row>
                    <xdr:rowOff>190500</xdr:rowOff>
                  </from>
                  <to>
                    <xdr:col>20</xdr:col>
                    <xdr:colOff>323850</xdr:colOff>
                    <xdr:row>29</xdr:row>
                    <xdr:rowOff>66675</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Catalogue</vt:lpstr>
      <vt:lpstr>Sales Report</vt:lpstr>
      <vt:lpstr>ANALYSIS</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Immanuvel Joseph</dc:creator>
  <cp:lastModifiedBy>renuga jayaram</cp:lastModifiedBy>
  <dcterms:created xsi:type="dcterms:W3CDTF">2023-09-26T02:09:28Z</dcterms:created>
  <dcterms:modified xsi:type="dcterms:W3CDTF">2023-12-09T12:02:19Z</dcterms:modified>
</cp:coreProperties>
</file>