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egepaste Informatica\project\Github\Geometry-Infringement\Ontwikkelingstraject\"/>
    </mc:Choice>
  </mc:AlternateContent>
  <bookViews>
    <workbookView xWindow="0" yWindow="0" windowWidth="28800" windowHeight="12210" tabRatio="827" activeTab="3"/>
  </bookViews>
  <sheets>
    <sheet name="Kostprijs werkuren" sheetId="1" r:id="rId1"/>
    <sheet name="Kostenposten" sheetId="2" r:id="rId2"/>
    <sheet name="Inkomstenmodellen" sheetId="3" r:id="rId3"/>
    <sheet name="Break-Even schatting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3" i="4"/>
  <c r="B11" i="2"/>
  <c r="J2" i="3" l="1"/>
  <c r="J4" i="3"/>
  <c r="C6" i="3"/>
  <c r="D13" i="3"/>
  <c r="D14" i="3" s="1"/>
  <c r="J3" i="3" s="1"/>
  <c r="D12" i="3"/>
  <c r="D11" i="3"/>
  <c r="B14" i="2"/>
  <c r="B7" i="2"/>
  <c r="C5" i="2"/>
  <c r="C2" i="2"/>
  <c r="I13" i="1"/>
  <c r="I12" i="1"/>
  <c r="I11" i="1"/>
  <c r="I10" i="1"/>
  <c r="C43" i="1"/>
  <c r="C35" i="1"/>
  <c r="C8" i="1"/>
  <c r="C15" i="1"/>
  <c r="C7" i="2" l="1"/>
  <c r="B18" i="2"/>
  <c r="B16" i="2"/>
  <c r="C19" i="4" s="1"/>
  <c r="B5" i="4"/>
  <c r="I14" i="1"/>
  <c r="C49" i="1"/>
  <c r="C22" i="4" l="1"/>
  <c r="D22" i="4" s="1"/>
  <c r="C16" i="4"/>
  <c r="C15" i="4"/>
  <c r="B14" i="4"/>
  <c r="B22" i="4"/>
  <c r="B13" i="4"/>
  <c r="B16" i="4"/>
  <c r="B20" i="4"/>
  <c r="B21" i="4"/>
  <c r="B15" i="4"/>
  <c r="B19" i="4"/>
  <c r="B17" i="4"/>
  <c r="B18" i="4"/>
  <c r="C18" i="4"/>
  <c r="C14" i="4"/>
  <c r="D14" i="4" s="1"/>
  <c r="B6" i="4"/>
  <c r="C17" i="4"/>
  <c r="D17" i="4" s="1"/>
  <c r="C13" i="4"/>
  <c r="C20" i="4"/>
  <c r="D20" i="4" s="1"/>
  <c r="C12" i="4"/>
  <c r="D12" i="4" s="1"/>
  <c r="C21" i="4"/>
  <c r="D19" i="4"/>
  <c r="D16" i="4" l="1"/>
  <c r="D21" i="4"/>
  <c r="D18" i="4"/>
  <c r="D13" i="4"/>
  <c r="D15" i="4"/>
</calcChain>
</file>

<file path=xl/sharedStrings.xml><?xml version="1.0" encoding="utf-8"?>
<sst xmlns="http://schemas.openxmlformats.org/spreadsheetml/2006/main" count="111" uniqueCount="94">
  <si>
    <t>Team</t>
  </si>
  <si>
    <t>Junior ontwikkelaar A</t>
  </si>
  <si>
    <t>Junior ontwikkelaar B</t>
  </si>
  <si>
    <t>Senior ontwikkelaar A</t>
  </si>
  <si>
    <t>Senior ontwikkelaar B</t>
  </si>
  <si>
    <t>Kost per uur</t>
  </si>
  <si>
    <t>Aantal geschatte uren</t>
  </si>
  <si>
    <t>Fase</t>
  </si>
  <si>
    <t>Voorbereiding</t>
  </si>
  <si>
    <t>Onderwerp</t>
  </si>
  <si>
    <t>Geschatte uren</t>
  </si>
  <si>
    <t>Vergaderingen</t>
  </si>
  <si>
    <t>Wireframing</t>
  </si>
  <si>
    <t>Analyse</t>
  </si>
  <si>
    <t>Projectmanagement</t>
  </si>
  <si>
    <t>Totaal</t>
  </si>
  <si>
    <t>Databank</t>
  </si>
  <si>
    <t>GUI</t>
  </si>
  <si>
    <t>Basic Java Objects</t>
  </si>
  <si>
    <t>Projectweek 1</t>
  </si>
  <si>
    <t>Hoofdsprint</t>
  </si>
  <si>
    <t>Inloggen en registreren</t>
  </si>
  <si>
    <t>Users en profiles</t>
  </si>
  <si>
    <t>Schip</t>
  </si>
  <si>
    <t>Drones</t>
  </si>
  <si>
    <t>Upgrades en Downgrades</t>
  </si>
  <si>
    <t>Experience points</t>
  </si>
  <si>
    <t>Unit testing</t>
  </si>
  <si>
    <t>Score berekening</t>
  </si>
  <si>
    <t>Wapenkracht</t>
  </si>
  <si>
    <t>Vijanden</t>
  </si>
  <si>
    <t>Skins</t>
  </si>
  <si>
    <t>Nuggets</t>
  </si>
  <si>
    <t>Levels in game</t>
  </si>
  <si>
    <t>Moeilijkheidsgraden</t>
  </si>
  <si>
    <t>Settings en controls</t>
  </si>
  <si>
    <t>Level Speler</t>
  </si>
  <si>
    <t>Highscores</t>
  </si>
  <si>
    <t>Debugging</t>
  </si>
  <si>
    <t>Uitbreidingen</t>
  </si>
  <si>
    <t>Clans</t>
  </si>
  <si>
    <t xml:space="preserve">Vrienden </t>
  </si>
  <si>
    <t>Multiplayer</t>
  </si>
  <si>
    <t>Integratie sociale media</t>
  </si>
  <si>
    <t>Oorlogen</t>
  </si>
  <si>
    <t>Achievements</t>
  </si>
  <si>
    <t>Finalisatie</t>
  </si>
  <si>
    <t>Management</t>
  </si>
  <si>
    <t>Totaal aantal geschatte werkuren:</t>
  </si>
  <si>
    <t>We verwachten dat de senior programmeurs meer input zullen hebben dan de juniors.</t>
  </si>
  <si>
    <t>Aantal geschatte werkuren</t>
  </si>
  <si>
    <t>420 geschatte werkuren te verdelen over 2 Junior Programmeurs en 2 Senior Programmeurs</t>
  </si>
  <si>
    <t>Kostenberekening werkuren</t>
  </si>
  <si>
    <t>Advertenties</t>
  </si>
  <si>
    <t>Prijs / maand</t>
  </si>
  <si>
    <t>Prijs / jaar</t>
  </si>
  <si>
    <t>Huur Server</t>
  </si>
  <si>
    <t>Huur kantoor</t>
  </si>
  <si>
    <t>Huur 100 game testers</t>
  </si>
  <si>
    <t>Constante Kosten</t>
  </si>
  <si>
    <t>Eenmalige Kosten</t>
  </si>
  <si>
    <t>Prijs</t>
  </si>
  <si>
    <t>Materieel goed (fax, printer, …)</t>
  </si>
  <si>
    <t>Internet en telefonie</t>
  </si>
  <si>
    <t>Verwarming, water, elektriciteit</t>
  </si>
  <si>
    <t>Geschatte kostprijs project:</t>
  </si>
  <si>
    <t>Reclamemodel</t>
  </si>
  <si>
    <t>Windows 10 Pro</t>
  </si>
  <si>
    <t>Reclamemodel op jaarbasis</t>
  </si>
  <si>
    <t>winst 1 reclame 30 seconden</t>
  </si>
  <si>
    <t>Geschatte bezoekers spel</t>
  </si>
  <si>
    <t>Geschatte bezoekers website zonder adblock</t>
  </si>
  <si>
    <t>Geschat gemiddeld aantal reclames per gebruiker</t>
  </si>
  <si>
    <t>Gratis/premium-model op jaarbasis</t>
  </si>
  <si>
    <t>Upgrades</t>
  </si>
  <si>
    <t xml:space="preserve">Verwacht aantal </t>
  </si>
  <si>
    <t>Golden Nuggets</t>
  </si>
  <si>
    <t>Gemiddelde prijs</t>
  </si>
  <si>
    <t>Skins en upgrades kan men kopen met Golden Nuggets, die enkel verkrijgbaar zijn als men ze koopt met echt geld.</t>
  </si>
  <si>
    <t>Aantal</t>
  </si>
  <si>
    <t>We verwachten een gemiddelde van 0,0005 € per verkochte nugget, of 50 € per 100 000 verkochte nuggets.</t>
  </si>
  <si>
    <t>Verwachte totale winst van beide inkomstenmodellen</t>
  </si>
  <si>
    <t>Gratis/premium-model</t>
  </si>
  <si>
    <t>Totaal jaar 1</t>
  </si>
  <si>
    <t>Totaal jaar 2,3,…</t>
  </si>
  <si>
    <t>Gebruikers</t>
  </si>
  <si>
    <t>Omzet / gebruiker</t>
  </si>
  <si>
    <t>Inkomsten</t>
  </si>
  <si>
    <t>Uitgaven</t>
  </si>
  <si>
    <t>Winst</t>
  </si>
  <si>
    <t>Break even punt</t>
  </si>
  <si>
    <t>gebruikers</t>
  </si>
  <si>
    <t>Vaste kosten lonen</t>
  </si>
  <si>
    <t>Vaste kosten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</si>
</sst>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€&quot;\ #,##0;[Red]&quot;€&quot;\ \-#,##0"/>
    <numFmt numFmtId="8" formatCode="&quot;€&quot;\ #,##0.00;[Red]&quot;€&quot;\ \-#,##0.00"/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F4922"/>
        <bgColor indexed="64"/>
      </patternFill>
    </fill>
    <fill>
      <patternFill patternType="solid">
        <fgColor theme="2" tint="-0.8999908444471571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1" xfId="0" applyBorder="1"/>
    <xf numFmtId="0" fontId="0" fillId="0" borderId="0" xfId="0" applyFill="1" applyBorder="1"/>
    <xf numFmtId="0" fontId="0" fillId="8" borderId="0" xfId="0" applyFill="1"/>
    <xf numFmtId="0" fontId="0" fillId="8" borderId="1" xfId="0" applyFill="1" applyBorder="1"/>
    <xf numFmtId="0" fontId="0" fillId="4" borderId="0" xfId="0" applyFill="1" applyBorder="1"/>
    <xf numFmtId="0" fontId="0" fillId="9" borderId="0" xfId="0" applyFill="1"/>
    <xf numFmtId="0" fontId="0" fillId="0" borderId="0" xfId="0" applyFill="1"/>
    <xf numFmtId="0" fontId="1" fillId="7" borderId="0" xfId="0" applyFont="1" applyFill="1"/>
    <xf numFmtId="0" fontId="1" fillId="11" borderId="0" xfId="0" applyFont="1" applyFill="1"/>
    <xf numFmtId="0" fontId="1" fillId="13" borderId="0" xfId="0" applyFont="1" applyFill="1"/>
    <xf numFmtId="0" fontId="0" fillId="14" borderId="0" xfId="0" applyFill="1"/>
    <xf numFmtId="6" fontId="0" fillId="0" borderId="0" xfId="0" applyNumberFormat="1"/>
    <xf numFmtId="6" fontId="1" fillId="14" borderId="0" xfId="0" applyNumberFormat="1" applyFont="1" applyFill="1" applyAlignment="1"/>
    <xf numFmtId="0" fontId="1" fillId="14" borderId="0" xfId="0" applyFont="1" applyFill="1" applyAlignment="1"/>
    <xf numFmtId="0" fontId="1" fillId="14" borderId="0" xfId="0" applyFont="1" applyFill="1"/>
    <xf numFmtId="8" fontId="0" fillId="0" borderId="0" xfId="0" applyNumberFormat="1"/>
    <xf numFmtId="0" fontId="0" fillId="0" borderId="0" xfId="0" applyBorder="1"/>
    <xf numFmtId="0" fontId="1" fillId="5" borderId="0" xfId="0" applyFont="1" applyFill="1"/>
    <xf numFmtId="3" fontId="0" fillId="0" borderId="0" xfId="0" applyNumberFormat="1"/>
    <xf numFmtId="3" fontId="0" fillId="0" borderId="1" xfId="0" applyNumberFormat="1" applyBorder="1"/>
    <xf numFmtId="0" fontId="0" fillId="12" borderId="2" xfId="0" applyFill="1" applyBorder="1"/>
    <xf numFmtId="0" fontId="0" fillId="12" borderId="3" xfId="0" applyFill="1" applyBorder="1"/>
    <xf numFmtId="0" fontId="0" fillId="0" borderId="4" xfId="0" applyBorder="1"/>
    <xf numFmtId="0" fontId="0" fillId="0" borderId="6" xfId="0" applyBorder="1"/>
    <xf numFmtId="0" fontId="0" fillId="10" borderId="6" xfId="0" applyFill="1" applyBorder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164" fontId="0" fillId="10" borderId="7" xfId="0" applyNumberFormat="1" applyFill="1" applyBorder="1"/>
    <xf numFmtId="164" fontId="0" fillId="0" borderId="7" xfId="0" applyNumberFormat="1" applyBorder="1"/>
    <xf numFmtId="164" fontId="0" fillId="0" borderId="5" xfId="0" applyNumberFormat="1" applyBorder="1"/>
    <xf numFmtId="164" fontId="1" fillId="7" borderId="0" xfId="0" applyNumberFormat="1" applyFont="1" applyFill="1"/>
    <xf numFmtId="164" fontId="1" fillId="0" borderId="0" xfId="0" applyNumberFormat="1" applyFont="1" applyFill="1"/>
    <xf numFmtId="164" fontId="1" fillId="13" borderId="0" xfId="0" applyNumberFormat="1" applyFont="1" applyFill="1"/>
    <xf numFmtId="164" fontId="0" fillId="13" borderId="0" xfId="0" applyNumberFormat="1" applyFill="1"/>
    <xf numFmtId="164" fontId="0" fillId="0" borderId="0" xfId="0" applyNumberFormat="1" applyFill="1"/>
    <xf numFmtId="164" fontId="0" fillId="0" borderId="1" xfId="0" applyNumberFormat="1" applyFont="1" applyBorder="1"/>
    <xf numFmtId="164" fontId="1" fillId="2" borderId="0" xfId="0" applyNumberFormat="1" applyFont="1" applyFill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F49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Break-even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Inkomsten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'Break-Even schatting'!$A$12:$A$22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30000</c:v>
                </c:pt>
                <c:pt idx="2">
                  <c:v>60000</c:v>
                </c:pt>
                <c:pt idx="3">
                  <c:v>90000</c:v>
                </c:pt>
                <c:pt idx="4">
                  <c:v>120000</c:v>
                </c:pt>
                <c:pt idx="5">
                  <c:v>150000</c:v>
                </c:pt>
                <c:pt idx="6">
                  <c:v>180000</c:v>
                </c:pt>
                <c:pt idx="7">
                  <c:v>210000</c:v>
                </c:pt>
                <c:pt idx="8">
                  <c:v>240000</c:v>
                </c:pt>
                <c:pt idx="9">
                  <c:v>270000</c:v>
                </c:pt>
                <c:pt idx="10">
                  <c:v>300000</c:v>
                </c:pt>
              </c:numCache>
            </c:numRef>
          </c:cat>
          <c:val>
            <c:numRef>
              <c:f>'Break-Even schatting'!$B$12:$B$22</c:f>
              <c:numCache>
                <c:formatCode>"€"\ #\ ##0.00</c:formatCode>
                <c:ptCount val="11"/>
                <c:pt idx="0">
                  <c:v>0</c:v>
                </c:pt>
                <c:pt idx="1">
                  <c:v>18325.2</c:v>
                </c:pt>
                <c:pt idx="2">
                  <c:v>36650.400000000001</c:v>
                </c:pt>
                <c:pt idx="3">
                  <c:v>54975.600000000006</c:v>
                </c:pt>
                <c:pt idx="4">
                  <c:v>73300.800000000003</c:v>
                </c:pt>
                <c:pt idx="5">
                  <c:v>91626.000000000015</c:v>
                </c:pt>
                <c:pt idx="6">
                  <c:v>109951.20000000001</c:v>
                </c:pt>
                <c:pt idx="7">
                  <c:v>128276.40000000001</c:v>
                </c:pt>
                <c:pt idx="8">
                  <c:v>146601.60000000001</c:v>
                </c:pt>
                <c:pt idx="9">
                  <c:v>164926.80000000002</c:v>
                </c:pt>
                <c:pt idx="10">
                  <c:v>183252.00000000003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C-4CE6-823D-C85E969CDEA2}"/>
            </c:ext>
          </c:extLst>
        </c:ser>
        <c:ser>
          <c:idx val="1"/>
          <c:order val="1"/>
          <c:tx>
            <c:v>Kosten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'Break-Even schatting'!$A$12:$A$22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30000</c:v>
                </c:pt>
                <c:pt idx="2">
                  <c:v>60000</c:v>
                </c:pt>
                <c:pt idx="3">
                  <c:v>90000</c:v>
                </c:pt>
                <c:pt idx="4">
                  <c:v>120000</c:v>
                </c:pt>
                <c:pt idx="5">
                  <c:v>150000</c:v>
                </c:pt>
                <c:pt idx="6">
                  <c:v>180000</c:v>
                </c:pt>
                <c:pt idx="7">
                  <c:v>210000</c:v>
                </c:pt>
                <c:pt idx="8">
                  <c:v>240000</c:v>
                </c:pt>
                <c:pt idx="9">
                  <c:v>270000</c:v>
                </c:pt>
                <c:pt idx="10">
                  <c:v>300000</c:v>
                </c:pt>
              </c:numCache>
            </c:numRef>
          </c:cat>
          <c:val>
            <c:numRef>
              <c:f>'Break-Even schatting'!$C$12:$C$22</c:f>
              <c:numCache>
                <c:formatCode>"€"#,##0_);[Red]\("€"#,##0\)</c:formatCode>
                <c:ptCount val="11"/>
                <c:pt idx="0">
                  <c:v>63560</c:v>
                </c:pt>
                <c:pt idx="1">
                  <c:v>63560</c:v>
                </c:pt>
                <c:pt idx="2">
                  <c:v>63560</c:v>
                </c:pt>
                <c:pt idx="3">
                  <c:v>63560</c:v>
                </c:pt>
                <c:pt idx="4">
                  <c:v>63560</c:v>
                </c:pt>
                <c:pt idx="5">
                  <c:v>63560</c:v>
                </c:pt>
                <c:pt idx="6">
                  <c:v>63560</c:v>
                </c:pt>
                <c:pt idx="7">
                  <c:v>63560</c:v>
                </c:pt>
                <c:pt idx="8">
                  <c:v>63560</c:v>
                </c:pt>
                <c:pt idx="9">
                  <c:v>63560</c:v>
                </c:pt>
                <c:pt idx="10">
                  <c:v>63560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C-4CE6-823D-C85E969CD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69888"/>
        <c:axId val="3284623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'Break-Even schatting'!$A$12:$A$22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30000</c:v>
                      </c:pt>
                      <c:pt idx="2">
                        <c:v>60000</c:v>
                      </c:pt>
                      <c:pt idx="3">
                        <c:v>90000</c:v>
                      </c:pt>
                      <c:pt idx="4">
                        <c:v>120000</c:v>
                      </c:pt>
                      <c:pt idx="5">
                        <c:v>150000</c:v>
                      </c:pt>
                      <c:pt idx="6">
                        <c:v>180000</c:v>
                      </c:pt>
                      <c:pt idx="7">
                        <c:v>210000</c:v>
                      </c:pt>
                      <c:pt idx="8">
                        <c:v>240000</c:v>
                      </c:pt>
                      <c:pt idx="9">
                        <c:v>270000</c:v>
                      </c:pt>
                      <c:pt idx="10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'Break-Even schatting'!$D$12:$D$22</c15:sqref>
                        </c15:formulaRef>
                      </c:ext>
                    </c:extLst>
                    <c:numCache>
                      <c:formatCode>"€"#,##0_);[Red]\("€"#,##0\)</c:formatCode>
                      <c:ptCount val="11"/>
                      <c:pt idx="0">
                        <c:v>-63560</c:v>
                      </c:pt>
                      <c:pt idx="1">
                        <c:v>-45234.8</c:v>
                      </c:pt>
                      <c:pt idx="2">
                        <c:v>-26909.599999999999</c:v>
                      </c:pt>
                      <c:pt idx="3">
                        <c:v>-8584.3999999999942</c:v>
                      </c:pt>
                      <c:pt idx="4">
                        <c:v>9740.8000000000029</c:v>
                      </c:pt>
                      <c:pt idx="5">
                        <c:v>28066.000000000015</c:v>
                      </c:pt>
                      <c:pt idx="6">
                        <c:v>46391.200000000012</c:v>
                      </c:pt>
                      <c:pt idx="7">
                        <c:v>64716.400000000009</c:v>
                      </c:pt>
                      <c:pt idx="8">
                        <c:v>83041.600000000006</c:v>
                      </c:pt>
                      <c:pt idx="9">
                        <c:v>101366.80000000002</c:v>
                      </c:pt>
                      <c:pt idx="10">
                        <c:v>119692.00000000003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7C-4CE6-823D-C85E969CDEA2}"/>
                  </c:ext>
                </c:extLst>
              </c15:ser>
            </c15:filteredLineSeries>
          </c:ext>
        </c:extLst>
      </c:lineChart>
      <c:catAx>
        <c:axId val="32846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Gebruikers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8462344"/>
        <c:crosses val="autoZero"/>
        <c:auto val="1"/>
        <c:lblAlgn val="ctr"/>
        <c:lblOffset val="100"/>
        <c:noMultiLvlLbl val="0"/>
      </c:catAx>
      <c:valAx>
        <c:axId val="3284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Valuta</a:t>
                </a:r>
                <a:r>
                  <a:rPr lang="nl-BE" baseline="0"/>
                  <a:t> (€)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&quot;€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84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166686</xdr:rowOff>
    </xdr:from>
    <xdr:to>
      <xdr:col>15</xdr:col>
      <xdr:colOff>219074</xdr:colOff>
      <xdr:row>22</xdr:row>
      <xdr:rowOff>19049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I22" sqref="I22"/>
    </sheetView>
  </sheetViews>
  <sheetFormatPr defaultRowHeight="15" x14ac:dyDescent="0.25"/>
  <cols>
    <col min="1" max="1" width="21.42578125" customWidth="1"/>
    <col min="2" max="2" width="22.5703125" customWidth="1"/>
    <col min="3" max="3" width="23.28515625" customWidth="1"/>
    <col min="6" max="6" width="25.140625" customWidth="1"/>
    <col min="7" max="7" width="15.28515625" customWidth="1"/>
    <col min="8" max="8" width="24.42578125" customWidth="1"/>
    <col min="9" max="9" width="16.5703125" customWidth="1"/>
  </cols>
  <sheetData>
    <row r="1" spans="1:9" x14ac:dyDescent="0.25">
      <c r="A1" s="1" t="s">
        <v>50</v>
      </c>
      <c r="B1" s="1"/>
      <c r="C1" s="1"/>
      <c r="F1" t="s">
        <v>51</v>
      </c>
    </row>
    <row r="2" spans="1:9" x14ac:dyDescent="0.25">
      <c r="A2" s="8" t="s">
        <v>7</v>
      </c>
      <c r="B2" s="8" t="s">
        <v>9</v>
      </c>
      <c r="C2" s="8" t="s">
        <v>10</v>
      </c>
      <c r="F2" t="s">
        <v>49</v>
      </c>
    </row>
    <row r="3" spans="1:9" x14ac:dyDescent="0.25">
      <c r="A3" s="7" t="s">
        <v>8</v>
      </c>
    </row>
    <row r="4" spans="1:9" x14ac:dyDescent="0.25">
      <c r="B4" t="s">
        <v>11</v>
      </c>
      <c r="C4">
        <v>2</v>
      </c>
    </row>
    <row r="5" spans="1:9" x14ac:dyDescent="0.25">
      <c r="B5" t="s">
        <v>12</v>
      </c>
      <c r="C5">
        <v>15</v>
      </c>
    </row>
    <row r="6" spans="1:9" x14ac:dyDescent="0.25">
      <c r="B6" t="s">
        <v>13</v>
      </c>
      <c r="C6">
        <v>20</v>
      </c>
      <c r="F6" s="4" t="s">
        <v>52</v>
      </c>
      <c r="G6" s="4"/>
      <c r="H6" s="4"/>
      <c r="I6" s="4"/>
    </row>
    <row r="7" spans="1:9" x14ac:dyDescent="0.25">
      <c r="B7" s="5" t="s">
        <v>14</v>
      </c>
      <c r="C7" s="5">
        <v>10</v>
      </c>
      <c r="I7" s="12" t="s">
        <v>15</v>
      </c>
    </row>
    <row r="8" spans="1:9" x14ac:dyDescent="0.25">
      <c r="B8" s="9" t="s">
        <v>15</v>
      </c>
      <c r="C8" s="2">
        <f>C4+C5+C6+C7</f>
        <v>47</v>
      </c>
      <c r="F8" s="4" t="s">
        <v>0</v>
      </c>
      <c r="G8" s="4" t="s">
        <v>5</v>
      </c>
      <c r="H8" s="4" t="s">
        <v>6</v>
      </c>
    </row>
    <row r="9" spans="1:9" x14ac:dyDescent="0.25">
      <c r="A9" s="7" t="s">
        <v>19</v>
      </c>
    </row>
    <row r="10" spans="1:9" x14ac:dyDescent="0.25">
      <c r="B10" t="s">
        <v>11</v>
      </c>
      <c r="C10">
        <v>2</v>
      </c>
      <c r="F10" t="s">
        <v>1</v>
      </c>
      <c r="G10" s="30">
        <v>50</v>
      </c>
      <c r="H10">
        <v>105</v>
      </c>
      <c r="I10" s="30">
        <f>G10*H10</f>
        <v>5250</v>
      </c>
    </row>
    <row r="11" spans="1:9" x14ac:dyDescent="0.25">
      <c r="B11" t="s">
        <v>13</v>
      </c>
      <c r="C11">
        <v>8</v>
      </c>
      <c r="F11" t="s">
        <v>2</v>
      </c>
      <c r="G11" s="30">
        <v>50</v>
      </c>
      <c r="H11">
        <v>105</v>
      </c>
      <c r="I11" s="30">
        <f>G11*H11</f>
        <v>5250</v>
      </c>
    </row>
    <row r="12" spans="1:9" x14ac:dyDescent="0.25">
      <c r="B12" t="s">
        <v>16</v>
      </c>
      <c r="C12">
        <v>5</v>
      </c>
      <c r="F12" t="s">
        <v>3</v>
      </c>
      <c r="G12" s="30">
        <v>80</v>
      </c>
      <c r="H12">
        <v>105</v>
      </c>
      <c r="I12" s="30">
        <f>G12*H12</f>
        <v>8400</v>
      </c>
    </row>
    <row r="13" spans="1:9" x14ac:dyDescent="0.25">
      <c r="B13" t="s">
        <v>17</v>
      </c>
      <c r="C13">
        <v>50</v>
      </c>
      <c r="F13" t="s">
        <v>4</v>
      </c>
      <c r="G13" s="30">
        <v>80</v>
      </c>
      <c r="H13">
        <v>105</v>
      </c>
      <c r="I13" s="41">
        <f>G13*H13</f>
        <v>8400</v>
      </c>
    </row>
    <row r="14" spans="1:9" x14ac:dyDescent="0.25">
      <c r="B14" s="5" t="s">
        <v>18</v>
      </c>
      <c r="C14" s="5">
        <v>20</v>
      </c>
      <c r="G14" s="30"/>
      <c r="H14" s="12" t="s">
        <v>15</v>
      </c>
      <c r="I14" s="30">
        <f>SUM(I10:I13)</f>
        <v>27300</v>
      </c>
    </row>
    <row r="15" spans="1:9" x14ac:dyDescent="0.25">
      <c r="B15" s="9" t="s">
        <v>15</v>
      </c>
      <c r="C15" s="2">
        <f>C10+C11+C12+C13+C14</f>
        <v>85</v>
      </c>
      <c r="I15" s="30"/>
    </row>
    <row r="16" spans="1:9" x14ac:dyDescent="0.25">
      <c r="A16" s="7" t="s">
        <v>20</v>
      </c>
      <c r="I16" s="30"/>
    </row>
    <row r="17" spans="2:7" x14ac:dyDescent="0.25">
      <c r="B17" t="s">
        <v>21</v>
      </c>
      <c r="C17">
        <v>14</v>
      </c>
      <c r="F17" s="18" t="s">
        <v>65</v>
      </c>
      <c r="G17" s="17">
        <v>27300</v>
      </c>
    </row>
    <row r="18" spans="2:7" x14ac:dyDescent="0.25">
      <c r="B18" t="s">
        <v>22</v>
      </c>
      <c r="C18">
        <v>10</v>
      </c>
    </row>
    <row r="19" spans="2:7" x14ac:dyDescent="0.25">
      <c r="B19" t="s">
        <v>23</v>
      </c>
      <c r="C19">
        <v>15</v>
      </c>
    </row>
    <row r="20" spans="2:7" x14ac:dyDescent="0.25">
      <c r="B20" t="s">
        <v>24</v>
      </c>
      <c r="C20">
        <v>10</v>
      </c>
    </row>
    <row r="21" spans="2:7" x14ac:dyDescent="0.25">
      <c r="B21" t="s">
        <v>25</v>
      </c>
      <c r="C21">
        <v>10</v>
      </c>
    </row>
    <row r="22" spans="2:7" x14ac:dyDescent="0.25">
      <c r="B22" t="s">
        <v>26</v>
      </c>
      <c r="C22">
        <v>5</v>
      </c>
    </row>
    <row r="23" spans="2:7" x14ac:dyDescent="0.25">
      <c r="B23" t="s">
        <v>27</v>
      </c>
      <c r="C23">
        <v>20</v>
      </c>
    </row>
    <row r="24" spans="2:7" x14ac:dyDescent="0.25">
      <c r="B24" t="s">
        <v>28</v>
      </c>
      <c r="C24">
        <v>10</v>
      </c>
    </row>
    <row r="25" spans="2:7" x14ac:dyDescent="0.25">
      <c r="B25" t="s">
        <v>29</v>
      </c>
      <c r="C25">
        <v>5</v>
      </c>
    </row>
    <row r="26" spans="2:7" x14ac:dyDescent="0.25">
      <c r="B26" t="s">
        <v>30</v>
      </c>
      <c r="C26">
        <v>7</v>
      </c>
    </row>
    <row r="27" spans="2:7" x14ac:dyDescent="0.25">
      <c r="B27" t="s">
        <v>31</v>
      </c>
      <c r="C27">
        <v>5</v>
      </c>
    </row>
    <row r="28" spans="2:7" x14ac:dyDescent="0.25">
      <c r="B28" t="s">
        <v>32</v>
      </c>
      <c r="C28">
        <v>10</v>
      </c>
    </row>
    <row r="29" spans="2:7" x14ac:dyDescent="0.25">
      <c r="B29" t="s">
        <v>33</v>
      </c>
      <c r="C29">
        <v>5</v>
      </c>
    </row>
    <row r="30" spans="2:7" x14ac:dyDescent="0.25">
      <c r="B30" t="s">
        <v>34</v>
      </c>
      <c r="C30">
        <v>5</v>
      </c>
    </row>
    <row r="31" spans="2:7" x14ac:dyDescent="0.25">
      <c r="B31" t="s">
        <v>35</v>
      </c>
      <c r="C31">
        <v>10</v>
      </c>
    </row>
    <row r="32" spans="2:7" x14ac:dyDescent="0.25">
      <c r="B32" t="s">
        <v>36</v>
      </c>
      <c r="C32">
        <v>7</v>
      </c>
    </row>
    <row r="33" spans="1:3" x14ac:dyDescent="0.25">
      <c r="B33" t="s">
        <v>37</v>
      </c>
      <c r="C33">
        <v>5</v>
      </c>
    </row>
    <row r="34" spans="1:3" x14ac:dyDescent="0.25">
      <c r="B34" s="5" t="s">
        <v>38</v>
      </c>
      <c r="C34" s="5">
        <v>15</v>
      </c>
    </row>
    <row r="35" spans="1:3" x14ac:dyDescent="0.25">
      <c r="B35" s="2" t="s">
        <v>15</v>
      </c>
      <c r="C35" s="2">
        <f>SUM(C17:C34)</f>
        <v>168</v>
      </c>
    </row>
    <row r="36" spans="1:3" x14ac:dyDescent="0.25">
      <c r="A36" s="7" t="s">
        <v>39</v>
      </c>
    </row>
    <row r="37" spans="1:3" x14ac:dyDescent="0.25">
      <c r="B37" t="s">
        <v>40</v>
      </c>
      <c r="C37">
        <v>10</v>
      </c>
    </row>
    <row r="38" spans="1:3" x14ac:dyDescent="0.25">
      <c r="B38" t="s">
        <v>42</v>
      </c>
      <c r="C38">
        <v>35</v>
      </c>
    </row>
    <row r="39" spans="1:3" x14ac:dyDescent="0.25">
      <c r="B39" t="s">
        <v>41</v>
      </c>
      <c r="C39">
        <v>10</v>
      </c>
    </row>
    <row r="40" spans="1:3" x14ac:dyDescent="0.25">
      <c r="B40" t="s">
        <v>43</v>
      </c>
      <c r="C40">
        <v>10</v>
      </c>
    </row>
    <row r="41" spans="1:3" x14ac:dyDescent="0.25">
      <c r="B41" t="s">
        <v>44</v>
      </c>
      <c r="C41">
        <v>15</v>
      </c>
    </row>
    <row r="42" spans="1:3" x14ac:dyDescent="0.25">
      <c r="B42" s="5" t="s">
        <v>45</v>
      </c>
      <c r="C42" s="5">
        <v>10</v>
      </c>
    </row>
    <row r="43" spans="1:3" x14ac:dyDescent="0.25">
      <c r="B43" s="2" t="s">
        <v>15</v>
      </c>
      <c r="C43" s="2">
        <f>SUM(C37:C42)</f>
        <v>90</v>
      </c>
    </row>
    <row r="44" spans="1:3" x14ac:dyDescent="0.25">
      <c r="A44" s="7" t="s">
        <v>46</v>
      </c>
    </row>
    <row r="45" spans="1:3" x14ac:dyDescent="0.25">
      <c r="B45" t="s">
        <v>38</v>
      </c>
      <c r="C45">
        <v>15</v>
      </c>
    </row>
    <row r="46" spans="1:3" x14ac:dyDescent="0.25">
      <c r="B46" s="5" t="s">
        <v>47</v>
      </c>
      <c r="C46" s="5">
        <v>15</v>
      </c>
    </row>
    <row r="47" spans="1:3" x14ac:dyDescent="0.25">
      <c r="B47" s="2" t="s">
        <v>15</v>
      </c>
      <c r="C47" s="2">
        <v>30</v>
      </c>
    </row>
    <row r="48" spans="1:3" x14ac:dyDescent="0.25">
      <c r="A48" s="5"/>
      <c r="B48" s="5"/>
      <c r="C48" s="5"/>
    </row>
    <row r="49" spans="1:3" x14ac:dyDescent="0.25">
      <c r="A49" s="2" t="s">
        <v>48</v>
      </c>
      <c r="B49" s="2"/>
      <c r="C49" s="2">
        <f>C8+C15+C35+C43+C47</f>
        <v>420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1" sqref="A11"/>
    </sheetView>
  </sheetViews>
  <sheetFormatPr defaultRowHeight="15" x14ac:dyDescent="0.25"/>
  <cols>
    <col min="1" max="1" width="31.7109375" customWidth="1"/>
    <col min="2" max="2" width="17.28515625" customWidth="1"/>
    <col min="3" max="3" width="15.28515625" customWidth="1"/>
    <col min="4" max="4" width="14.140625" customWidth="1"/>
  </cols>
  <sheetData>
    <row r="1" spans="1:4" x14ac:dyDescent="0.25">
      <c r="A1" s="36" t="s">
        <v>59</v>
      </c>
      <c r="B1" s="36" t="s">
        <v>54</v>
      </c>
      <c r="C1" s="36" t="s">
        <v>55</v>
      </c>
      <c r="D1" s="37"/>
    </row>
    <row r="2" spans="1:4" x14ac:dyDescent="0.25">
      <c r="A2" s="30" t="s">
        <v>53</v>
      </c>
      <c r="B2" s="30">
        <v>1500</v>
      </c>
      <c r="C2" s="30">
        <f>12*B2</f>
        <v>18000</v>
      </c>
      <c r="D2" s="30"/>
    </row>
    <row r="3" spans="1:4" x14ac:dyDescent="0.25">
      <c r="A3" s="30" t="s">
        <v>56</v>
      </c>
      <c r="B3" s="30">
        <v>100</v>
      </c>
      <c r="C3" s="30">
        <v>1200</v>
      </c>
      <c r="D3" s="30"/>
    </row>
    <row r="4" spans="1:4" x14ac:dyDescent="0.25">
      <c r="A4" s="30" t="s">
        <v>57</v>
      </c>
      <c r="B4" s="30">
        <v>1000</v>
      </c>
      <c r="C4" s="30">
        <v>12000</v>
      </c>
      <c r="D4" s="30"/>
    </row>
    <row r="5" spans="1:4" x14ac:dyDescent="0.25">
      <c r="A5" s="30" t="s">
        <v>64</v>
      </c>
      <c r="B5" s="30">
        <v>150</v>
      </c>
      <c r="C5" s="30">
        <f>12*B5</f>
        <v>1800</v>
      </c>
      <c r="D5" s="30"/>
    </row>
    <row r="6" spans="1:4" x14ac:dyDescent="0.25">
      <c r="A6" s="30" t="s">
        <v>63</v>
      </c>
      <c r="B6" s="31">
        <v>80</v>
      </c>
      <c r="C6" s="31">
        <v>960</v>
      </c>
      <c r="D6" s="30"/>
    </row>
    <row r="7" spans="1:4" x14ac:dyDescent="0.25">
      <c r="A7" s="30"/>
      <c r="B7" s="30">
        <f>SUM(B2:B6)</f>
        <v>2830</v>
      </c>
      <c r="C7" s="30">
        <f>SUM(C2:C6)</f>
        <v>33960</v>
      </c>
      <c r="D7" s="30"/>
    </row>
    <row r="8" spans="1:4" x14ac:dyDescent="0.25">
      <c r="A8" s="30"/>
      <c r="B8" s="30"/>
      <c r="C8" s="30"/>
      <c r="D8" s="30"/>
    </row>
    <row r="9" spans="1:4" x14ac:dyDescent="0.25">
      <c r="A9" s="38" t="s">
        <v>60</v>
      </c>
      <c r="B9" s="38" t="s">
        <v>61</v>
      </c>
      <c r="C9" s="39"/>
      <c r="D9" s="40"/>
    </row>
    <row r="10" spans="1:4" x14ac:dyDescent="0.25">
      <c r="A10" s="30" t="s">
        <v>58</v>
      </c>
      <c r="B10" s="30">
        <v>300</v>
      </c>
      <c r="C10" s="30"/>
      <c r="D10" s="30"/>
    </row>
    <row r="11" spans="1:4" x14ac:dyDescent="0.25">
      <c r="A11" s="30" t="s">
        <v>52</v>
      </c>
      <c r="B11" s="30">
        <f>'Kostprijs werkuren'!G17</f>
        <v>27300</v>
      </c>
      <c r="C11" s="30"/>
      <c r="D11" s="30"/>
    </row>
    <row r="12" spans="1:4" x14ac:dyDescent="0.25">
      <c r="A12" s="30" t="s">
        <v>67</v>
      </c>
      <c r="B12" s="30">
        <v>1000</v>
      </c>
      <c r="C12" s="30"/>
      <c r="D12" s="30"/>
    </row>
    <row r="13" spans="1:4" x14ac:dyDescent="0.25">
      <c r="A13" s="30" t="s">
        <v>62</v>
      </c>
      <c r="B13" s="41">
        <v>1000</v>
      </c>
      <c r="C13" s="30"/>
      <c r="D13" s="30"/>
    </row>
    <row r="14" spans="1:4" x14ac:dyDescent="0.25">
      <c r="A14" s="30"/>
      <c r="B14" s="30">
        <f>SUM(B10:B13)</f>
        <v>29600</v>
      </c>
      <c r="C14" s="30"/>
      <c r="D14" s="30"/>
    </row>
    <row r="15" spans="1:4" x14ac:dyDescent="0.25">
      <c r="A15" s="30"/>
      <c r="B15" s="30"/>
      <c r="C15" s="30"/>
      <c r="D15" s="30"/>
    </row>
    <row r="16" spans="1:4" x14ac:dyDescent="0.25">
      <c r="A16" s="42" t="s">
        <v>83</v>
      </c>
      <c r="B16" s="42">
        <f>C7+B14</f>
        <v>63560</v>
      </c>
      <c r="C16" s="30"/>
      <c r="D16" s="30"/>
    </row>
    <row r="17" spans="1:4" x14ac:dyDescent="0.25">
      <c r="A17" s="30"/>
      <c r="B17" s="30"/>
      <c r="C17" s="30"/>
      <c r="D17" s="30"/>
    </row>
    <row r="18" spans="1:4" x14ac:dyDescent="0.25">
      <c r="A18" s="42" t="s">
        <v>84</v>
      </c>
      <c r="B18" s="42">
        <f>C7</f>
        <v>33960</v>
      </c>
      <c r="C18" s="30"/>
      <c r="D18" s="30"/>
    </row>
    <row r="19" spans="1:4" x14ac:dyDescent="0.25">
      <c r="A19" s="30"/>
      <c r="B19" s="30"/>
      <c r="C19" s="30"/>
      <c r="D19" s="30"/>
    </row>
    <row r="20" spans="1:4" x14ac:dyDescent="0.25">
      <c r="A20" s="30"/>
      <c r="B20" s="30"/>
      <c r="C20" s="30"/>
      <c r="D20" s="30"/>
    </row>
    <row r="21" spans="1:4" x14ac:dyDescent="0.25">
      <c r="A21" s="30"/>
      <c r="B21" s="30"/>
      <c r="C21" s="30"/>
      <c r="D21" s="30"/>
    </row>
    <row r="22" spans="1:4" x14ac:dyDescent="0.25">
      <c r="A22" s="30"/>
      <c r="B22" s="30"/>
      <c r="C22" s="30"/>
      <c r="D22" s="3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15" sqref="I15"/>
    </sheetView>
  </sheetViews>
  <sheetFormatPr defaultRowHeight="15" x14ac:dyDescent="0.25"/>
  <cols>
    <col min="1" max="1" width="24.28515625" customWidth="1"/>
    <col min="2" max="2" width="19.7109375" customWidth="1"/>
    <col min="3" max="3" width="19.5703125" customWidth="1"/>
    <col min="4" max="4" width="17.140625" customWidth="1"/>
    <col min="9" max="9" width="26.42578125" customWidth="1"/>
    <col min="10" max="10" width="27.140625" customWidth="1"/>
    <col min="11" max="11" width="14.140625" customWidth="1"/>
    <col min="12" max="12" width="13.5703125" customWidth="1"/>
  </cols>
  <sheetData>
    <row r="1" spans="1:12" x14ac:dyDescent="0.25">
      <c r="A1" s="19" t="s">
        <v>68</v>
      </c>
      <c r="B1" s="15"/>
      <c r="C1" s="15"/>
      <c r="D1" s="15"/>
      <c r="I1" s="25" t="s">
        <v>81</v>
      </c>
      <c r="J1" s="26"/>
      <c r="K1" s="6"/>
      <c r="L1" s="11"/>
    </row>
    <row r="2" spans="1:12" x14ac:dyDescent="0.25">
      <c r="A2" t="s">
        <v>69</v>
      </c>
      <c r="C2">
        <v>3.0000000000000001E-3</v>
      </c>
      <c r="I2" s="27" t="s">
        <v>66</v>
      </c>
      <c r="J2" s="35">
        <f>C6</f>
        <v>9000</v>
      </c>
      <c r="K2" s="21"/>
    </row>
    <row r="3" spans="1:12" x14ac:dyDescent="0.25">
      <c r="A3" t="s">
        <v>70</v>
      </c>
      <c r="C3">
        <v>50000</v>
      </c>
      <c r="I3" s="28" t="s">
        <v>82</v>
      </c>
      <c r="J3" s="34">
        <f>D14</f>
        <v>21542</v>
      </c>
      <c r="K3" s="21"/>
    </row>
    <row r="4" spans="1:12" x14ac:dyDescent="0.25">
      <c r="A4" t="s">
        <v>71</v>
      </c>
      <c r="C4">
        <v>10000</v>
      </c>
      <c r="I4" s="29" t="s">
        <v>15</v>
      </c>
      <c r="J4" s="33">
        <f>J2+J3</f>
        <v>30542</v>
      </c>
      <c r="K4" s="21"/>
    </row>
    <row r="5" spans="1:12" x14ac:dyDescent="0.25">
      <c r="A5" s="5" t="s">
        <v>72</v>
      </c>
      <c r="B5" s="5"/>
      <c r="C5" s="5">
        <v>50</v>
      </c>
      <c r="D5" s="21"/>
    </row>
    <row r="6" spans="1:12" x14ac:dyDescent="0.25">
      <c r="A6" s="6" t="s">
        <v>15</v>
      </c>
      <c r="C6" s="30">
        <f>C2 *(C3+C4)*C5</f>
        <v>9000</v>
      </c>
    </row>
    <row r="9" spans="1:12" x14ac:dyDescent="0.25">
      <c r="A9" s="14" t="s">
        <v>73</v>
      </c>
      <c r="B9" s="14"/>
      <c r="C9" s="14"/>
      <c r="D9" s="14"/>
    </row>
    <row r="10" spans="1:12" x14ac:dyDescent="0.25">
      <c r="A10" s="10"/>
      <c r="B10" s="10" t="s">
        <v>75</v>
      </c>
      <c r="C10" s="10" t="s">
        <v>77</v>
      </c>
      <c r="D10" s="10" t="s">
        <v>15</v>
      </c>
    </row>
    <row r="11" spans="1:12" x14ac:dyDescent="0.25">
      <c r="A11" t="s">
        <v>31</v>
      </c>
      <c r="B11">
        <v>5000</v>
      </c>
      <c r="C11" s="20">
        <v>2.99</v>
      </c>
      <c r="D11" s="30">
        <f>B11*C11</f>
        <v>14950.000000000002</v>
      </c>
    </row>
    <row r="12" spans="1:12" x14ac:dyDescent="0.25">
      <c r="A12" t="s">
        <v>74</v>
      </c>
      <c r="B12">
        <v>800</v>
      </c>
      <c r="C12" s="20">
        <v>1.99</v>
      </c>
      <c r="D12" s="30">
        <f>B12*C12</f>
        <v>1592</v>
      </c>
    </row>
    <row r="13" spans="1:12" x14ac:dyDescent="0.25">
      <c r="A13" s="5" t="s">
        <v>76</v>
      </c>
      <c r="B13" s="24">
        <v>10000000</v>
      </c>
      <c r="C13" s="5">
        <v>5.0000000000000001E-4</v>
      </c>
      <c r="D13" s="31">
        <f>B13*C13</f>
        <v>5000</v>
      </c>
    </row>
    <row r="14" spans="1:12" x14ac:dyDescent="0.25">
      <c r="A14" s="6" t="s">
        <v>15</v>
      </c>
      <c r="D14" s="32">
        <f>SUM(D11:D13)</f>
        <v>21542</v>
      </c>
    </row>
    <row r="16" spans="1:12" x14ac:dyDescent="0.25">
      <c r="A16" t="s">
        <v>78</v>
      </c>
    </row>
    <row r="17" spans="1:2" x14ac:dyDescent="0.25">
      <c r="A17" t="s">
        <v>80</v>
      </c>
    </row>
    <row r="19" spans="1:2" x14ac:dyDescent="0.25">
      <c r="A19" s="22" t="s">
        <v>76</v>
      </c>
      <c r="B19" s="3"/>
    </row>
    <row r="20" spans="1:2" x14ac:dyDescent="0.25">
      <c r="A20" s="13" t="s">
        <v>79</v>
      </c>
      <c r="B20" s="13" t="s">
        <v>61</v>
      </c>
    </row>
    <row r="21" spans="1:2" x14ac:dyDescent="0.25">
      <c r="A21">
        <v>5000</v>
      </c>
      <c r="B21" s="20">
        <v>4.99</v>
      </c>
    </row>
    <row r="22" spans="1:2" x14ac:dyDescent="0.25">
      <c r="A22" s="11">
        <v>10000</v>
      </c>
      <c r="B22" s="20">
        <v>7.99</v>
      </c>
    </row>
    <row r="23" spans="1:2" x14ac:dyDescent="0.25">
      <c r="A23">
        <v>25000</v>
      </c>
      <c r="B23" s="20">
        <v>14.99</v>
      </c>
    </row>
    <row r="24" spans="1:2" x14ac:dyDescent="0.25">
      <c r="A24">
        <v>50000</v>
      </c>
      <c r="B24" s="20">
        <v>24.99</v>
      </c>
    </row>
    <row r="25" spans="1:2" x14ac:dyDescent="0.25">
      <c r="A25">
        <v>100000</v>
      </c>
      <c r="B25" s="20">
        <v>34.99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B5" sqref="B5"/>
    </sheetView>
  </sheetViews>
  <sheetFormatPr defaultRowHeight="15" x14ac:dyDescent="0.25"/>
  <cols>
    <col min="1" max="1" width="21" customWidth="1"/>
    <col min="2" max="2" width="21.140625" customWidth="1"/>
    <col min="3" max="3" width="21.7109375" customWidth="1"/>
    <col min="4" max="4" width="19.7109375" customWidth="1"/>
    <col min="5" max="5" width="18.28515625" customWidth="1"/>
  </cols>
  <sheetData>
    <row r="3" spans="1:4" x14ac:dyDescent="0.25">
      <c r="A3" t="s">
        <v>92</v>
      </c>
      <c r="B3" s="16">
        <f>'Kostprijs werkuren'!I14</f>
        <v>27300</v>
      </c>
    </row>
    <row r="4" spans="1:4" x14ac:dyDescent="0.25">
      <c r="A4" t="s">
        <v>93</v>
      </c>
      <c r="B4" s="16">
        <f>Kostenposten!B16 - Kostenposten!B11</f>
        <v>36260</v>
      </c>
    </row>
    <row r="5" spans="1:4" x14ac:dyDescent="0.25">
      <c r="A5" t="s">
        <v>86</v>
      </c>
      <c r="B5" s="30">
        <f>Inkomstenmodellen!J4/Inkomstenmodellen!C3</f>
        <v>0.61084000000000005</v>
      </c>
    </row>
    <row r="6" spans="1:4" x14ac:dyDescent="0.25">
      <c r="A6" t="s">
        <v>90</v>
      </c>
      <c r="B6" s="43">
        <f>(B3 +B4)/B5</f>
        <v>104053.43461462903</v>
      </c>
      <c r="C6" t="s">
        <v>91</v>
      </c>
    </row>
    <row r="11" spans="1:4" x14ac:dyDescent="0.25">
      <c r="A11" s="14" t="s">
        <v>85</v>
      </c>
      <c r="B11" s="14" t="s">
        <v>87</v>
      </c>
      <c r="C11" s="14" t="s">
        <v>88</v>
      </c>
      <c r="D11" s="14" t="s">
        <v>89</v>
      </c>
    </row>
    <row r="12" spans="1:4" x14ac:dyDescent="0.25">
      <c r="A12">
        <v>0</v>
      </c>
      <c r="B12" s="30">
        <v>0</v>
      </c>
      <c r="C12" s="16">
        <f>($B$3+$B$4)</f>
        <v>63560</v>
      </c>
      <c r="D12" s="16">
        <f>B12-C12</f>
        <v>-63560</v>
      </c>
    </row>
    <row r="13" spans="1:4" x14ac:dyDescent="0.25">
      <c r="A13" s="23">
        <v>30000</v>
      </c>
      <c r="B13" s="30">
        <f>A13*$B$5</f>
        <v>18325.2</v>
      </c>
      <c r="C13" s="16">
        <f>($B$3+$B$4)</f>
        <v>63560</v>
      </c>
      <c r="D13" s="16">
        <f>B13-C13</f>
        <v>-45234.8</v>
      </c>
    </row>
    <row r="14" spans="1:4" x14ac:dyDescent="0.25">
      <c r="A14" s="23">
        <v>60000</v>
      </c>
      <c r="B14" s="30">
        <f t="shared" ref="B14:B22" si="0">A14*$B$5</f>
        <v>36650.400000000001</v>
      </c>
      <c r="C14" s="16">
        <f>($B$3+$B$4)</f>
        <v>63560</v>
      </c>
      <c r="D14" s="16">
        <f>B14-C14</f>
        <v>-26909.599999999999</v>
      </c>
    </row>
    <row r="15" spans="1:4" x14ac:dyDescent="0.25">
      <c r="A15" s="23">
        <v>90000</v>
      </c>
      <c r="B15" s="30">
        <f t="shared" si="0"/>
        <v>54975.600000000006</v>
      </c>
      <c r="C15" s="16">
        <f>($B$3+$B$4)</f>
        <v>63560</v>
      </c>
      <c r="D15" s="16">
        <f>B15-C15</f>
        <v>-8584.3999999999942</v>
      </c>
    </row>
    <row r="16" spans="1:4" x14ac:dyDescent="0.25">
      <c r="A16" s="23">
        <v>120000</v>
      </c>
      <c r="B16" s="30">
        <f t="shared" si="0"/>
        <v>73300.800000000003</v>
      </c>
      <c r="C16" s="16">
        <f>($B$3+$B$4)</f>
        <v>63560</v>
      </c>
      <c r="D16" s="16">
        <f t="shared" ref="D16:D22" si="1">B16-C16</f>
        <v>9740.8000000000029</v>
      </c>
    </row>
    <row r="17" spans="1:4" x14ac:dyDescent="0.25">
      <c r="A17" s="23">
        <v>150000</v>
      </c>
      <c r="B17" s="30">
        <f t="shared" si="0"/>
        <v>91626.000000000015</v>
      </c>
      <c r="C17" s="16">
        <f>($B$3+$B$4)</f>
        <v>63560</v>
      </c>
      <c r="D17" s="16">
        <f t="shared" si="1"/>
        <v>28066.000000000015</v>
      </c>
    </row>
    <row r="18" spans="1:4" x14ac:dyDescent="0.25">
      <c r="A18" s="23">
        <v>180000</v>
      </c>
      <c r="B18" s="30">
        <f t="shared" si="0"/>
        <v>109951.20000000001</v>
      </c>
      <c r="C18" s="16">
        <f>($B$3+$B$4)</f>
        <v>63560</v>
      </c>
      <c r="D18" s="16">
        <f t="shared" si="1"/>
        <v>46391.200000000012</v>
      </c>
    </row>
    <row r="19" spans="1:4" x14ac:dyDescent="0.25">
      <c r="A19" s="23">
        <v>210000</v>
      </c>
      <c r="B19" s="30">
        <f t="shared" si="0"/>
        <v>128276.40000000001</v>
      </c>
      <c r="C19" s="16">
        <f>($B$3+$B$4)</f>
        <v>63560</v>
      </c>
      <c r="D19" s="16">
        <f t="shared" si="1"/>
        <v>64716.400000000009</v>
      </c>
    </row>
    <row r="20" spans="1:4" x14ac:dyDescent="0.25">
      <c r="A20" s="23">
        <v>240000</v>
      </c>
      <c r="B20" s="30">
        <f t="shared" si="0"/>
        <v>146601.60000000001</v>
      </c>
      <c r="C20" s="16">
        <f>($B$3+$B$4)</f>
        <v>63560</v>
      </c>
      <c r="D20" s="16">
        <f t="shared" si="1"/>
        <v>83041.600000000006</v>
      </c>
    </row>
    <row r="21" spans="1:4" x14ac:dyDescent="0.25">
      <c r="A21" s="23">
        <v>270000</v>
      </c>
      <c r="B21" s="30">
        <f t="shared" si="0"/>
        <v>164926.80000000002</v>
      </c>
      <c r="C21" s="16">
        <f>($B$3+$B$4)</f>
        <v>63560</v>
      </c>
      <c r="D21" s="16">
        <f t="shared" si="1"/>
        <v>101366.80000000002</v>
      </c>
    </row>
    <row r="22" spans="1:4" x14ac:dyDescent="0.25">
      <c r="A22" s="23">
        <v>300000</v>
      </c>
      <c r="B22" s="30">
        <f t="shared" si="0"/>
        <v>183252.00000000003</v>
      </c>
      <c r="C22" s="16">
        <f>($B$3+$B$4)</f>
        <v>63560</v>
      </c>
      <c r="D22" s="16">
        <f t="shared" si="1"/>
        <v>119692.00000000003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Kostprijs werkuren</vt:lpstr>
      <vt:lpstr>Kostenposten</vt:lpstr>
      <vt:lpstr>Inkomstenmodellen</vt:lpstr>
      <vt:lpstr>Break-Even schatting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Visser</dc:creator>
  <cp:lastModifiedBy>Laurens Visser</cp:lastModifiedBy>
  <dcterms:created xsi:type="dcterms:W3CDTF">2016-12-03T12:20:06Z</dcterms:created>
  <dcterms:modified xsi:type="dcterms:W3CDTF">2016-12-23T22:07:46Z</dcterms:modified>
</cp:coreProperties>
</file>