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e91348e8aee10b/MiniProj/VALOdds/"/>
    </mc:Choice>
  </mc:AlternateContent>
  <xr:revisionPtr revIDLastSave="123" documentId="8_{BF485359-AD84-45ED-9A0C-76BB5F153D46}" xr6:coauthVersionLast="47" xr6:coauthVersionMax="47" xr10:uidLastSave="{B7A42197-19A2-49AC-BEA6-8C4253E06D33}"/>
  <bookViews>
    <workbookView xWindow="-120" yWindow="-120" windowWidth="29040" windowHeight="15840" activeTab="1" xr2:uid="{62697D4B-CDFF-4A8C-BEB9-C04A15F71457}"/>
  </bookViews>
  <sheets>
    <sheet name="Highest EV" sheetId="1" r:id="rId1"/>
    <sheet name="No Specific Li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" i="1"/>
  <c r="I40" i="1" l="1"/>
  <c r="E38" i="2" l="1"/>
  <c r="E37" i="2"/>
  <c r="E36" i="2"/>
  <c r="E35" i="2"/>
  <c r="E34" i="2"/>
  <c r="E33" i="2"/>
  <c r="E32" i="2"/>
  <c r="E31" i="2"/>
  <c r="E30" i="2"/>
  <c r="E29" i="2"/>
  <c r="E28" i="2"/>
  <c r="E26" i="2"/>
  <c r="E25" i="2"/>
  <c r="E24" i="2"/>
  <c r="E23" i="2"/>
  <c r="E22" i="2"/>
  <c r="E21" i="2"/>
  <c r="E20" i="2"/>
  <c r="E19" i="2"/>
  <c r="E18" i="2"/>
  <c r="E17" i="2"/>
  <c r="E16" i="2"/>
  <c r="E14" i="2"/>
  <c r="E13" i="2"/>
  <c r="E12" i="2"/>
  <c r="E11" i="2"/>
  <c r="E10" i="2"/>
  <c r="E9" i="2"/>
  <c r="E8" i="2"/>
  <c r="E7" i="2"/>
  <c r="E6" i="2"/>
  <c r="E5" i="2"/>
  <c r="E4" i="2"/>
  <c r="E3" i="2"/>
  <c r="F3" i="2" s="1"/>
  <c r="E38" i="1"/>
  <c r="E37" i="1"/>
  <c r="E36" i="1"/>
  <c r="E35" i="1"/>
  <c r="E34" i="1"/>
  <c r="E33" i="1"/>
  <c r="E32" i="1"/>
  <c r="E31" i="1"/>
  <c r="E30" i="1"/>
  <c r="E29" i="1"/>
  <c r="E28" i="1"/>
  <c r="G3" i="2" l="1"/>
  <c r="H3" i="2" l="1"/>
  <c r="F4" i="2" l="1"/>
  <c r="G4" i="2" s="1"/>
  <c r="I3" i="2"/>
  <c r="H4" i="2" l="1"/>
  <c r="F5" i="2" l="1"/>
  <c r="G5" i="2" s="1"/>
  <c r="I4" i="2"/>
  <c r="E26" i="1"/>
  <c r="E25" i="1"/>
  <c r="E24" i="1"/>
  <c r="E23" i="1"/>
  <c r="E22" i="1"/>
  <c r="E21" i="1"/>
  <c r="E20" i="1"/>
  <c r="E19" i="1"/>
  <c r="E18" i="1"/>
  <c r="E17" i="1"/>
  <c r="E16" i="1"/>
  <c r="E14" i="1"/>
  <c r="E13" i="1"/>
  <c r="E12" i="1"/>
  <c r="E11" i="1"/>
  <c r="E10" i="1"/>
  <c r="E9" i="1"/>
  <c r="E8" i="1"/>
  <c r="E7" i="1"/>
  <c r="E6" i="1"/>
  <c r="E5" i="1"/>
  <c r="E4" i="1"/>
  <c r="E3" i="1"/>
  <c r="F3" i="1" s="1"/>
  <c r="G3" i="1" s="1"/>
  <c r="H5" i="2" l="1"/>
  <c r="H3" i="1"/>
  <c r="F6" i="2" l="1"/>
  <c r="G6" i="2" s="1"/>
  <c r="I5" i="2"/>
  <c r="F4" i="1"/>
  <c r="G4" i="1" s="1"/>
  <c r="H4" i="1" l="1"/>
  <c r="F5" i="1" s="1"/>
  <c r="G5" i="1" s="1"/>
  <c r="H5" i="1" s="1"/>
  <c r="H6" i="2"/>
  <c r="F7" i="2" l="1"/>
  <c r="G7" i="2" s="1"/>
  <c r="H7" i="2" s="1"/>
  <c r="I6" i="2"/>
  <c r="F6" i="1"/>
  <c r="G6" i="1" s="1"/>
  <c r="H6" i="1" s="1"/>
  <c r="F8" i="2" l="1"/>
  <c r="G8" i="2" s="1"/>
  <c r="H8" i="2" s="1"/>
  <c r="I7" i="2"/>
  <c r="F7" i="1"/>
  <c r="G7" i="1" s="1"/>
  <c r="H7" i="1" s="1"/>
  <c r="F9" i="2" l="1"/>
  <c r="G9" i="2" s="1"/>
  <c r="H9" i="2" s="1"/>
  <c r="I8" i="2"/>
  <c r="F8" i="1"/>
  <c r="G8" i="1" s="1"/>
  <c r="H8" i="1" s="1"/>
  <c r="F9" i="1" s="1"/>
  <c r="G9" i="1" s="1"/>
  <c r="H9" i="1" s="1"/>
  <c r="F10" i="2" l="1"/>
  <c r="G10" i="2" s="1"/>
  <c r="H10" i="2" s="1"/>
  <c r="I9" i="2"/>
  <c r="F10" i="1"/>
  <c r="G10" i="1" s="1"/>
  <c r="H10" i="1" s="1"/>
  <c r="F11" i="2" l="1"/>
  <c r="G11" i="2" s="1"/>
  <c r="H11" i="2" s="1"/>
  <c r="I10" i="2"/>
  <c r="F11" i="1"/>
  <c r="G11" i="1" s="1"/>
  <c r="H11" i="1" s="1"/>
  <c r="I11" i="2" l="1"/>
  <c r="F12" i="2"/>
  <c r="G12" i="2" s="1"/>
  <c r="F12" i="1"/>
  <c r="G12" i="1" s="1"/>
  <c r="H12" i="1" s="1"/>
  <c r="H12" i="2" l="1"/>
  <c r="F13" i="1"/>
  <c r="G13" i="1" s="1"/>
  <c r="H13" i="1" s="1"/>
  <c r="I12" i="2" l="1"/>
  <c r="F13" i="2"/>
  <c r="G13" i="2" s="1"/>
  <c r="F14" i="1"/>
  <c r="G14" i="1" s="1"/>
  <c r="H13" i="2" l="1"/>
  <c r="H14" i="1"/>
  <c r="G15" i="1"/>
  <c r="I13" i="2" l="1"/>
  <c r="F14" i="2"/>
  <c r="G14" i="2" s="1"/>
  <c r="G15" i="2" s="1"/>
  <c r="F16" i="1"/>
  <c r="G16" i="1" s="1"/>
  <c r="H16" i="1" s="1"/>
  <c r="F17" i="1" s="1"/>
  <c r="G17" i="1" s="1"/>
  <c r="H17" i="1" s="1"/>
  <c r="H14" i="2" l="1"/>
  <c r="F18" i="1"/>
  <c r="G18" i="1" s="1"/>
  <c r="H18" i="1" s="1"/>
  <c r="I14" i="2" l="1"/>
  <c r="F16" i="2"/>
  <c r="G16" i="2" s="1"/>
  <c r="H16" i="2" s="1"/>
  <c r="F19" i="1"/>
  <c r="G19" i="1" s="1"/>
  <c r="H19" i="1" s="1"/>
  <c r="F17" i="2" l="1"/>
  <c r="G17" i="2" s="1"/>
  <c r="H17" i="2" s="1"/>
  <c r="I16" i="2"/>
  <c r="F20" i="1"/>
  <c r="G20" i="1" s="1"/>
  <c r="H20" i="1" s="1"/>
  <c r="I17" i="2" l="1"/>
  <c r="F18" i="2"/>
  <c r="G18" i="2" s="1"/>
  <c r="H18" i="2" s="1"/>
  <c r="F21" i="1"/>
  <c r="G21" i="1" s="1"/>
  <c r="H21" i="1" s="1"/>
  <c r="F19" i="2" l="1"/>
  <c r="G19" i="2" s="1"/>
  <c r="H19" i="2" s="1"/>
  <c r="I18" i="2"/>
  <c r="F22" i="1"/>
  <c r="G22" i="1" s="1"/>
  <c r="H22" i="1" s="1"/>
  <c r="F20" i="2" l="1"/>
  <c r="G20" i="2" s="1"/>
  <c r="H20" i="2" s="1"/>
  <c r="I19" i="2"/>
  <c r="F23" i="1"/>
  <c r="G23" i="1" s="1"/>
  <c r="H23" i="1" s="1"/>
  <c r="F24" i="1" s="1"/>
  <c r="G24" i="1" s="1"/>
  <c r="H24" i="1" s="1"/>
  <c r="F25" i="1" s="1"/>
  <c r="G25" i="1" s="1"/>
  <c r="H25" i="1" s="1"/>
  <c r="F26" i="1" s="1"/>
  <c r="G26" i="1" s="1"/>
  <c r="I20" i="2" l="1"/>
  <c r="F21" i="2"/>
  <c r="G21" i="2" s="1"/>
  <c r="H21" i="2" s="1"/>
  <c r="H26" i="1"/>
  <c r="F28" i="1" s="1"/>
  <c r="G28" i="1" s="1"/>
  <c r="G27" i="1"/>
  <c r="F22" i="2" l="1"/>
  <c r="G22" i="2" s="1"/>
  <c r="H22" i="2" s="1"/>
  <c r="I21" i="2"/>
  <c r="H28" i="1"/>
  <c r="F29" i="1" s="1"/>
  <c r="G29" i="1" s="1"/>
  <c r="H29" i="1" s="1"/>
  <c r="F30" i="1" s="1"/>
  <c r="G30" i="1" s="1"/>
  <c r="H30" i="1" s="1"/>
  <c r="F31" i="1" s="1"/>
  <c r="G31" i="1" s="1"/>
  <c r="H31" i="1" s="1"/>
  <c r="F32" i="1" s="1"/>
  <c r="G32" i="1" s="1"/>
  <c r="H32" i="1" s="1"/>
  <c r="F33" i="1" s="1"/>
  <c r="G33" i="1" s="1"/>
  <c r="H33" i="1" s="1"/>
  <c r="F34" i="1" s="1"/>
  <c r="G34" i="1" s="1"/>
  <c r="H34" i="1" s="1"/>
  <c r="F35" i="1" s="1"/>
  <c r="G35" i="1" s="1"/>
  <c r="H35" i="1" s="1"/>
  <c r="F36" i="1" s="1"/>
  <c r="G36" i="1" s="1"/>
  <c r="H36" i="1" s="1"/>
  <c r="F23" i="2" l="1"/>
  <c r="G23" i="2" s="1"/>
  <c r="I22" i="2"/>
  <c r="F37" i="1"/>
  <c r="G37" i="1" s="1"/>
  <c r="H37" i="1" s="1"/>
  <c r="F38" i="1" s="1"/>
  <c r="G38" i="1" s="1"/>
  <c r="H38" i="1" s="1"/>
  <c r="H40" i="1" s="1"/>
  <c r="H23" i="2" l="1"/>
  <c r="G39" i="1"/>
  <c r="G40" i="1" s="1"/>
  <c r="F24" i="2" l="1"/>
  <c r="G24" i="2" s="1"/>
  <c r="I23" i="2"/>
  <c r="H24" i="2" l="1"/>
  <c r="F25" i="2" l="1"/>
  <c r="G25" i="2" s="1"/>
  <c r="I24" i="2"/>
  <c r="H25" i="2" l="1"/>
  <c r="F26" i="2" l="1"/>
  <c r="G26" i="2" s="1"/>
  <c r="G27" i="2" s="1"/>
  <c r="I25" i="2"/>
  <c r="H26" i="2" l="1"/>
  <c r="F28" i="2" l="1"/>
  <c r="G28" i="2" s="1"/>
  <c r="H28" i="2" s="1"/>
  <c r="I26" i="2"/>
  <c r="F29" i="2" l="1"/>
  <c r="G29" i="2" s="1"/>
  <c r="H29" i="2" s="1"/>
  <c r="I28" i="2"/>
  <c r="F30" i="2" l="1"/>
  <c r="G30" i="2" s="1"/>
  <c r="H30" i="2" s="1"/>
  <c r="I29" i="2"/>
  <c r="F31" i="2" l="1"/>
  <c r="G31" i="2" s="1"/>
  <c r="H31" i="2" s="1"/>
  <c r="I30" i="2"/>
  <c r="I31" i="2" l="1"/>
  <c r="F32" i="2"/>
  <c r="G32" i="2" s="1"/>
  <c r="H32" i="2" s="1"/>
  <c r="F33" i="2" l="1"/>
  <c r="G33" i="2" s="1"/>
  <c r="H33" i="2" s="1"/>
  <c r="I32" i="2"/>
  <c r="I33" i="2" l="1"/>
  <c r="F34" i="2"/>
  <c r="G34" i="2" s="1"/>
  <c r="H34" i="2" s="1"/>
  <c r="F35" i="2" l="1"/>
  <c r="G35" i="2" s="1"/>
  <c r="H35" i="2" s="1"/>
  <c r="I34" i="2"/>
  <c r="I35" i="2" l="1"/>
  <c r="F36" i="2"/>
  <c r="G36" i="2" s="1"/>
  <c r="H36" i="2" s="1"/>
  <c r="F37" i="2" l="1"/>
  <c r="G37" i="2" s="1"/>
  <c r="H37" i="2" s="1"/>
  <c r="I36" i="2"/>
  <c r="F38" i="2" l="1"/>
  <c r="G38" i="2" s="1"/>
  <c r="G39" i="2" s="1"/>
  <c r="G40" i="2" s="1"/>
  <c r="I37" i="2"/>
  <c r="H38" i="2" l="1"/>
  <c r="I38" i="2" s="1"/>
  <c r="H40" i="2" l="1"/>
  <c r="I40" i="2" s="1"/>
</calcChain>
</file>

<file path=xl/sharedStrings.xml><?xml version="1.0" encoding="utf-8"?>
<sst xmlns="http://schemas.openxmlformats.org/spreadsheetml/2006/main" count="166" uniqueCount="52">
  <si>
    <t>Team 2</t>
  </si>
  <si>
    <t>Over 4.5</t>
  </si>
  <si>
    <t>XSET vs FAZE</t>
  </si>
  <si>
    <t>Team 1</t>
  </si>
  <si>
    <t>XSET vs OPTC</t>
  </si>
  <si>
    <t>0-2</t>
  </si>
  <si>
    <t>NRG vs FAZE</t>
  </si>
  <si>
    <t>Over</t>
  </si>
  <si>
    <t>100T vs FAZE</t>
  </si>
  <si>
    <t>2-0</t>
  </si>
  <si>
    <t>EG vs NRG</t>
  </si>
  <si>
    <t>OPTC vs EG</t>
  </si>
  <si>
    <t>XSET vs 100T</t>
  </si>
  <si>
    <t>FAZE vs LG</t>
  </si>
  <si>
    <t>GHOST vs NRG</t>
  </si>
  <si>
    <t>P1 +1.5</t>
  </si>
  <si>
    <t>GHOST vs EG</t>
  </si>
  <si>
    <t>FAZE vs 100T</t>
  </si>
  <si>
    <t>Start</t>
  </si>
  <si>
    <t>Total</t>
  </si>
  <si>
    <t>Profit/Loss</t>
  </si>
  <si>
    <t>Bet Size</t>
  </si>
  <si>
    <t>Book Odds</t>
  </si>
  <si>
    <t>Bet</t>
  </si>
  <si>
    <t>Match</t>
  </si>
  <si>
    <t>TGRD vs SEN</t>
  </si>
  <si>
    <t>FAZE vs EG</t>
  </si>
  <si>
    <t>P2 +1.5</t>
  </si>
  <si>
    <t>NRG vs 100T</t>
  </si>
  <si>
    <t>SR vs C9</t>
  </si>
  <si>
    <t>100T vs SEN</t>
  </si>
  <si>
    <t>Model Odds</t>
  </si>
  <si>
    <t>C9 vs NRG</t>
  </si>
  <si>
    <t>TGRD vs FAZE</t>
  </si>
  <si>
    <t>100T vs C9</t>
  </si>
  <si>
    <t>TSM vs XSET</t>
  </si>
  <si>
    <t>NRG vs TGRD</t>
  </si>
  <si>
    <t>100T vs GHOST</t>
  </si>
  <si>
    <t>OPTC vs LG</t>
  </si>
  <si>
    <t>C9 vs SEN</t>
  </si>
  <si>
    <t>SEN vs FAZE</t>
  </si>
  <si>
    <t>TSM vs GHOST</t>
  </si>
  <si>
    <t>C9 vs LG</t>
  </si>
  <si>
    <t>TGRD vs XSET</t>
  </si>
  <si>
    <t>Kelly %</t>
  </si>
  <si>
    <t>LCQ</t>
  </si>
  <si>
    <t>Weeks 4-5</t>
  </si>
  <si>
    <t>Playoffs</t>
  </si>
  <si>
    <t>Final</t>
  </si>
  <si>
    <t>Return</t>
  </si>
  <si>
    <t>*Prioritizing betting on Teams instead of Lines (when there is an similar expected return for both)</t>
  </si>
  <si>
    <t>*Betting on the highest expected value bet as per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</si>
</sst>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44" fontId="0" fillId="0" borderId="0" xfId="1" applyFont="1"/>
    <xf numFmtId="4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quotePrefix="1"/>
    <xf numFmtId="17" fontId="0" fillId="0" borderId="0" xfId="0" quotePrefix="1" applyNumberFormat="1"/>
    <xf numFmtId="44" fontId="2" fillId="0" borderId="0" xfId="1" applyFont="1"/>
    <xf numFmtId="0" fontId="2" fillId="0" borderId="0" xfId="0" applyFont="1"/>
    <xf numFmtId="10" fontId="2" fillId="0" borderId="0" xfId="0" applyNumberFormat="1" applyFont="1"/>
    <xf numFmtId="0" fontId="0" fillId="0" borderId="1" xfId="0" applyBorder="1"/>
    <xf numFmtId="10" fontId="0" fillId="0" borderId="1" xfId="0" applyNumberFormat="1" applyBorder="1"/>
    <xf numFmtId="44" fontId="0" fillId="0" borderId="1" xfId="0" applyNumberFormat="1" applyBorder="1"/>
    <xf numFmtId="44" fontId="0" fillId="0" borderId="1" xfId="1" applyFont="1" applyBorder="1"/>
    <xf numFmtId="44" fontId="0" fillId="0" borderId="0" xfId="1" applyFont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0" fontId="2" fillId="3" borderId="1" xfId="0" applyNumberFormat="1" applyFont="1" applyFill="1" applyBorder="1"/>
    <xf numFmtId="44" fontId="2" fillId="3" borderId="1" xfId="0" applyNumberFormat="1" applyFont="1" applyFill="1" applyBorder="1"/>
    <xf numFmtId="44" fontId="2" fillId="4" borderId="1" xfId="0" applyNumberFormat="1" applyFont="1" applyFill="1" applyBorder="1"/>
    <xf numFmtId="44" fontId="2" fillId="3" borderId="1" xfId="1" applyFont="1" applyFill="1" applyBorder="1"/>
    <xf numFmtId="44" fontId="2" fillId="5" borderId="1" xfId="0" applyNumberFormat="1" applyFont="1" applyFill="1" applyBorder="1"/>
    <xf numFmtId="0" fontId="3" fillId="2" borderId="0" xfId="0" applyFont="1" applyFill="1"/>
    <xf numFmtId="10" fontId="3" fillId="2" borderId="0" xfId="0" applyNumberFormat="1" applyFont="1" applyFill="1"/>
    <xf numFmtId="44" fontId="3" fillId="2" borderId="0" xfId="0" applyNumberFormat="1" applyFont="1" applyFill="1"/>
    <xf numFmtId="44" fontId="3" fillId="2" borderId="0" xfId="1" applyFont="1" applyFill="1"/>
    <xf numFmtId="10" fontId="2" fillId="0" borderId="0" xfId="2" applyNumberFormat="1" applyFont="1"/>
    <xf numFmtId="10" fontId="0" fillId="0" borderId="0" xfId="2" applyNumberFormat="1" applyFont="1"/>
    <xf numFmtId="10" fontId="3" fillId="2" borderId="0" xfId="2" applyNumberFormat="1" applyFont="1" applyFill="1"/>
    <xf numFmtId="10" fontId="0" fillId="0" borderId="1" xfId="2" applyNumberFormat="1" applyFont="1" applyBorder="1"/>
    <xf numFmtId="10" fontId="0" fillId="3" borderId="1" xfId="2" applyNumberFormat="1" applyFont="1" applyFill="1" applyBorder="1"/>
    <xf numFmtId="0" fontId="0" fillId="0" borderId="0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Return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'Highest EV'!$I$3:$I$38</c:f>
              <c:numCache>
                <c:formatCode>0.00%</c:formatCode>
                <c:ptCount val="36"/>
                <c:pt idx="0">
                  <c:v>-4.892028672285853E-2</c:v>
                </c:pt>
                <c:pt idx="1">
                  <c:v>0.1662467669605634</c:v>
                </c:pt>
                <c:pt idx="2">
                  <c:v>0.17723382000114785</c:v>
                </c:pt>
                <c:pt idx="3">
                  <c:v>0.23790800017206704</c:v>
                </c:pt>
                <c:pt idx="4">
                  <c:v>0.35754694634933215</c:v>
                </c:pt>
                <c:pt idx="5">
                  <c:v>0.47873874415925832</c:v>
                </c:pt>
                <c:pt idx="6">
                  <c:v>0.4685579925617338</c:v>
                </c:pt>
                <c:pt idx="7">
                  <c:v>0.42728761774984125</c:v>
                </c:pt>
                <c:pt idx="8">
                  <c:v>0.76073248743694966</c:v>
                </c:pt>
                <c:pt idx="9">
                  <c:v>0.67239786675436553</c:v>
                </c:pt>
                <c:pt idx="10">
                  <c:v>0.62774128200147361</c:v>
                </c:pt>
                <c:pt idx="11">
                  <c:v>0.67903316584223927</c:v>
                </c:pt>
                <c:pt idx="13">
                  <c:v>0.74089453566993013</c:v>
                </c:pt>
                <c:pt idx="14">
                  <c:v>0.63350443027494574</c:v>
                </c:pt>
                <c:pt idx="15">
                  <c:v>0.51564696777314589</c:v>
                </c:pt>
                <c:pt idx="16">
                  <c:v>0.60355840451313414</c:v>
                </c:pt>
                <c:pt idx="17">
                  <c:v>0.52428179072150471</c:v>
                </c:pt>
                <c:pt idx="18">
                  <c:v>0.44114721740235274</c:v>
                </c:pt>
                <c:pt idx="19">
                  <c:v>0.38906030269262559</c:v>
                </c:pt>
                <c:pt idx="20">
                  <c:v>0.43138378718313275</c:v>
                </c:pt>
                <c:pt idx="21">
                  <c:v>0.4059911633860136</c:v>
                </c:pt>
                <c:pt idx="22">
                  <c:v>0.35041081477887848</c:v>
                </c:pt>
                <c:pt idx="23">
                  <c:v>0.32757088556485936</c:v>
                </c:pt>
                <c:pt idx="25">
                  <c:v>0.39367762533304229</c:v>
                </c:pt>
                <c:pt idx="26">
                  <c:v>0.37825042460233882</c:v>
                </c:pt>
                <c:pt idx="27">
                  <c:v>0.32821091945710057</c:v>
                </c:pt>
                <c:pt idx="28">
                  <c:v>0.32357612592215812</c:v>
                </c:pt>
                <c:pt idx="29">
                  <c:v>0.25439967334782931</c:v>
                </c:pt>
                <c:pt idx="30">
                  <c:v>0.14298775728475799</c:v>
                </c:pt>
                <c:pt idx="31">
                  <c:v>3.6070311495694396E-2</c:v>
                </c:pt>
                <c:pt idx="32">
                  <c:v>5.8393303843242039E-2</c:v>
                </c:pt>
                <c:pt idx="33">
                  <c:v>2.01950053671478E-2</c:v>
                </c:pt>
                <c:pt idx="34">
                  <c:v>0.14676533333975517</c:v>
                </c:pt>
                <c:pt idx="35">
                  <c:v>0.11718338561946373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B-46DD-B3DA-26306C3C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486032"/>
        <c:axId val="747491792"/>
      </c:lineChart>
      <c:catAx>
        <c:axId val="74748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91792"/>
        <c:crosses val="autoZero"/>
        <c:auto val="1"/>
        <c:lblAlgn val="ctr"/>
        <c:lblOffset val="100"/>
        <c:noMultiLvlLbl val="0"/>
      </c:catAx>
      <c:valAx>
        <c:axId val="7474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Return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7797081306462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Specific Lines'!$I$3:$I$38</c:f>
              <c:numCache>
                <c:formatCode>0.00%</c:formatCode>
                <c:ptCount val="36"/>
                <c:pt idx="0">
                  <c:v>0.1051673944687046</c:v>
                </c:pt>
                <c:pt idx="1">
                  <c:v>0.35519439932978147</c:v>
                </c:pt>
                <c:pt idx="2">
                  <c:v>0.36796150245714454</c:v>
                </c:pt>
                <c:pt idx="3">
                  <c:v>0.43846571432805814</c:v>
                </c:pt>
                <c:pt idx="4">
                  <c:v>0.57748777586285271</c:v>
                </c:pt>
                <c:pt idx="5">
                  <c:v>0.71831427184084595</c:v>
                </c:pt>
                <c:pt idx="6">
                  <c:v>0.7064841018144028</c:v>
                </c:pt>
                <c:pt idx="7">
                  <c:v>0.65852737225443225</c:v>
                </c:pt>
                <c:pt idx="8">
                  <c:v>1.0459947871162978</c:v>
                </c:pt>
                <c:pt idx="9">
                  <c:v>0.94334877204699596</c:v>
                </c:pt>
                <c:pt idx="10">
                  <c:v>0.89145722107786796</c:v>
                </c:pt>
                <c:pt idx="11">
                  <c:v>0.95105907866177808</c:v>
                </c:pt>
                <c:pt idx="13">
                  <c:v>1.0229428208511271</c:v>
                </c:pt>
                <c:pt idx="14">
                  <c:v>0.97465059932643339</c:v>
                </c:pt>
                <c:pt idx="15">
                  <c:v>0.83217941611384827</c:v>
                </c:pt>
                <c:pt idx="16">
                  <c:v>0.93845055197911575</c:v>
                </c:pt>
                <c:pt idx="17">
                  <c:v>0.84261756246597286</c:v>
                </c:pt>
                <c:pt idx="18">
                  <c:v>0.74212090510350737</c:v>
                </c:pt>
                <c:pt idx="19">
                  <c:v>0.58185054823865001</c:v>
                </c:pt>
                <c:pt idx="20">
                  <c:v>0.63004818732955226</c:v>
                </c:pt>
                <c:pt idx="21">
                  <c:v>0.67342355677553112</c:v>
                </c:pt>
                <c:pt idx="22">
                  <c:v>0.60727131693571312</c:v>
                </c:pt>
                <c:pt idx="23">
                  <c:v>0.56491408740156923</c:v>
                </c:pt>
                <c:pt idx="25">
                  <c:v>0.64283939403512225</c:v>
                </c:pt>
                <c:pt idx="26">
                  <c:v>0.6246541174407374</c:v>
                </c:pt>
                <c:pt idx="27">
                  <c:v>0.711223731414375</c:v>
                </c:pt>
                <c:pt idx="28">
                  <c:v>0.70525241423047347</c:v>
                </c:pt>
                <c:pt idx="29">
                  <c:v>0.61612772359125034</c:v>
                </c:pt>
                <c:pt idx="30">
                  <c:v>0.47258823604705658</c:v>
                </c:pt>
                <c:pt idx="31">
                  <c:v>0.61101684164480763</c:v>
                </c:pt>
                <c:pt idx="32">
                  <c:v>0.64572753282935724</c:v>
                </c:pt>
                <c:pt idx="33">
                  <c:v>0.52157044634256877</c:v>
                </c:pt>
                <c:pt idx="34">
                  <c:v>0.71034383712945859</c:v>
                </c:pt>
                <c:pt idx="35">
                  <c:v>0.66622382364218624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2-433F-82CE-41248959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864376"/>
        <c:axId val="810866536"/>
      </c:lineChart>
      <c:catAx>
        <c:axId val="81086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66536"/>
        <c:crosses val="autoZero"/>
        <c:auto val="1"/>
        <c:lblAlgn val="ctr"/>
        <c:lblOffset val="100"/>
        <c:noMultiLvlLbl val="0"/>
      </c:catAx>
      <c:valAx>
        <c:axId val="81086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6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606742</xdr:colOff>
      <xdr:row>10</xdr:row>
      <xdr:rowOff>178117</xdr:rowOff>
    </xdr:from>
    <xdr:to>
      <xdr:col>18</xdr:col>
      <xdr:colOff>294322</xdr:colOff>
      <xdr:row>26</xdr:row>
      <xdr:rowOff>25717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1FDF5-A684-E326-18EA-98DD4A7D3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605790</xdr:colOff>
      <xdr:row>11</xdr:row>
      <xdr:rowOff>952</xdr:rowOff>
    </xdr:from>
    <xdr:to>
      <xdr:col>18</xdr:col>
      <xdr:colOff>111442</xdr:colOff>
      <xdr:row>26</xdr:row>
      <xdr:rowOff>12382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0402C-5B96-7FB3-9231-72956A61A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9A40E7-3DF9-466F-A82F-468D41FA0643}" name="Table1" displayName="Table1" ref="A1:I40" totalsRowShown="0" headerRowDxfId="11">
  <autoFilter ref="A1:I40" xr:uid="{C18DE177-8F50-4CAD-9529-5710F557A8E2}"/>
  <tableColumns count="9">
    <tableColumn id="1" xr3:uid="{36300153-75B4-4BCA-914A-FA204B5B03AC}" name="Match"/>
    <tableColumn id="2" xr3:uid="{E90E2EB0-9E63-421C-8764-7F6417CAFAD1}" name="Bet"/>
    <tableColumn id="3" xr3:uid="{BC71B736-7854-4443-ACFA-077A99F80B5C}" name="Book Odds"/>
    <tableColumn id="4" xr3:uid="{0DCC5856-400C-40CB-98D8-D166AF093F77}" name="Model Odds" dataDxfId="10"/>
    <tableColumn id="5" xr3:uid="{CD2423B8-2027-4512-906F-DB05981466F8}" name="Kelly %" dataDxfId="9"/>
    <tableColumn id="8" xr3:uid="{527216C0-BC29-44BF-A5F2-776BED9FD88A}" name="Bet Size" dataDxfId="8">
      <calculatedColumnFormula>Table1[[#This Row],[Kelly %]]*H1</calculatedColumnFormula>
    </tableColumn>
    <tableColumn id="6" xr3:uid="{7B915317-0A12-48DE-BC13-5483F19DAAF0}" name="Profit/Loss"/>
    <tableColumn id="7" xr3:uid="{12408F2D-9F72-4D37-9136-D1D88C971882}" name="Total" dataDxfId="7" dataCellStyle="Currency"/>
    <tableColumn id="9" xr3:uid="{810FD178-B426-4746-8E63-AE753CCDF0ED}" name="Return" dataDxfId="6" dataCellStyle="Percent">
      <calculatedColumnFormula>Table1[[#This Row],[Total]]/H1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4DBA7-E89E-4BD5-A2BC-33C7F3FBEC55}" name="Table13" displayName="Table13" ref="A1:I40" totalsRowShown="0" headerRowDxfId="5">
  <autoFilter ref="A1:I40" xr:uid="{B5F4DBA7-E89E-4BD5-A2BC-33C7F3FBEC55}"/>
  <tableColumns count="9">
    <tableColumn id="1" xr3:uid="{A6755CC5-DE29-4216-87D8-C1E9C645D96D}" name="Match"/>
    <tableColumn id="2" xr3:uid="{DA4164E4-2039-4817-936C-05DA9BDE9D72}" name="Bet"/>
    <tableColumn id="3" xr3:uid="{D0DB6F26-19B9-4435-BECF-F1973F2600B4}" name="Book Odds"/>
    <tableColumn id="4" xr3:uid="{5093EE80-316B-4074-AEBA-72BA69D8B297}" name="Model Odds" dataDxfId="4"/>
    <tableColumn id="5" xr3:uid="{F8638A87-1118-47B4-8ED9-ABD06E181412}" name="Kelly %" dataDxfId="3"/>
    <tableColumn id="8" xr3:uid="{C65D9A1C-F793-4431-986A-FD3B0B9741F2}" name="Bet Size" dataDxfId="2">
      <calculatedColumnFormula>Table13[[#This Row],[Kelly %]]*H1</calculatedColumnFormula>
    </tableColumn>
    <tableColumn id="6" xr3:uid="{3703A2C0-1C9E-46BB-B37A-A12869EF5881}" name="Profit/Loss"/>
    <tableColumn id="7" xr3:uid="{A1638525-F8B0-4892-AD37-3B2E74731EB9}" name="Total" dataDxfId="1" dataCellStyle="Currency"/>
    <tableColumn id="9" xr3:uid="{6CBFA093-C980-4C77-A7E7-EEB8FB154D4D}" name="Return" dataDxfId="0" dataCellStyle="Percen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18DC-C93F-4D32-8957-3E35D3C42767}">
  <dimension ref="A1:L40"/>
  <sheetViews>
    <sheetView workbookViewId="0">
      <selection activeCell="K8" sqref="K8"/>
    </sheetView>
  </sheetViews>
  <sheetFormatPr defaultRowHeight="14.4" x14ac:dyDescent="0.3"/>
  <cols>
    <col min="1" max="1" width="22" customWidth="1"/>
    <col min="2" max="2" width="13.109375" customWidth="1"/>
    <col min="3" max="3" width="11.88671875" customWidth="1"/>
    <col min="4" max="4" width="12.6640625" customWidth="1"/>
    <col min="5" max="5" width="14.77734375" customWidth="1"/>
    <col min="6" max="6" width="13.33203125" customWidth="1"/>
    <col min="7" max="7" width="12.77734375" customWidth="1"/>
    <col min="8" max="8" width="13.6640625" customWidth="1"/>
    <col min="9" max="9" width="12.5546875" style="27" customWidth="1"/>
  </cols>
  <sheetData>
    <row r="1" spans="1:12" x14ac:dyDescent="0.3">
      <c r="A1" s="8" t="s">
        <v>24</v>
      </c>
      <c r="B1" s="8" t="s">
        <v>23</v>
      </c>
      <c r="C1" s="8" t="s">
        <v>22</v>
      </c>
      <c r="D1" s="8" t="s">
        <v>31</v>
      </c>
      <c r="E1" s="9" t="s">
        <v>44</v>
      </c>
      <c r="F1" s="9" t="s">
        <v>21</v>
      </c>
      <c r="G1" s="8" t="s">
        <v>20</v>
      </c>
      <c r="H1" s="7" t="s">
        <v>19</v>
      </c>
      <c r="I1" s="26" t="s">
        <v>49</v>
      </c>
    </row>
    <row r="2" spans="1:12" ht="15" thickBot="1" x14ac:dyDescent="0.35">
      <c r="A2" s="10" t="s">
        <v>18</v>
      </c>
      <c r="B2" s="10"/>
      <c r="C2" s="10"/>
      <c r="D2" s="10"/>
      <c r="E2" s="11">
        <v>0.25</v>
      </c>
      <c r="F2" s="12"/>
      <c r="G2" s="10"/>
      <c r="H2" s="13">
        <v>1000</v>
      </c>
      <c r="I2" s="29"/>
    </row>
    <row r="3" spans="1:12" x14ac:dyDescent="0.3">
      <c r="A3" t="s">
        <v>43</v>
      </c>
      <c r="B3" s="5" t="s">
        <v>5</v>
      </c>
      <c r="C3" s="4">
        <v>3.4</v>
      </c>
      <c r="D3" s="4">
        <v>2.3135000000000003</v>
      </c>
      <c r="E3" s="3">
        <f>$E$2*(((Table1[[#This Row],[Book Odds]]-1)*(1/Table1[[#This Row],[Model Odds]]))-(1-(1/Table1[[#This Row],[Model Odds]]))) / ((Table1[[#This Row],[Book Odds]]-1))</f>
        <v>4.8920286722858565E-2</v>
      </c>
      <c r="F3" s="2">
        <f>Table1[[#This Row],[Kelly %]]*H2</f>
        <v>48.920286722858563</v>
      </c>
      <c r="G3" s="2">
        <f>Table1[[#This Row],[Bet Size]]*-1</f>
        <v>-48.920286722858563</v>
      </c>
      <c r="H3" s="1">
        <f>H2+Table1[[#This Row],[Profit/Loss]]</f>
        <v>951.07971327714142</v>
      </c>
      <c r="I3" s="27">
        <f>Table1[[#This Row],[Total]]/$H$2 - 1</f>
        <v>-4.892028672285853E-2</v>
      </c>
    </row>
    <row r="4" spans="1:12" x14ac:dyDescent="0.3">
      <c r="A4" t="s">
        <v>11</v>
      </c>
      <c r="B4" t="s">
        <v>0</v>
      </c>
      <c r="C4" s="4">
        <v>5.15</v>
      </c>
      <c r="D4" s="4">
        <v>2.7035</v>
      </c>
      <c r="E4" s="3">
        <f>$E$2*(((Table1[[#This Row],[Book Odds]]-1)*(1/Table1[[#This Row],[Model Odds]]))-(1-(1/Table1[[#This Row],[Model Odds]]))) / ((Table1[[#This Row],[Book Odds]]-1))</f>
        <v>5.4514339956459837E-2</v>
      </c>
      <c r="F4" s="2">
        <f>Table1[[#This Row],[Kelly %]]*H3</f>
        <v>51.847482815282433</v>
      </c>
      <c r="G4" s="2">
        <f>Table1[[#This Row],[Bet Size]]*Table1[[#This Row],[Book Odds]]-Table1[[#This Row],[Bet Size]]</f>
        <v>215.16705368342213</v>
      </c>
      <c r="H4" s="1">
        <f>H3+Table1[[#This Row],[Profit/Loss]]</f>
        <v>1166.2467669605635</v>
      </c>
      <c r="I4" s="27">
        <f>Table1[[#This Row],[Total]]/$H$2 - 1</f>
        <v>0.1662467669605634</v>
      </c>
    </row>
    <row r="5" spans="1:12" x14ac:dyDescent="0.3">
      <c r="A5" t="s">
        <v>40</v>
      </c>
      <c r="B5" t="s">
        <v>0</v>
      </c>
      <c r="C5" s="4">
        <v>1.3080000000000001</v>
      </c>
      <c r="D5" s="4">
        <v>1.2605</v>
      </c>
      <c r="E5" s="3">
        <f>$E$2*(((Table1[[#This Row],[Book Odds]]-1)*(1/Table1[[#This Row],[Model Odds]]))-(1-(1/Table1[[#This Row],[Model Odds]]))) / ((Table1[[#This Row],[Book Odds]]-1))</f>
        <v>3.0587223169531896E-2</v>
      </c>
      <c r="F5" s="2">
        <f>Table1[[#This Row],[Kelly %]]*H4</f>
        <v>35.672250131767811</v>
      </c>
      <c r="G5" s="2">
        <f>Table1[[#This Row],[Bet Size]]*Table1[[#This Row],[Book Odds]]-Table1[[#This Row],[Bet Size]]</f>
        <v>10.987053040584485</v>
      </c>
      <c r="H5" s="1">
        <f>H4+Table1[[#This Row],[Profit/Loss]]</f>
        <v>1177.2338200011479</v>
      </c>
      <c r="I5" s="27">
        <f>Table1[[#This Row],[Total]]/$H$2 - 1</f>
        <v>0.17723382000114785</v>
      </c>
    </row>
    <row r="6" spans="1:12" x14ac:dyDescent="0.3">
      <c r="A6" t="s">
        <v>41</v>
      </c>
      <c r="B6" t="s">
        <v>0</v>
      </c>
      <c r="C6" s="4">
        <v>1.6060000000000001</v>
      </c>
      <c r="D6" s="4">
        <v>1.3315000000000001</v>
      </c>
      <c r="E6" s="3">
        <f>$E$2*(((Table1[[#This Row],[Book Odds]]-1)*(1/Table1[[#This Row],[Model Odds]]))-(1-(1/Table1[[#This Row],[Model Odds]]))) / ((Table1[[#This Row],[Book Odds]]-1))</f>
        <v>8.5048872893297545E-2</v>
      </c>
      <c r="F6" s="2">
        <f>Table1[[#This Row],[Kelly %]]*H5</f>
        <v>100.12240952296875</v>
      </c>
      <c r="G6" s="2">
        <f>Table1[[#This Row],[Bet Size]]*Table1[[#This Row],[Book Odds]]-Table1[[#This Row],[Bet Size]]</f>
        <v>60.674180170919072</v>
      </c>
      <c r="H6" s="1">
        <f>H5+Table1[[#This Row],[Profit/Loss]]</f>
        <v>1237.908000172067</v>
      </c>
      <c r="I6" s="27">
        <f>Table1[[#This Row],[Total]]/$H$2 - 1</f>
        <v>0.23790800017206704</v>
      </c>
    </row>
    <row r="7" spans="1:12" x14ac:dyDescent="0.3">
      <c r="A7" t="s">
        <v>28</v>
      </c>
      <c r="B7" t="s">
        <v>0</v>
      </c>
      <c r="C7" s="4">
        <v>1.571</v>
      </c>
      <c r="D7">
        <v>1.133</v>
      </c>
      <c r="E7" s="3">
        <f>$E$2*(((Table1[[#This Row],[Book Odds]]-1)*(1/Table1[[#This Row],[Model Odds]]))-(1-(1/Table1[[#This Row],[Model Odds]]))) / ((Table1[[#This Row],[Book Odds]]-1))</f>
        <v>0.16925756983227266</v>
      </c>
      <c r="F7" s="2">
        <f>Table1[[#This Row],[Kelly %]]*H6</f>
        <v>209.52529978505262</v>
      </c>
      <c r="G7" s="2">
        <f>Table1[[#This Row],[Bet Size]]*Table1[[#This Row],[Book Odds]]-Table1[[#This Row],[Bet Size]]</f>
        <v>119.63894617726501</v>
      </c>
      <c r="H7" s="1">
        <f>H6+Table1[[#This Row],[Profit/Loss]]</f>
        <v>1357.5469463493321</v>
      </c>
      <c r="I7" s="27">
        <f>Table1[[#This Row],[Total]]/$H$2 - 1</f>
        <v>0.35754694634933215</v>
      </c>
    </row>
    <row r="8" spans="1:12" x14ac:dyDescent="0.3">
      <c r="A8" t="s">
        <v>42</v>
      </c>
      <c r="B8" t="s">
        <v>0</v>
      </c>
      <c r="C8" s="4">
        <v>2.78</v>
      </c>
      <c r="D8" s="4">
        <v>2.0484999999999998</v>
      </c>
      <c r="E8" s="3">
        <f>$E$2*(((Table1[[#This Row],[Book Odds]]-1)*(1/Table1[[#This Row],[Model Odds]]))-(1-(1/Table1[[#This Row],[Model Odds]]))) / ((Table1[[#This Row],[Book Odds]]-1))</f>
        <v>5.015316770561086E-2</v>
      </c>
      <c r="F8" s="2">
        <f>Table1[[#This Row],[Kelly %]]*H7</f>
        <v>68.085279668497961</v>
      </c>
      <c r="G8" s="2">
        <f>Table1[[#This Row],[Bet Size]]*Table1[[#This Row],[Book Odds]]-Table1[[#This Row],[Bet Size]]</f>
        <v>121.19179780992637</v>
      </c>
      <c r="H8" s="1">
        <f>H7+Table1[[#This Row],[Profit/Loss]]</f>
        <v>1478.7387441592584</v>
      </c>
      <c r="I8" s="27">
        <f>Table1[[#This Row],[Total]]/$H$2 - 1</f>
        <v>0.47873874415925832</v>
      </c>
    </row>
    <row r="9" spans="1:12" x14ac:dyDescent="0.3">
      <c r="A9" t="s">
        <v>35</v>
      </c>
      <c r="B9" t="s">
        <v>7</v>
      </c>
      <c r="C9" s="4">
        <v>2.15</v>
      </c>
      <c r="D9">
        <v>2.0840000000000001</v>
      </c>
      <c r="E9" s="3">
        <f>$E$2*(((Table1[[#This Row],[Book Odds]]-1)*(1/Table1[[#This Row],[Model Odds]]))-(1-(1/Table1[[#This Row],[Model Odds]]))) / ((Table1[[#This Row],[Book Odds]]-1))</f>
        <v>6.8847534006509208E-3</v>
      </c>
      <c r="F9" s="2">
        <f>Table1[[#This Row],[Kelly %]]*H8</f>
        <v>10.180751597524726</v>
      </c>
      <c r="G9" s="2">
        <f>Table1[[#This Row],[Bet Size]]*-1</f>
        <v>-10.180751597524726</v>
      </c>
      <c r="H9" s="1">
        <f>H8+Table1[[#This Row],[Profit/Loss]]</f>
        <v>1468.5579925617337</v>
      </c>
      <c r="I9" s="27">
        <f>Table1[[#This Row],[Total]]/$H$2 - 1</f>
        <v>0.4685579925617338</v>
      </c>
    </row>
    <row r="10" spans="1:12" x14ac:dyDescent="0.3">
      <c r="A10" t="s">
        <v>26</v>
      </c>
      <c r="B10" t="s">
        <v>0</v>
      </c>
      <c r="C10" s="4">
        <v>1.77</v>
      </c>
      <c r="D10">
        <v>1.629</v>
      </c>
      <c r="E10" s="3">
        <f>$E$2*(((Table1[[#This Row],[Book Odds]]-1)*(1/Table1[[#This Row],[Model Odds]]))-(1-(1/Table1[[#This Row],[Model Odds]]))) / ((Table1[[#This Row],[Book Odds]]-1))</f>
        <v>2.8102652412044678E-2</v>
      </c>
      <c r="F10" s="2">
        <f>Table1[[#This Row],[Kelly %]]*H9</f>
        <v>41.270374811892495</v>
      </c>
      <c r="G10" s="2">
        <f>Table1[[#This Row],[Bet Size]]*-1</f>
        <v>-41.270374811892495</v>
      </c>
      <c r="H10" s="1">
        <f>H9+Table1[[#This Row],[Profit/Loss]]</f>
        <v>1427.2876177498413</v>
      </c>
      <c r="I10" s="27">
        <f>Table1[[#This Row],[Total]]/$H$2 - 1</f>
        <v>0.42728761774984125</v>
      </c>
    </row>
    <row r="11" spans="1:12" x14ac:dyDescent="0.3">
      <c r="A11" t="s">
        <v>36</v>
      </c>
      <c r="B11" t="s">
        <v>3</v>
      </c>
      <c r="C11" s="4">
        <v>3.75</v>
      </c>
      <c r="D11" s="4">
        <v>1.9384999999999999</v>
      </c>
      <c r="E11" s="3">
        <f>$E$2*(((Table1[[#This Row],[Book Odds]]-1)*(1/Table1[[#This Row],[Model Odds]]))-(1-(1/Table1[[#This Row],[Model Odds]]))) / ((Table1[[#This Row],[Book Odds]]-1))</f>
        <v>8.4953220625131901E-2</v>
      </c>
      <c r="F11" s="2">
        <f>Table1[[#This Row],[Kelly %]]*H10</f>
        <v>121.25267988622119</v>
      </c>
      <c r="G11" s="2">
        <f>Table1[[#This Row],[Bet Size]]*Table1[[#This Row],[Book Odds]]-Table1[[#This Row],[Bet Size]]</f>
        <v>333.44486968710828</v>
      </c>
      <c r="H11" s="1">
        <f>H10+Table1[[#This Row],[Profit/Loss]]</f>
        <v>1760.7324874369497</v>
      </c>
      <c r="I11" s="27">
        <f>Table1[[#This Row],[Total]]/$H$2 - 1</f>
        <v>0.76073248743694966</v>
      </c>
      <c r="L11" t="s">
        <v>51</v>
      </c>
    </row>
    <row r="12" spans="1:12" x14ac:dyDescent="0.3">
      <c r="A12" t="s">
        <v>37</v>
      </c>
      <c r="B12" t="s">
        <v>3</v>
      </c>
      <c r="C12" s="4">
        <v>1.8</v>
      </c>
      <c r="D12">
        <v>1.5509999999999999</v>
      </c>
      <c r="E12" s="3">
        <f>$E$2*(((Table1[[#This Row],[Book Odds]]-1)*(1/Table1[[#This Row],[Model Odds]]))-(1-(1/Table1[[#This Row],[Model Odds]]))) / ((Table1[[#This Row],[Book Odds]]-1))</f>
        <v>5.0169245647969062E-2</v>
      </c>
      <c r="F12" s="2">
        <f>Table1[[#This Row],[Kelly %]]*H11</f>
        <v>88.334620682583932</v>
      </c>
      <c r="G12" s="2">
        <f>Table1[[#This Row],[Bet Size]]*-1</f>
        <v>-88.334620682583932</v>
      </c>
      <c r="H12" s="1">
        <f>H11+Table1[[#This Row],[Profit/Loss]]</f>
        <v>1672.3978667543656</v>
      </c>
      <c r="I12" s="27">
        <f>Table1[[#This Row],[Total]]/$H$2 - 1</f>
        <v>0.67239786675436553</v>
      </c>
    </row>
    <row r="13" spans="1:12" x14ac:dyDescent="0.3">
      <c r="A13" t="s">
        <v>38</v>
      </c>
      <c r="B13" t="s">
        <v>27</v>
      </c>
      <c r="C13" s="4">
        <v>2.0499999999999998</v>
      </c>
      <c r="D13" s="4">
        <v>1.8432782854071488</v>
      </c>
      <c r="E13" s="3">
        <f>$E$2*(((Table1[[#This Row],[Book Odds]]-1)*(1/Table1[[#This Row],[Model Odds]]))-(1-(1/Table1[[#This Row],[Model Odds]]))) / ((Table1[[#This Row],[Book Odds]]-1))</f>
        <v>2.6702129702878264E-2</v>
      </c>
      <c r="F13" s="2">
        <f>Table1[[#This Row],[Kelly %]]*H12</f>
        <v>44.656584752891995</v>
      </c>
      <c r="G13" s="2">
        <f>Table1[[#This Row],[Bet Size]]*-1</f>
        <v>-44.656584752891995</v>
      </c>
      <c r="H13" s="1">
        <f>H12+Table1[[#This Row],[Profit/Loss]]</f>
        <v>1627.7412820014736</v>
      </c>
      <c r="I13" s="27">
        <f>Table1[[#This Row],[Total]]/$H$2 - 1</f>
        <v>0.62774128200147361</v>
      </c>
    </row>
    <row r="14" spans="1:12" x14ac:dyDescent="0.3">
      <c r="A14" t="s">
        <v>39</v>
      </c>
      <c r="B14" t="s">
        <v>3</v>
      </c>
      <c r="C14" s="4">
        <v>1.55</v>
      </c>
      <c r="D14" s="4">
        <v>1.3765000000000001</v>
      </c>
      <c r="E14" s="3">
        <f>$E$2*(((Table1[[#This Row],[Book Odds]]-1)*(1/Table1[[#This Row],[Model Odds]]))-(1-(1/Table1[[#This Row],[Model Odds]]))) / ((Table1[[#This Row],[Book Odds]]-1))</f>
        <v>5.7292870587458328E-2</v>
      </c>
      <c r="F14" s="2">
        <f>Table1[[#This Row],[Kelly %]]*H13</f>
        <v>93.257970619573939</v>
      </c>
      <c r="G14" s="2">
        <f>Table1[[#This Row],[Bet Size]]*Table1[[#This Row],[Book Odds]]-Table1[[#This Row],[Bet Size]]</f>
        <v>51.291883840765678</v>
      </c>
      <c r="H14" s="14">
        <f>H13+Table1[[#This Row],[Profit/Loss]]</f>
        <v>1679.0331658422392</v>
      </c>
      <c r="I14" s="27">
        <f>Table1[[#This Row],[Total]]/$H$2 - 1</f>
        <v>0.67903316584223927</v>
      </c>
    </row>
    <row r="15" spans="1:12" s="8" customFormat="1" ht="15" thickBot="1" x14ac:dyDescent="0.35">
      <c r="A15" s="15" t="s">
        <v>46</v>
      </c>
      <c r="B15" s="15"/>
      <c r="C15" s="16"/>
      <c r="D15" s="15"/>
      <c r="E15" s="17"/>
      <c r="F15" s="18"/>
      <c r="G15" s="19">
        <f>SUM(G3:G14)</f>
        <v>679.03316584223933</v>
      </c>
      <c r="H15" s="20"/>
      <c r="I15" s="30"/>
    </row>
    <row r="16" spans="1:12" x14ac:dyDescent="0.3">
      <c r="A16" t="s">
        <v>17</v>
      </c>
      <c r="B16" t="s">
        <v>7</v>
      </c>
      <c r="C16">
        <v>2.25</v>
      </c>
      <c r="D16">
        <v>1.9610000000000001</v>
      </c>
      <c r="E16" s="3">
        <f>$E$2*(((Table1[[#This Row],[Book Odds]]-1)*(1/Table1[[#This Row],[Model Odds]]))-(1-(1/Table1[[#This Row],[Model Odds]]))) / ((Table1[[#This Row],[Book Odds]]-1))</f>
        <v>2.9474757776644565E-2</v>
      </c>
      <c r="F16" s="2">
        <f>Table1[[#This Row],[Kelly %]]*H14</f>
        <v>49.489095862152688</v>
      </c>
      <c r="G16" s="2">
        <f>Table1[[#This Row],[Bet Size]]*Table1[[#This Row],[Book Odds]]-Table1[[#This Row],[Bet Size]]</f>
        <v>61.861369827690858</v>
      </c>
      <c r="H16" s="1">
        <f>H14+Table1[[#This Row],[Profit/Loss]]</f>
        <v>1740.8945356699301</v>
      </c>
      <c r="I16" s="27">
        <f>Table1[[#This Row],[Total]]/$H$2 - 1</f>
        <v>0.74089453566993013</v>
      </c>
    </row>
    <row r="17" spans="1:9" x14ac:dyDescent="0.3">
      <c r="A17" t="s">
        <v>16</v>
      </c>
      <c r="B17" t="s">
        <v>15</v>
      </c>
      <c r="C17" s="4">
        <v>1.222</v>
      </c>
      <c r="D17" s="4">
        <v>1.1585378197997775</v>
      </c>
      <c r="E17" s="3">
        <f>$E$2*(((Table1[[#This Row],[Book Odds]]-1)*(1/Table1[[#This Row],[Model Odds]]))-(1-(1/Table1[[#This Row],[Model Odds]]))) / ((Table1[[#This Row],[Book Odds]]-1))</f>
        <v>6.1686738165134487E-2</v>
      </c>
      <c r="F17" s="2">
        <f>Table1[[#This Row],[Kelly %]]*H16</f>
        <v>107.39010539498436</v>
      </c>
      <c r="G17" s="2">
        <f>Table1[[#This Row],[Bet Size]]*-1</f>
        <v>-107.39010539498436</v>
      </c>
      <c r="H17" s="1">
        <f t="shared" ref="H17:H26" si="0">H16+G17</f>
        <v>1633.5044302749457</v>
      </c>
      <c r="I17" s="27">
        <f>Table1[[#This Row],[Total]]/$H$2 - 1</f>
        <v>0.63350443027494574</v>
      </c>
    </row>
    <row r="18" spans="1:9" x14ac:dyDescent="0.3">
      <c r="A18" t="s">
        <v>14</v>
      </c>
      <c r="B18" t="s">
        <v>3</v>
      </c>
      <c r="C18">
        <v>1.385</v>
      </c>
      <c r="D18" s="4">
        <v>1.2465000000000002</v>
      </c>
      <c r="E18" s="3">
        <f>$E$2*(((Table1[[#This Row],[Book Odds]]-1)*(1/Table1[[#This Row],[Model Odds]]))-(1-(1/Table1[[#This Row],[Model Odds]]))) / ((Table1[[#This Row],[Book Odds]]-1))</f>
        <v>7.2150072150072103E-2</v>
      </c>
      <c r="F18" s="2">
        <f>Table1[[#This Row],[Kelly %]]*H17</f>
        <v>117.85746250179976</v>
      </c>
      <c r="G18" s="2">
        <f>Table1[[#This Row],[Bet Size]]*-1</f>
        <v>-117.85746250179976</v>
      </c>
      <c r="H18" s="1">
        <f t="shared" si="0"/>
        <v>1515.6469677731459</v>
      </c>
      <c r="I18" s="27">
        <f>Table1[[#This Row],[Total]]/$H$2 - 1</f>
        <v>0.51564696777314589</v>
      </c>
    </row>
    <row r="19" spans="1:9" x14ac:dyDescent="0.3">
      <c r="A19" t="s">
        <v>13</v>
      </c>
      <c r="B19" t="s">
        <v>3</v>
      </c>
      <c r="C19" s="4">
        <v>1.909</v>
      </c>
      <c r="D19" s="4">
        <v>1.5495000000000001</v>
      </c>
      <c r="E19" s="3">
        <f>$E$2*(((Table1[[#This Row],[Book Odds]]-1)*(1/Table1[[#This Row],[Model Odds]]))-(1-(1/Table1[[#This Row],[Model Odds]]))) / ((Table1[[#This Row],[Book Odds]]-1))</f>
        <v>6.3809220547740492E-2</v>
      </c>
      <c r="F19" s="2">
        <f>Table1[[#This Row],[Kelly %]]*H18</f>
        <v>96.712251639150793</v>
      </c>
      <c r="G19" s="2">
        <f>Table1[[#This Row],[Bet Size]]*Table1[[#This Row],[Book Odds]]-Table1[[#This Row],[Bet Size]]</f>
        <v>87.911436739988062</v>
      </c>
      <c r="H19" s="1">
        <f t="shared" si="0"/>
        <v>1603.5584045131341</v>
      </c>
      <c r="I19" s="27">
        <f>Table1[[#This Row],[Total]]/$H$2 - 1</f>
        <v>0.60355840451313414</v>
      </c>
    </row>
    <row r="20" spans="1:9" x14ac:dyDescent="0.3">
      <c r="A20" t="s">
        <v>12</v>
      </c>
      <c r="B20" t="s">
        <v>0</v>
      </c>
      <c r="C20" s="4">
        <v>1.9710000000000001</v>
      </c>
      <c r="D20" s="4">
        <v>1.6535</v>
      </c>
      <c r="E20" s="3">
        <f>$E$2*(((Table1[[#This Row],[Book Odds]]-1)*(1/Table1[[#This Row],[Model Odds]]))-(1-(1/Table1[[#This Row],[Model Odds]]))) / ((Table1[[#This Row],[Book Odds]]-1))</f>
        <v>4.943793351617843E-2</v>
      </c>
      <c r="F20" s="2">
        <f>Table1[[#This Row],[Kelly %]]*H19</f>
        <v>79.276613791629472</v>
      </c>
      <c r="G20" s="2">
        <f>Table1[[#This Row],[Bet Size]]*-1</f>
        <v>-79.276613791629472</v>
      </c>
      <c r="H20" s="1">
        <f t="shared" si="0"/>
        <v>1524.2817907215046</v>
      </c>
      <c r="I20" s="27">
        <f>Table1[[#This Row],[Total]]/$H$2 - 1</f>
        <v>0.52428179072150471</v>
      </c>
    </row>
    <row r="21" spans="1:9" x14ac:dyDescent="0.3">
      <c r="A21" t="s">
        <v>11</v>
      </c>
      <c r="B21" t="s">
        <v>0</v>
      </c>
      <c r="C21" s="4">
        <v>3.1</v>
      </c>
      <c r="D21">
        <v>2.1260000000000003</v>
      </c>
      <c r="E21" s="3">
        <f>$E$2*(((Table1[[#This Row],[Book Odds]]-1)*(1/Table1[[#This Row],[Model Odds]]))-(1-(1/Table1[[#This Row],[Model Odds]]))) / ((Table1[[#This Row],[Book Odds]]-1))</f>
        <v>5.4540160372709735E-2</v>
      </c>
      <c r="F21" s="2">
        <f>Table1[[#This Row],[Kelly %]]*H20</f>
        <v>83.13457331915204</v>
      </c>
      <c r="G21" s="2">
        <f>Table1[[#This Row],[Bet Size]]*-1</f>
        <v>-83.13457331915204</v>
      </c>
      <c r="H21" s="1">
        <f t="shared" si="0"/>
        <v>1441.1472174023527</v>
      </c>
      <c r="I21" s="27">
        <f>Table1[[#This Row],[Total]]/$H$2 - 1</f>
        <v>0.44114721740235274</v>
      </c>
    </row>
    <row r="22" spans="1:9" x14ac:dyDescent="0.3">
      <c r="A22" t="s">
        <v>10</v>
      </c>
      <c r="B22" s="6" t="s">
        <v>9</v>
      </c>
      <c r="C22" s="4">
        <v>3.6</v>
      </c>
      <c r="D22" s="4">
        <v>2.6165000000000003</v>
      </c>
      <c r="E22" s="3">
        <f>$E$2*(((Table1[[#This Row],[Book Odds]]-1)*(1/Table1[[#This Row],[Model Odds]]))-(1-(1/Table1[[#This Row],[Model Odds]]))) / ((Table1[[#This Row],[Book Odds]]-1))</f>
        <v>3.6142674447662025E-2</v>
      </c>
      <c r="F22" s="2">
        <f>Table1[[#This Row],[Kelly %]]*H21</f>
        <v>52.086914709727239</v>
      </c>
      <c r="G22" s="2">
        <f>Table1[[#This Row],[Bet Size]]*-1</f>
        <v>-52.086914709727239</v>
      </c>
      <c r="H22" s="1">
        <f t="shared" si="0"/>
        <v>1389.0603026926256</v>
      </c>
      <c r="I22" s="27">
        <f>Table1[[#This Row],[Total]]/$H$2 - 1</f>
        <v>0.38906030269262559</v>
      </c>
    </row>
    <row r="23" spans="1:9" x14ac:dyDescent="0.3">
      <c r="A23" t="s">
        <v>8</v>
      </c>
      <c r="B23" t="s">
        <v>7</v>
      </c>
      <c r="C23" s="4">
        <v>2.2000000000000002</v>
      </c>
      <c r="D23">
        <v>1.9610000000000001</v>
      </c>
      <c r="E23" s="3">
        <f>$E$2*(((Table1[[#This Row],[Book Odds]]-1)*(1/Table1[[#This Row],[Model Odds]]))-(1-(1/Table1[[#This Row],[Model Odds]]))) / ((Table1[[#This Row],[Book Odds]]-1))</f>
        <v>2.5390956994730582E-2</v>
      </c>
      <c r="F23" s="2">
        <f>Table1[[#This Row],[Kelly %]]*H22</f>
        <v>35.269570408755904</v>
      </c>
      <c r="G23" s="2">
        <f>Table1[[#This Row],[Bet Size]]*Table1[[#This Row],[Book Odds]]-Table1[[#This Row],[Bet Size]]</f>
        <v>42.323484490507091</v>
      </c>
      <c r="H23" s="1">
        <f t="shared" si="0"/>
        <v>1431.3837871831327</v>
      </c>
      <c r="I23" s="27">
        <f>Table1[[#This Row],[Total]]/$H$2 - 1</f>
        <v>0.43138378718313275</v>
      </c>
    </row>
    <row r="24" spans="1:9" x14ac:dyDescent="0.3">
      <c r="A24" t="s">
        <v>6</v>
      </c>
      <c r="B24" s="5" t="s">
        <v>5</v>
      </c>
      <c r="C24" s="4">
        <v>2.5</v>
      </c>
      <c r="D24" s="4">
        <v>2.2595000000000001</v>
      </c>
      <c r="E24" s="3">
        <f>$E$2*(((Table1[[#This Row],[Book Odds]]-1)*(1/Table1[[#This Row],[Model Odds]]))-(1-(1/Table1[[#This Row],[Model Odds]]))) / ((Table1[[#This Row],[Book Odds]]-1))</f>
        <v>1.77399129600944E-2</v>
      </c>
      <c r="F24" s="2">
        <f>Table1[[#This Row],[Kelly %]]*H23</f>
        <v>25.392623797119061</v>
      </c>
      <c r="G24" s="2">
        <f>Table1[[#This Row],[Bet Size]]*-1</f>
        <v>-25.392623797119061</v>
      </c>
      <c r="H24" s="1">
        <f t="shared" si="0"/>
        <v>1405.9911633860136</v>
      </c>
      <c r="I24" s="27">
        <f>Table1[[#This Row],[Total]]/$H$2 - 1</f>
        <v>0.4059911633860136</v>
      </c>
    </row>
    <row r="25" spans="1:9" x14ac:dyDescent="0.3">
      <c r="A25" t="s">
        <v>4</v>
      </c>
      <c r="B25" t="s">
        <v>3</v>
      </c>
      <c r="C25" s="4">
        <v>2.4</v>
      </c>
      <c r="D25">
        <v>1.9650000000000001</v>
      </c>
      <c r="E25" s="3">
        <f>$E$2*(((Table1[[#This Row],[Book Odds]]-1)*(1/Table1[[#This Row],[Model Odds]]))-(1-(1/Table1[[#This Row],[Model Odds]]))) / ((Table1[[#This Row],[Book Odds]]-1))</f>
        <v>3.9531079607415476E-2</v>
      </c>
      <c r="F25" s="2">
        <f>Table1[[#This Row],[Kelly %]]*H24</f>
        <v>55.5803486071352</v>
      </c>
      <c r="G25" s="2">
        <f>Table1[[#This Row],[Bet Size]]*-1</f>
        <v>-55.5803486071352</v>
      </c>
      <c r="H25" s="1">
        <f t="shared" si="0"/>
        <v>1350.4108147788784</v>
      </c>
      <c r="I25" s="27">
        <f>Table1[[#This Row],[Total]]/$H$2 - 1</f>
        <v>0.35041081477887848</v>
      </c>
    </row>
    <row r="26" spans="1:9" x14ac:dyDescent="0.3">
      <c r="A26" t="s">
        <v>2</v>
      </c>
      <c r="B26" t="s">
        <v>1</v>
      </c>
      <c r="C26" s="4">
        <v>3.15</v>
      </c>
      <c r="D26" s="4">
        <v>2.75</v>
      </c>
      <c r="E26" s="3">
        <f>$E$2*(((Table1[[#This Row],[Book Odds]]-1)*(1/Table1[[#This Row],[Model Odds]]))-(1-(1/Table1[[#This Row],[Model Odds]]))) / ((Table1[[#This Row],[Book Odds]]-1))</f>
        <v>1.6913319238900642E-2</v>
      </c>
      <c r="F26" s="2">
        <f>Table1[[#This Row],[Kelly %]]*H25</f>
        <v>22.839929214019094</v>
      </c>
      <c r="G26" s="2">
        <f>Table1[[#This Row],[Bet Size]]*-1</f>
        <v>-22.839929214019094</v>
      </c>
      <c r="H26" s="14">
        <f t="shared" si="0"/>
        <v>1327.5708855648593</v>
      </c>
      <c r="I26" s="27">
        <f>Table1[[#This Row],[Total]]/$H$2 - 1</f>
        <v>0.32757088556485936</v>
      </c>
    </row>
    <row r="27" spans="1:9" s="8" customFormat="1" ht="15" thickBot="1" x14ac:dyDescent="0.35">
      <c r="A27" s="15" t="s">
        <v>47</v>
      </c>
      <c r="B27" s="15"/>
      <c r="C27" s="16"/>
      <c r="D27" s="15"/>
      <c r="E27" s="17"/>
      <c r="F27" s="18"/>
      <c r="G27" s="21">
        <f>SUM(G16:G26)</f>
        <v>-351.46228027738022</v>
      </c>
      <c r="H27" s="20"/>
      <c r="I27" s="30"/>
    </row>
    <row r="28" spans="1:9" x14ac:dyDescent="0.3">
      <c r="A28" t="s">
        <v>25</v>
      </c>
      <c r="B28" t="s">
        <v>3</v>
      </c>
      <c r="C28" s="4">
        <v>2.0499999999999998</v>
      </c>
      <c r="D28" s="4">
        <v>1.7094999999999998</v>
      </c>
      <c r="E28" s="3">
        <f>$E$2*(((Table1[[#This Row],[Book Odds]]-1)*(1/Table1[[#This Row],[Model Odds]]))-(1-(1/Table1[[#This Row],[Model Odds]]))) / ((Table1[[#This Row],[Book Odds]]-1))</f>
        <v>4.742405883090297E-2</v>
      </c>
      <c r="F28" s="2">
        <f>Table1[[#This Row],[Kelly %]]*H26</f>
        <v>62.958799779221842</v>
      </c>
      <c r="G28" s="2">
        <f>Table1[[#This Row],[Bet Size]]*Table1[[#This Row],[Book Odds]]-Table1[[#This Row],[Bet Size]]</f>
        <v>66.106739768182933</v>
      </c>
      <c r="H28" s="14">
        <f>H26+G28</f>
        <v>1393.6776253330422</v>
      </c>
      <c r="I28" s="27">
        <f>Table1[[#This Row],[Total]]/$H$2 - 1</f>
        <v>0.39367762533304229</v>
      </c>
    </row>
    <row r="29" spans="1:9" x14ac:dyDescent="0.3">
      <c r="A29" t="s">
        <v>26</v>
      </c>
      <c r="B29" t="s">
        <v>0</v>
      </c>
      <c r="C29" s="4">
        <v>2.25</v>
      </c>
      <c r="D29">
        <v>2.1320000000000001</v>
      </c>
      <c r="E29" s="3">
        <f>$E$2*(((Table1[[#This Row],[Book Odds]]-1)*(1/Table1[[#This Row],[Model Odds]]))-(1-(1/Table1[[#This Row],[Model Odds]]))) / ((Table1[[#This Row],[Book Odds]]-1))</f>
        <v>1.1069418386491536E-2</v>
      </c>
      <c r="F29" s="2">
        <f>Table1[[#This Row],[Kelly %]]*H28</f>
        <v>15.42720073070344</v>
      </c>
      <c r="G29" s="2">
        <f>Table1[[#This Row],[Bet Size]]*-1</f>
        <v>-15.42720073070344</v>
      </c>
      <c r="H29" s="14">
        <f t="shared" ref="H29:H38" si="1">H28+G29</f>
        <v>1378.2504246023389</v>
      </c>
      <c r="I29" s="27">
        <f>Table1[[#This Row],[Total]]/$H$2 - 1</f>
        <v>0.37825042460233882</v>
      </c>
    </row>
    <row r="30" spans="1:9" x14ac:dyDescent="0.3">
      <c r="A30" t="s">
        <v>28</v>
      </c>
      <c r="B30" s="5" t="s">
        <v>5</v>
      </c>
      <c r="C30" s="4">
        <v>2.62</v>
      </c>
      <c r="D30">
        <v>2.121</v>
      </c>
      <c r="E30" s="3">
        <f>$E$2*(((Table1[[#This Row],[Book Odds]]-1)*(1/Table1[[#This Row],[Model Odds]]))-(1-(1/Table1[[#This Row],[Model Odds]]))) / ((Table1[[#This Row],[Book Odds]]-1))</f>
        <v>3.6306540706980757E-2</v>
      </c>
      <c r="F30" s="2">
        <f>Table1[[#This Row],[Kelly %]]*H29</f>
        <v>50.03950514523833</v>
      </c>
      <c r="G30" s="2">
        <f>Table1[[#This Row],[Bet Size]]*-1</f>
        <v>-50.03950514523833</v>
      </c>
      <c r="H30" s="14">
        <f t="shared" si="1"/>
        <v>1328.2109194571005</v>
      </c>
      <c r="I30" s="27">
        <f>Table1[[#This Row],[Total]]/$H$2 - 1</f>
        <v>0.32821091945710057</v>
      </c>
    </row>
    <row r="31" spans="1:9" x14ac:dyDescent="0.3">
      <c r="A31" t="s">
        <v>29</v>
      </c>
      <c r="B31" t="s">
        <v>3</v>
      </c>
      <c r="C31" s="4">
        <v>2.4</v>
      </c>
      <c r="D31">
        <v>2.3540000000000001</v>
      </c>
      <c r="E31" s="3">
        <f>$E$2*(((Table1[[#This Row],[Book Odds]]-1)*(1/Table1[[#This Row],[Model Odds]]))-(1-(1/Table1[[#This Row],[Model Odds]]))) / ((Table1[[#This Row],[Book Odds]]-1))</f>
        <v>3.489501153052541E-3</v>
      </c>
      <c r="F31" s="2">
        <f>Table1[[#This Row],[Kelly %]]*H30</f>
        <v>4.6347935349425278</v>
      </c>
      <c r="G31" s="2">
        <f>Table1[[#This Row],[Bet Size]]*-1</f>
        <v>-4.6347935349425278</v>
      </c>
      <c r="H31" s="14">
        <f t="shared" si="1"/>
        <v>1323.5761259221581</v>
      </c>
      <c r="I31" s="27">
        <f>Table1[[#This Row],[Total]]/$H$2 - 1</f>
        <v>0.32357612592215812</v>
      </c>
    </row>
    <row r="32" spans="1:9" x14ac:dyDescent="0.3">
      <c r="A32" t="s">
        <v>17</v>
      </c>
      <c r="B32" t="s">
        <v>0</v>
      </c>
      <c r="C32" s="4">
        <v>2.0499999999999998</v>
      </c>
      <c r="D32">
        <v>1.681</v>
      </c>
      <c r="E32" s="3">
        <f>$E$2*(((Table1[[#This Row],[Book Odds]]-1)*(1/Table1[[#This Row],[Model Odds]]))-(1-(1/Table1[[#This Row],[Model Odds]]))) / ((Table1[[#This Row],[Book Odds]]-1))</f>
        <v>5.226480836236929E-2</v>
      </c>
      <c r="F32" s="2">
        <f>Table1[[#This Row],[Kelly %]]*H31</f>
        <v>69.176452574328763</v>
      </c>
      <c r="G32" s="2">
        <f>Table1[[#This Row],[Bet Size]]*-1</f>
        <v>-69.176452574328763</v>
      </c>
      <c r="H32" s="14">
        <f t="shared" si="1"/>
        <v>1254.3996733478293</v>
      </c>
      <c r="I32" s="27">
        <f>Table1[[#This Row],[Total]]/$H$2 - 1</f>
        <v>0.25439967334782931</v>
      </c>
    </row>
    <row r="33" spans="1:9" x14ac:dyDescent="0.3">
      <c r="A33" t="s">
        <v>10</v>
      </c>
      <c r="B33" t="s">
        <v>3</v>
      </c>
      <c r="C33" s="4">
        <v>1.909</v>
      </c>
      <c r="D33">
        <v>1.4430000000000001</v>
      </c>
      <c r="E33" s="3">
        <f>$E$2*(((Table1[[#This Row],[Book Odds]]-1)*(1/Table1[[#This Row],[Model Odds]]))-(1-(1/Table1[[#This Row],[Model Odds]]))) / ((Table1[[#This Row],[Book Odds]]-1))</f>
        <v>8.8816920500088811E-2</v>
      </c>
      <c r="F33" s="2">
        <f>Table1[[#This Row],[Kelly %]]*H32</f>
        <v>111.41191606307153</v>
      </c>
      <c r="G33" s="2">
        <f>Table1[[#This Row],[Bet Size]]*-1</f>
        <v>-111.41191606307153</v>
      </c>
      <c r="H33" s="14">
        <f t="shared" si="1"/>
        <v>1142.9877572847579</v>
      </c>
      <c r="I33" s="27">
        <f>Table1[[#This Row],[Total]]/$H$2 - 1</f>
        <v>0.14298775728475799</v>
      </c>
    </row>
    <row r="34" spans="1:9" x14ac:dyDescent="0.3">
      <c r="A34" t="s">
        <v>30</v>
      </c>
      <c r="B34" s="6" t="s">
        <v>9</v>
      </c>
      <c r="C34" s="4">
        <v>2.25</v>
      </c>
      <c r="D34">
        <v>1.5329999999999999</v>
      </c>
      <c r="E34" s="3">
        <f>$E$2*(((Table1[[#This Row],[Book Odds]]-1)*(1/Table1[[#This Row],[Model Odds]]))-(1-(1/Table1[[#This Row],[Model Odds]]))) / ((Table1[[#This Row],[Book Odds]]-1))</f>
        <v>9.35420743639922E-2</v>
      </c>
      <c r="F34" s="2">
        <f>Table1[[#This Row],[Kelly %]]*H33</f>
        <v>106.91744578906349</v>
      </c>
      <c r="G34" s="2">
        <f>Table1[[#This Row],[Bet Size]]*-1</f>
        <v>-106.91744578906349</v>
      </c>
      <c r="H34" s="14">
        <f t="shared" si="1"/>
        <v>1036.0703114956943</v>
      </c>
      <c r="I34" s="27">
        <f>Table1[[#This Row],[Total]]/$H$2 - 1</f>
        <v>3.6070311495694396E-2</v>
      </c>
    </row>
    <row r="35" spans="1:9" x14ac:dyDescent="0.3">
      <c r="A35" t="s">
        <v>32</v>
      </c>
      <c r="B35" t="s">
        <v>3</v>
      </c>
      <c r="C35" s="4">
        <v>1.5880000000000001</v>
      </c>
      <c r="D35">
        <v>1.462</v>
      </c>
      <c r="E35" s="3">
        <f>$E$2*(((Table1[[#This Row],[Book Odds]]-1)*(1/Table1[[#This Row],[Model Odds]]))-(1-(1/Table1[[#This Row],[Model Odds]]))) / ((Table1[[#This Row],[Book Odds]]-1))</f>
        <v>3.6642564002345175E-2</v>
      </c>
      <c r="F35" s="2">
        <f>Table1[[#This Row],[Kelly %]]*H34</f>
        <v>37.96427269991068</v>
      </c>
      <c r="G35" s="2">
        <f>Table1[[#This Row],[Bet Size]]*Table1[[#This Row],[Book Odds]]-Table1[[#This Row],[Bet Size]]</f>
        <v>22.322992347547483</v>
      </c>
      <c r="H35" s="14">
        <f t="shared" si="1"/>
        <v>1058.3933038432419</v>
      </c>
      <c r="I35" s="27">
        <f>Table1[[#This Row],[Total]]/$H$2 - 1</f>
        <v>5.8393303843242039E-2</v>
      </c>
    </row>
    <row r="36" spans="1:9" x14ac:dyDescent="0.3">
      <c r="A36" t="s">
        <v>33</v>
      </c>
      <c r="B36" s="5" t="s">
        <v>5</v>
      </c>
      <c r="C36" s="4">
        <v>2.5</v>
      </c>
      <c r="D36">
        <v>2.0550000000000002</v>
      </c>
      <c r="E36" s="3">
        <f>$E$2*(((Table1[[#This Row],[Book Odds]]-1)*(1/Table1[[#This Row],[Model Odds]]))-(1-(1/Table1[[#This Row],[Model Odds]]))) / ((Table1[[#This Row],[Book Odds]]-1))</f>
        <v>3.6090835360908347E-2</v>
      </c>
      <c r="F36" s="2">
        <f>Table1[[#This Row],[Kelly %]]*H35</f>
        <v>38.198298476094287</v>
      </c>
      <c r="G36" s="2">
        <f>Table1[[#This Row],[Bet Size]]*-1</f>
        <v>-38.198298476094287</v>
      </c>
      <c r="H36" s="14">
        <f t="shared" si="1"/>
        <v>1020.1950053671477</v>
      </c>
      <c r="I36" s="27">
        <f>Table1[[#This Row],[Total]]/$H$2 - 1</f>
        <v>2.01950053671478E-2</v>
      </c>
    </row>
    <row r="37" spans="1:9" x14ac:dyDescent="0.3">
      <c r="A37" t="s">
        <v>34</v>
      </c>
      <c r="B37" t="s">
        <v>3</v>
      </c>
      <c r="C37" s="4">
        <v>2.4</v>
      </c>
      <c r="D37">
        <v>1.6040000000000001</v>
      </c>
      <c r="E37" s="3">
        <f>$E$2*(((Table1[[#This Row],[Book Odds]]-1)*(1/Table1[[#This Row],[Model Odds]]))-(1-(1/Table1[[#This Row],[Model Odds]]))) / ((Table1[[#This Row],[Book Odds]]-1))</f>
        <v>8.8617741360883462E-2</v>
      </c>
      <c r="F37" s="2">
        <f>Table1[[#This Row],[Kelly %]]*H36</f>
        <v>90.407377123291013</v>
      </c>
      <c r="G37" s="2">
        <f>Table1[[#This Row],[Bet Size]]*Table1[[#This Row],[Book Odds]]-Table1[[#This Row],[Bet Size]]</f>
        <v>126.5703279726074</v>
      </c>
      <c r="H37" s="14">
        <f t="shared" si="1"/>
        <v>1146.7653333397552</v>
      </c>
      <c r="I37" s="27">
        <f>Table1[[#This Row],[Total]]/$H$2 - 1</f>
        <v>0.14676533333975517</v>
      </c>
    </row>
    <row r="38" spans="1:9" x14ac:dyDescent="0.3">
      <c r="A38" t="s">
        <v>17</v>
      </c>
      <c r="B38" t="s">
        <v>1</v>
      </c>
      <c r="C38" s="4">
        <v>3.12</v>
      </c>
      <c r="D38" s="4">
        <v>2.56</v>
      </c>
      <c r="E38" s="3">
        <f>$E$2*(((Table1[[#This Row],[Book Odds]]-1)*(1/Table1[[#This Row],[Model Odds]]))-(1-(1/Table1[[#This Row],[Model Odds]]))) / ((Table1[[#This Row],[Book Odds]]-1))</f>
        <v>2.5795990566037735E-2</v>
      </c>
      <c r="F38" s="2">
        <f>Table1[[#This Row],[Kelly %]]*H37</f>
        <v>29.581947720291446</v>
      </c>
      <c r="G38" s="2">
        <f>Table1[[#This Row],[Bet Size]]*-1</f>
        <v>-29.581947720291446</v>
      </c>
      <c r="H38" s="14">
        <f t="shared" si="1"/>
        <v>1117.1833856194637</v>
      </c>
      <c r="I38" s="27">
        <f>Table1[[#This Row],[Total]]/$H$2 - 1</f>
        <v>0.11718338561946373</v>
      </c>
    </row>
    <row r="39" spans="1:9" s="8" customFormat="1" ht="15" thickBot="1" x14ac:dyDescent="0.35">
      <c r="A39" s="15" t="s">
        <v>45</v>
      </c>
      <c r="B39" s="15"/>
      <c r="C39" s="15"/>
      <c r="D39" s="15"/>
      <c r="E39" s="17"/>
      <c r="F39" s="18"/>
      <c r="G39" s="21">
        <f>SUM(G28:G38)</f>
        <v>-210.38749994539603</v>
      </c>
      <c r="H39" s="20"/>
      <c r="I39" s="30"/>
    </row>
    <row r="40" spans="1:9" x14ac:dyDescent="0.3">
      <c r="A40" s="22" t="s">
        <v>48</v>
      </c>
      <c r="B40" s="22"/>
      <c r="C40" s="22"/>
      <c r="D40" s="22"/>
      <c r="E40" s="23"/>
      <c r="F40" s="24"/>
      <c r="G40" s="24">
        <f>G15+G27+G39</f>
        <v>117.18338561946308</v>
      </c>
      <c r="H40" s="25">
        <f>H38</f>
        <v>1117.1833856194637</v>
      </c>
      <c r="I40" s="28">
        <f>Table1[[#This Row],[Total]]/$H$2 - 1</f>
        <v>0.11718338561946373</v>
      </c>
    </row>
  </sheetData>
  <pageMargins left="0.7" right="0.7" top="0.75" bottom="0.75" header="0.3" footer="0.3"/>
  <ignoredErrors>
    <ignoredError sqref="I3 I4:I40" calculatedColumn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EF02-738F-4057-93D5-B33D19B3B60D}">
  <dimension ref="A1:L40"/>
  <sheetViews>
    <sheetView tabSelected="1" workbookViewId="0">
      <selection activeCell="Q36" sqref="Q36"/>
    </sheetView>
  </sheetViews>
  <sheetFormatPr defaultRowHeight="14.4" x14ac:dyDescent="0.3"/>
  <cols>
    <col min="1" max="1" width="22" customWidth="1"/>
    <col min="2" max="2" width="13.109375" customWidth="1"/>
    <col min="3" max="3" width="11.88671875" customWidth="1"/>
    <col min="4" max="4" width="12.6640625" customWidth="1"/>
    <col min="5" max="5" width="14.77734375" customWidth="1"/>
    <col min="6" max="6" width="13.33203125" customWidth="1"/>
    <col min="7" max="7" width="12.77734375" customWidth="1"/>
    <col min="8" max="8" width="13.6640625" customWidth="1"/>
    <col min="9" max="9" width="12.5546875" customWidth="1"/>
  </cols>
  <sheetData>
    <row r="1" spans="1:12" x14ac:dyDescent="0.3">
      <c r="A1" s="8" t="s">
        <v>24</v>
      </c>
      <c r="B1" s="8" t="s">
        <v>23</v>
      </c>
      <c r="C1" s="8" t="s">
        <v>22</v>
      </c>
      <c r="D1" s="8" t="s">
        <v>31</v>
      </c>
      <c r="E1" s="9" t="s">
        <v>44</v>
      </c>
      <c r="F1" s="9" t="s">
        <v>21</v>
      </c>
      <c r="G1" s="8" t="s">
        <v>20</v>
      </c>
      <c r="H1" s="7" t="s">
        <v>19</v>
      </c>
      <c r="I1" s="8" t="s">
        <v>49</v>
      </c>
    </row>
    <row r="2" spans="1:12" ht="15" thickBot="1" x14ac:dyDescent="0.35">
      <c r="A2" s="10" t="s">
        <v>18</v>
      </c>
      <c r="B2" s="10"/>
      <c r="C2" s="10"/>
      <c r="D2" s="10"/>
      <c r="E2" s="11">
        <v>0.25</v>
      </c>
      <c r="F2" s="12"/>
      <c r="G2" s="10"/>
      <c r="H2" s="13">
        <v>1000</v>
      </c>
      <c r="I2" s="29"/>
    </row>
    <row r="3" spans="1:12" x14ac:dyDescent="0.3">
      <c r="A3" t="s">
        <v>43</v>
      </c>
      <c r="B3" t="s">
        <v>0</v>
      </c>
      <c r="C3" s="4">
        <v>1.952</v>
      </c>
      <c r="D3" s="4">
        <v>1.3740000000000001</v>
      </c>
      <c r="E3" s="3">
        <f>$E$2*(((Table13[[#This Row],[Book Odds]]-1)*(1/Table13[[#This Row],[Model Odds]]))-(1-(1/Table13[[#This Row],[Model Odds]]))) / ((Table13[[#This Row],[Book Odds]]-1))</f>
        <v>0.11046995217300892</v>
      </c>
      <c r="F3" s="2">
        <f>Table13[[#This Row],[Kelly %]]*H2</f>
        <v>110.46995217300892</v>
      </c>
      <c r="G3" s="2">
        <f>Table13[[#This Row],[Bet Size]]*Table13[[#This Row],[Book Odds]]-Table13[[#This Row],[Bet Size]]</f>
        <v>105.16739446870449</v>
      </c>
      <c r="H3" s="1">
        <f>H2+Table13[[#This Row],[Profit/Loss]]</f>
        <v>1105.1673944687045</v>
      </c>
      <c r="I3" s="27">
        <f>Table13[[#This Row],[Total]]/$H$2 - 1</f>
        <v>0.1051673944687046</v>
      </c>
    </row>
    <row r="4" spans="1:12" x14ac:dyDescent="0.3">
      <c r="A4" t="s">
        <v>11</v>
      </c>
      <c r="B4" t="s">
        <v>0</v>
      </c>
      <c r="C4" s="4">
        <v>5.15</v>
      </c>
      <c r="D4" s="4">
        <v>2.7035</v>
      </c>
      <c r="E4" s="3">
        <f>$E$2*(((Table13[[#This Row],[Book Odds]]-1)*(1/Table13[[#This Row],[Model Odds]]))-(1-(1/Table13[[#This Row],[Model Odds]]))) / ((Table13[[#This Row],[Book Odds]]-1))</f>
        <v>5.4514339956459837E-2</v>
      </c>
      <c r="F4" s="2">
        <f>Table13[[#This Row],[Kelly %]]*H3</f>
        <v>60.247471050861911</v>
      </c>
      <c r="G4" s="2">
        <f>Table13[[#This Row],[Bet Size]]*Table13[[#This Row],[Book Odds]]-Table13[[#This Row],[Bet Size]]</f>
        <v>250.02700486107693</v>
      </c>
      <c r="H4" s="1">
        <f>H3+Table13[[#This Row],[Profit/Loss]]</f>
        <v>1355.1943993297814</v>
      </c>
      <c r="I4" s="27">
        <f>Table13[[#This Row],[Total]]/$H$2 - 1</f>
        <v>0.35519439932978147</v>
      </c>
    </row>
    <row r="5" spans="1:12" x14ac:dyDescent="0.3">
      <c r="A5" t="s">
        <v>40</v>
      </c>
      <c r="B5" t="s">
        <v>0</v>
      </c>
      <c r="C5" s="4">
        <v>1.3080000000000001</v>
      </c>
      <c r="D5" s="4">
        <v>1.2605</v>
      </c>
      <c r="E5" s="3">
        <f>$E$2*(((Table13[[#This Row],[Book Odds]]-1)*(1/Table13[[#This Row],[Model Odds]]))-(1-(1/Table13[[#This Row],[Model Odds]]))) / ((Table13[[#This Row],[Book Odds]]-1))</f>
        <v>3.0587223169531896E-2</v>
      </c>
      <c r="F5" s="2">
        <f>Table13[[#This Row],[Kelly %]]*H4</f>
        <v>41.451633530399747</v>
      </c>
      <c r="G5" s="2">
        <f>Table13[[#This Row],[Bet Size]]*Table13[[#This Row],[Book Odds]]-Table13[[#This Row],[Bet Size]]</f>
        <v>12.767103127363121</v>
      </c>
      <c r="H5" s="1">
        <f>H4+Table13[[#This Row],[Profit/Loss]]</f>
        <v>1367.9615024571444</v>
      </c>
      <c r="I5" s="27">
        <f>Table13[[#This Row],[Total]]/$H$2 - 1</f>
        <v>0.36796150245714454</v>
      </c>
    </row>
    <row r="6" spans="1:12" x14ac:dyDescent="0.3">
      <c r="A6" t="s">
        <v>41</v>
      </c>
      <c r="B6" t="s">
        <v>0</v>
      </c>
      <c r="C6" s="4">
        <v>1.6060000000000001</v>
      </c>
      <c r="D6" s="4">
        <v>1.3315000000000001</v>
      </c>
      <c r="E6" s="3">
        <f>$E$2*(((Table13[[#This Row],[Book Odds]]-1)*(1/Table13[[#This Row],[Model Odds]]))-(1-(1/Table13[[#This Row],[Model Odds]]))) / ((Table13[[#This Row],[Book Odds]]-1))</f>
        <v>8.5048872893297545E-2</v>
      </c>
      <c r="F6" s="2">
        <f>Table13[[#This Row],[Kelly %]]*H5</f>
        <v>116.34358394540202</v>
      </c>
      <c r="G6" s="2">
        <f>Table13[[#This Row],[Bet Size]]*Table13[[#This Row],[Book Odds]]-Table13[[#This Row],[Bet Size]]</f>
        <v>70.504211870913636</v>
      </c>
      <c r="H6" s="1">
        <f>H5+Table13[[#This Row],[Profit/Loss]]</f>
        <v>1438.4657143280581</v>
      </c>
      <c r="I6" s="27">
        <f>Table13[[#This Row],[Total]]/$H$2 - 1</f>
        <v>0.43846571432805814</v>
      </c>
    </row>
    <row r="7" spans="1:12" x14ac:dyDescent="0.3">
      <c r="A7" t="s">
        <v>28</v>
      </c>
      <c r="B7" t="s">
        <v>0</v>
      </c>
      <c r="C7" s="4">
        <v>1.571</v>
      </c>
      <c r="D7">
        <v>1.133</v>
      </c>
      <c r="E7" s="3">
        <f>$E$2*(((Table13[[#This Row],[Book Odds]]-1)*(1/Table13[[#This Row],[Model Odds]]))-(1-(1/Table13[[#This Row],[Model Odds]]))) / ((Table13[[#This Row],[Book Odds]]-1))</f>
        <v>0.16925756983227266</v>
      </c>
      <c r="F7" s="2">
        <f>Table13[[#This Row],[Kelly %]]*H6</f>
        <v>243.47121109421127</v>
      </c>
      <c r="G7" s="2">
        <f>Table13[[#This Row],[Bet Size]]*Table13[[#This Row],[Book Odds]]-Table13[[#This Row],[Bet Size]]</f>
        <v>139.02206153479463</v>
      </c>
      <c r="H7" s="1">
        <f>H6+Table13[[#This Row],[Profit/Loss]]</f>
        <v>1577.4877758628527</v>
      </c>
      <c r="I7" s="27">
        <f>Table13[[#This Row],[Total]]/$H$2 - 1</f>
        <v>0.57748777586285271</v>
      </c>
    </row>
    <row r="8" spans="1:12" x14ac:dyDescent="0.3">
      <c r="A8" t="s">
        <v>42</v>
      </c>
      <c r="B8" t="s">
        <v>0</v>
      </c>
      <c r="C8" s="4">
        <v>2.78</v>
      </c>
      <c r="D8" s="4">
        <v>2.0484999999999998</v>
      </c>
      <c r="E8" s="3">
        <f>$E$2*(((Table13[[#This Row],[Book Odds]]-1)*(1/Table13[[#This Row],[Model Odds]]))-(1-(1/Table13[[#This Row],[Model Odds]]))) / ((Table13[[#This Row],[Book Odds]]-1))</f>
        <v>5.015316770561086E-2</v>
      </c>
      <c r="F8" s="2">
        <f>Table13[[#This Row],[Kelly %]]*H7</f>
        <v>79.116008976400721</v>
      </c>
      <c r="G8" s="2">
        <f>Table13[[#This Row],[Bet Size]]*Table13[[#This Row],[Book Odds]]-Table13[[#This Row],[Bet Size]]</f>
        <v>140.82649597799326</v>
      </c>
      <c r="H8" s="1">
        <f>H7+Table13[[#This Row],[Profit/Loss]]</f>
        <v>1718.314271840846</v>
      </c>
      <c r="I8" s="27">
        <f>Table13[[#This Row],[Total]]/$H$2 - 1</f>
        <v>0.71831427184084595</v>
      </c>
    </row>
    <row r="9" spans="1:12" x14ac:dyDescent="0.3">
      <c r="A9" t="s">
        <v>35</v>
      </c>
      <c r="B9" t="s">
        <v>7</v>
      </c>
      <c r="C9" s="4">
        <v>2.15</v>
      </c>
      <c r="D9">
        <v>2.0840000000000001</v>
      </c>
      <c r="E9" s="3">
        <f>$E$2*(((Table13[[#This Row],[Book Odds]]-1)*(1/Table13[[#This Row],[Model Odds]]))-(1-(1/Table13[[#This Row],[Model Odds]]))) / ((Table13[[#This Row],[Book Odds]]-1))</f>
        <v>6.8847534006509208E-3</v>
      </c>
      <c r="F9" s="2">
        <f>Table13[[#This Row],[Kelly %]]*H8</f>
        <v>11.830170026443275</v>
      </c>
      <c r="G9" s="2">
        <f>Table13[[#This Row],[Bet Size]]*-1</f>
        <v>-11.830170026443275</v>
      </c>
      <c r="H9" s="1">
        <f>H8+Table13[[#This Row],[Profit/Loss]]</f>
        <v>1706.4841018144027</v>
      </c>
      <c r="I9" s="27">
        <f>Table13[[#This Row],[Total]]/$H$2 - 1</f>
        <v>0.7064841018144028</v>
      </c>
    </row>
    <row r="10" spans="1:12" x14ac:dyDescent="0.3">
      <c r="A10" t="s">
        <v>26</v>
      </c>
      <c r="B10" t="s">
        <v>0</v>
      </c>
      <c r="C10" s="4">
        <v>1.77</v>
      </c>
      <c r="D10">
        <v>1.629</v>
      </c>
      <c r="E10" s="3">
        <f>$E$2*(((Table13[[#This Row],[Book Odds]]-1)*(1/Table13[[#This Row],[Model Odds]]))-(1-(1/Table13[[#This Row],[Model Odds]]))) / ((Table13[[#This Row],[Book Odds]]-1))</f>
        <v>2.8102652412044678E-2</v>
      </c>
      <c r="F10" s="2">
        <f>Table13[[#This Row],[Kelly %]]*H9</f>
        <v>47.95672955997042</v>
      </c>
      <c r="G10" s="2">
        <f>Table13[[#This Row],[Bet Size]]*-1</f>
        <v>-47.95672955997042</v>
      </c>
      <c r="H10" s="1">
        <f>H9+Table13[[#This Row],[Profit/Loss]]</f>
        <v>1658.5273722544323</v>
      </c>
      <c r="I10" s="27">
        <f>Table13[[#This Row],[Total]]/$H$2 - 1</f>
        <v>0.65852737225443225</v>
      </c>
    </row>
    <row r="11" spans="1:12" x14ac:dyDescent="0.3">
      <c r="A11" t="s">
        <v>36</v>
      </c>
      <c r="B11" t="s">
        <v>3</v>
      </c>
      <c r="C11" s="4">
        <v>3.75</v>
      </c>
      <c r="D11" s="4">
        <v>1.9384999999999999</v>
      </c>
      <c r="E11" s="3">
        <f>$E$2*(((Table13[[#This Row],[Book Odds]]-1)*(1/Table13[[#This Row],[Model Odds]]))-(1-(1/Table13[[#This Row],[Model Odds]]))) / ((Table13[[#This Row],[Book Odds]]-1))</f>
        <v>8.4953220625131901E-2</v>
      </c>
      <c r="F11" s="2">
        <f>Table13[[#This Row],[Kelly %]]*H10</f>
        <v>140.89724176795104</v>
      </c>
      <c r="G11" s="2">
        <f>Table13[[#This Row],[Bet Size]]*Table13[[#This Row],[Book Odds]]-Table13[[#This Row],[Bet Size]]</f>
        <v>387.46741486186534</v>
      </c>
      <c r="H11" s="1">
        <f>H10+Table13[[#This Row],[Profit/Loss]]</f>
        <v>2045.9947871162976</v>
      </c>
      <c r="I11" s="27">
        <f>Table13[[#This Row],[Total]]/$H$2 - 1</f>
        <v>1.0459947871162978</v>
      </c>
      <c r="L11" s="31" t="s">
        <v>50</v>
      </c>
    </row>
    <row r="12" spans="1:12" x14ac:dyDescent="0.3">
      <c r="A12" t="s">
        <v>37</v>
      </c>
      <c r="B12" t="s">
        <v>3</v>
      </c>
      <c r="C12" s="4">
        <v>1.8</v>
      </c>
      <c r="D12">
        <v>1.5509999999999999</v>
      </c>
      <c r="E12" s="3">
        <f>$E$2*(((Table13[[#This Row],[Book Odds]]-1)*(1/Table13[[#This Row],[Model Odds]]))-(1-(1/Table13[[#This Row],[Model Odds]]))) / ((Table13[[#This Row],[Book Odds]]-1))</f>
        <v>5.0169245647969062E-2</v>
      </c>
      <c r="F12" s="2">
        <f>Table13[[#This Row],[Kelly %]]*H11</f>
        <v>102.6460150693017</v>
      </c>
      <c r="G12" s="2">
        <f>Table13[[#This Row],[Bet Size]]*-1</f>
        <v>-102.6460150693017</v>
      </c>
      <c r="H12" s="1">
        <f>H11+Table13[[#This Row],[Profit/Loss]]</f>
        <v>1943.3487720469959</v>
      </c>
      <c r="I12" s="27">
        <f>Table13[[#This Row],[Total]]/$H$2 - 1</f>
        <v>0.94334877204699596</v>
      </c>
    </row>
    <row r="13" spans="1:12" x14ac:dyDescent="0.3">
      <c r="A13" t="s">
        <v>38</v>
      </c>
      <c r="B13" t="s">
        <v>27</v>
      </c>
      <c r="C13" s="4">
        <v>2.0499999999999998</v>
      </c>
      <c r="D13" s="4">
        <v>1.8432782854071488</v>
      </c>
      <c r="E13" s="3">
        <f>$E$2*(((Table13[[#This Row],[Book Odds]]-1)*(1/Table13[[#This Row],[Model Odds]]))-(1-(1/Table13[[#This Row],[Model Odds]]))) / ((Table13[[#This Row],[Book Odds]]-1))</f>
        <v>2.6702129702878264E-2</v>
      </c>
      <c r="F13" s="2">
        <f>Table13[[#This Row],[Kelly %]]*H12</f>
        <v>51.89155096912809</v>
      </c>
      <c r="G13" s="2">
        <f>Table13[[#This Row],[Bet Size]]*-1</f>
        <v>-51.89155096912809</v>
      </c>
      <c r="H13" s="1">
        <f>H12+Table13[[#This Row],[Profit/Loss]]</f>
        <v>1891.4572210778679</v>
      </c>
      <c r="I13" s="27">
        <f>Table13[[#This Row],[Total]]/$H$2 - 1</f>
        <v>0.89145722107786796</v>
      </c>
    </row>
    <row r="14" spans="1:12" x14ac:dyDescent="0.3">
      <c r="A14" t="s">
        <v>39</v>
      </c>
      <c r="B14" t="s">
        <v>3</v>
      </c>
      <c r="C14" s="4">
        <v>1.55</v>
      </c>
      <c r="D14" s="4">
        <v>1.3765000000000001</v>
      </c>
      <c r="E14" s="3">
        <f>$E$2*(((Table13[[#This Row],[Book Odds]]-1)*(1/Table13[[#This Row],[Model Odds]]))-(1-(1/Table13[[#This Row],[Model Odds]]))) / ((Table13[[#This Row],[Book Odds]]-1))</f>
        <v>5.7292870587458328E-2</v>
      </c>
      <c r="F14" s="2">
        <f>Table13[[#This Row],[Kelly %]]*H13</f>
        <v>108.36701378892784</v>
      </c>
      <c r="G14" s="2">
        <f>Table13[[#This Row],[Bet Size]]*Table13[[#This Row],[Book Odds]]-Table13[[#This Row],[Bet Size]]</f>
        <v>59.601857583910316</v>
      </c>
      <c r="H14" s="14">
        <f>H13+Table13[[#This Row],[Profit/Loss]]</f>
        <v>1951.0590786617781</v>
      </c>
      <c r="I14" s="27">
        <f>Table13[[#This Row],[Total]]/$H$2 - 1</f>
        <v>0.95105907866177808</v>
      </c>
    </row>
    <row r="15" spans="1:12" ht="15" thickBot="1" x14ac:dyDescent="0.35">
      <c r="A15" s="15" t="s">
        <v>46</v>
      </c>
      <c r="B15" s="15"/>
      <c r="C15" s="16"/>
      <c r="D15" s="15"/>
      <c r="E15" s="17"/>
      <c r="F15" s="18"/>
      <c r="G15" s="19">
        <f>SUM(G3:G14)</f>
        <v>951.05907866177813</v>
      </c>
      <c r="H15" s="20"/>
      <c r="I15" s="30"/>
    </row>
    <row r="16" spans="1:12" x14ac:dyDescent="0.3">
      <c r="A16" t="s">
        <v>17</v>
      </c>
      <c r="B16" t="s">
        <v>7</v>
      </c>
      <c r="C16">
        <v>2.25</v>
      </c>
      <c r="D16">
        <v>1.9610000000000001</v>
      </c>
      <c r="E16" s="3">
        <f>$E$2*(((Table13[[#This Row],[Book Odds]]-1)*(1/Table13[[#This Row],[Model Odds]]))-(1-(1/Table13[[#This Row],[Model Odds]]))) / ((Table13[[#This Row],[Book Odds]]-1))</f>
        <v>2.9474757776644565E-2</v>
      </c>
      <c r="F16" s="2">
        <f>Table13[[#This Row],[Kelly %]]*H14</f>
        <v>57.506993751479229</v>
      </c>
      <c r="G16" s="2">
        <f>Table13[[#This Row],[Bet Size]]*Table13[[#This Row],[Book Odds]]-Table13[[#This Row],[Bet Size]]</f>
        <v>71.88374218934905</v>
      </c>
      <c r="H16" s="1">
        <f>H14+Table13[[#This Row],[Profit/Loss]]</f>
        <v>2022.9428208511272</v>
      </c>
      <c r="I16" s="27">
        <f>Table13[[#This Row],[Total]]/$H$2 - 1</f>
        <v>1.0229428208511271</v>
      </c>
    </row>
    <row r="17" spans="1:9" x14ac:dyDescent="0.3">
      <c r="A17" t="s">
        <v>16</v>
      </c>
      <c r="B17" t="s">
        <v>3</v>
      </c>
      <c r="C17" s="4">
        <v>1.5589999999999999</v>
      </c>
      <c r="D17" s="4">
        <v>1.48</v>
      </c>
      <c r="E17" s="3">
        <f>$E$2*(((Table13[[#This Row],[Book Odds]]-1)*(1/Table13[[#This Row],[Model Odds]]))-(1-(1/Table13[[#This Row],[Model Odds]]))) / ((Table13[[#This Row],[Book Odds]]-1))</f>
        <v>2.387226224435525E-2</v>
      </c>
      <c r="F17" s="2">
        <f>Table13[[#This Row],[Kelly %]]*H16</f>
        <v>48.292221524693872</v>
      </c>
      <c r="G17" s="2">
        <f>Table13[[#This Row],[Bet Size]]*-1</f>
        <v>-48.292221524693872</v>
      </c>
      <c r="H17" s="1">
        <f t="shared" ref="H17:H26" si="0">H16+G17</f>
        <v>1974.6505993264334</v>
      </c>
      <c r="I17" s="27">
        <f>Table13[[#This Row],[Total]]/$H$2 - 1</f>
        <v>0.97465059932643339</v>
      </c>
    </row>
    <row r="18" spans="1:9" x14ac:dyDescent="0.3">
      <c r="A18" t="s">
        <v>14</v>
      </c>
      <c r="B18" t="s">
        <v>3</v>
      </c>
      <c r="C18">
        <v>1.385</v>
      </c>
      <c r="D18" s="4">
        <v>1.2465000000000002</v>
      </c>
      <c r="E18" s="3">
        <f>$E$2*(((Table13[[#This Row],[Book Odds]]-1)*(1/Table13[[#This Row],[Model Odds]]))-(1-(1/Table13[[#This Row],[Model Odds]]))) / ((Table13[[#This Row],[Book Odds]]-1))</f>
        <v>7.2150072150072103E-2</v>
      </c>
      <c r="F18" s="2">
        <f>Table13[[#This Row],[Kelly %]]*H17</f>
        <v>142.47118321258529</v>
      </c>
      <c r="G18" s="2">
        <f>Table13[[#This Row],[Bet Size]]*-1</f>
        <v>-142.47118321258529</v>
      </c>
      <c r="H18" s="1">
        <f t="shared" si="0"/>
        <v>1832.1794161138482</v>
      </c>
      <c r="I18" s="27">
        <f>Table13[[#This Row],[Total]]/$H$2 - 1</f>
        <v>0.83217941611384827</v>
      </c>
    </row>
    <row r="19" spans="1:9" x14ac:dyDescent="0.3">
      <c r="A19" t="s">
        <v>13</v>
      </c>
      <c r="B19" t="s">
        <v>3</v>
      </c>
      <c r="C19" s="4">
        <v>1.909</v>
      </c>
      <c r="D19" s="4">
        <v>1.5495000000000001</v>
      </c>
      <c r="E19" s="3">
        <f>$E$2*(((Table13[[#This Row],[Book Odds]]-1)*(1/Table13[[#This Row],[Model Odds]]))-(1-(1/Table13[[#This Row],[Model Odds]]))) / ((Table13[[#This Row],[Book Odds]]-1))</f>
        <v>6.3809220547740492E-2</v>
      </c>
      <c r="F19" s="2">
        <f>Table13[[#This Row],[Kelly %]]*H18</f>
        <v>116.90994044583894</v>
      </c>
      <c r="G19" s="2">
        <f>Table13[[#This Row],[Bet Size]]*Table13[[#This Row],[Book Odds]]-Table13[[#This Row],[Bet Size]]</f>
        <v>106.27113586526761</v>
      </c>
      <c r="H19" s="1">
        <f t="shared" si="0"/>
        <v>1938.4505519791157</v>
      </c>
      <c r="I19" s="27">
        <f>Table13[[#This Row],[Total]]/$H$2 - 1</f>
        <v>0.93845055197911575</v>
      </c>
    </row>
    <row r="20" spans="1:9" x14ac:dyDescent="0.3">
      <c r="A20" t="s">
        <v>12</v>
      </c>
      <c r="B20" t="s">
        <v>0</v>
      </c>
      <c r="C20" s="4">
        <v>1.9710000000000001</v>
      </c>
      <c r="D20" s="4">
        <v>1.6535</v>
      </c>
      <c r="E20" s="3">
        <f>$E$2*(((Table13[[#This Row],[Book Odds]]-1)*(1/Table13[[#This Row],[Model Odds]]))-(1-(1/Table13[[#This Row],[Model Odds]]))) / ((Table13[[#This Row],[Book Odds]]-1))</f>
        <v>4.943793351617843E-2</v>
      </c>
      <c r="F20" s="2">
        <f>Table13[[#This Row],[Kelly %]]*H19</f>
        <v>95.832989513142905</v>
      </c>
      <c r="G20" s="2">
        <f>Table13[[#This Row],[Bet Size]]*-1</f>
        <v>-95.832989513142905</v>
      </c>
      <c r="H20" s="1">
        <f t="shared" si="0"/>
        <v>1842.6175624659729</v>
      </c>
      <c r="I20" s="27">
        <f>Table13[[#This Row],[Total]]/$H$2 - 1</f>
        <v>0.84261756246597286</v>
      </c>
    </row>
    <row r="21" spans="1:9" x14ac:dyDescent="0.3">
      <c r="A21" t="s">
        <v>11</v>
      </c>
      <c r="B21" t="s">
        <v>0</v>
      </c>
      <c r="C21" s="4">
        <v>3.1</v>
      </c>
      <c r="D21">
        <v>2.1260000000000003</v>
      </c>
      <c r="E21" s="3">
        <f>$E$2*(((Table13[[#This Row],[Book Odds]]-1)*(1/Table13[[#This Row],[Model Odds]]))-(1-(1/Table13[[#This Row],[Model Odds]]))) / ((Table13[[#This Row],[Book Odds]]-1))</f>
        <v>5.4540160372709735E-2</v>
      </c>
      <c r="F21" s="2">
        <f>Table13[[#This Row],[Kelly %]]*H20</f>
        <v>100.49665736246567</v>
      </c>
      <c r="G21" s="2">
        <f>Table13[[#This Row],[Bet Size]]*-1</f>
        <v>-100.49665736246567</v>
      </c>
      <c r="H21" s="1">
        <f t="shared" si="0"/>
        <v>1742.1209051035073</v>
      </c>
      <c r="I21" s="27">
        <f>Table13[[#This Row],[Total]]/$H$2 - 1</f>
        <v>0.74212090510350737</v>
      </c>
    </row>
    <row r="22" spans="1:9" x14ac:dyDescent="0.3">
      <c r="A22" t="s">
        <v>10</v>
      </c>
      <c r="B22" t="s">
        <v>3</v>
      </c>
      <c r="C22" s="4">
        <v>2</v>
      </c>
      <c r="D22" s="4">
        <v>1.4620000000000002</v>
      </c>
      <c r="E22" s="3">
        <f>$E$2*(((Table13[[#This Row],[Book Odds]]-1)*(1/Table13[[#This Row],[Model Odds]]))-(1-(1/Table13[[#This Row],[Model Odds]]))) / ((Table13[[#This Row],[Book Odds]]-1))</f>
        <v>9.1997264021887792E-2</v>
      </c>
      <c r="F22" s="2">
        <f>Table13[[#This Row],[Kelly %]]*H21</f>
        <v>160.27035686485749</v>
      </c>
      <c r="G22" s="2">
        <f>Table13[[#This Row],[Bet Size]]*-1</f>
        <v>-160.27035686485749</v>
      </c>
      <c r="H22" s="1">
        <f t="shared" si="0"/>
        <v>1581.8505482386499</v>
      </c>
      <c r="I22" s="27">
        <f>Table13[[#This Row],[Total]]/$H$2 - 1</f>
        <v>0.58185054823865001</v>
      </c>
    </row>
    <row r="23" spans="1:9" x14ac:dyDescent="0.3">
      <c r="A23" t="s">
        <v>8</v>
      </c>
      <c r="B23" t="s">
        <v>7</v>
      </c>
      <c r="C23" s="4">
        <v>2.2000000000000002</v>
      </c>
      <c r="D23">
        <v>1.9610000000000001</v>
      </c>
      <c r="E23" s="3">
        <f>$E$2*(((Table13[[#This Row],[Book Odds]]-1)*(1/Table13[[#This Row],[Model Odds]]))-(1-(1/Table13[[#This Row],[Model Odds]]))) / ((Table13[[#This Row],[Book Odds]]-1))</f>
        <v>2.5390956994730582E-2</v>
      </c>
      <c r="F23" s="2">
        <f>Table13[[#This Row],[Kelly %]]*H22</f>
        <v>40.164699242418557</v>
      </c>
      <c r="G23" s="2">
        <f>Table13[[#This Row],[Bet Size]]*Table13[[#This Row],[Book Odds]]-Table13[[#This Row],[Bet Size]]</f>
        <v>48.197639090902278</v>
      </c>
      <c r="H23" s="1">
        <f t="shared" si="0"/>
        <v>1630.0481873295523</v>
      </c>
      <c r="I23" s="27">
        <f>Table13[[#This Row],[Total]]/$H$2 - 1</f>
        <v>0.63004818732955226</v>
      </c>
    </row>
    <row r="24" spans="1:9" x14ac:dyDescent="0.3">
      <c r="A24" t="s">
        <v>6</v>
      </c>
      <c r="B24" t="s">
        <v>0</v>
      </c>
      <c r="C24" s="4">
        <v>2.5</v>
      </c>
      <c r="D24" s="4">
        <v>2.2595000000000001</v>
      </c>
      <c r="E24" s="3">
        <f>$E$2*(((Table13[[#This Row],[Book Odds]]-1)*(1/Table13[[#This Row],[Model Odds]]))-(1-(1/Table13[[#This Row],[Model Odds]]))) / ((Table13[[#This Row],[Book Odds]]-1))</f>
        <v>1.77399129600944E-2</v>
      </c>
      <c r="F24" s="2">
        <f>Table13[[#This Row],[Kelly %]]*H23</f>
        <v>28.916912963985908</v>
      </c>
      <c r="G24" s="2">
        <f>Table13[[#This Row],[Bet Size]]*Table13[[#This Row],[Book Odds]]-Table13[[#This Row],[Bet Size]]</f>
        <v>43.375369445978862</v>
      </c>
      <c r="H24" s="1">
        <f t="shared" si="0"/>
        <v>1673.4235567755311</v>
      </c>
      <c r="I24" s="27">
        <f>Table13[[#This Row],[Total]]/$H$2 - 1</f>
        <v>0.67342355677553112</v>
      </c>
    </row>
    <row r="25" spans="1:9" x14ac:dyDescent="0.3">
      <c r="A25" t="s">
        <v>4</v>
      </c>
      <c r="B25" t="s">
        <v>3</v>
      </c>
      <c r="C25" s="4">
        <v>2.4</v>
      </c>
      <c r="D25">
        <v>1.9650000000000001</v>
      </c>
      <c r="E25" s="3">
        <f>$E$2*(((Table13[[#This Row],[Book Odds]]-1)*(1/Table13[[#This Row],[Model Odds]]))-(1-(1/Table13[[#This Row],[Model Odds]]))) / ((Table13[[#This Row],[Book Odds]]-1))</f>
        <v>3.9531079607415476E-2</v>
      </c>
      <c r="F25" s="2">
        <f>Table13[[#This Row],[Kelly %]]*H24</f>
        <v>66.152239839817867</v>
      </c>
      <c r="G25" s="2">
        <f>Table13[[#This Row],[Bet Size]]*-1</f>
        <v>-66.152239839817867</v>
      </c>
      <c r="H25" s="1">
        <f t="shared" si="0"/>
        <v>1607.2713169357132</v>
      </c>
      <c r="I25" s="27">
        <f>Table13[[#This Row],[Total]]/$H$2 - 1</f>
        <v>0.60727131693571312</v>
      </c>
    </row>
    <row r="26" spans="1:9" x14ac:dyDescent="0.3">
      <c r="A26" t="s">
        <v>2</v>
      </c>
      <c r="B26" t="s">
        <v>0</v>
      </c>
      <c r="C26" s="4">
        <v>2.33</v>
      </c>
      <c r="D26" s="4">
        <v>2.0434999999999999</v>
      </c>
      <c r="E26" s="3">
        <f>$E$2*(((Table13[[#This Row],[Book Odds]]-1)*(1/Table13[[#This Row],[Model Odds]]))-(1-(1/Table13[[#This Row],[Model Odds]]))) / ((Table13[[#This Row],[Book Odds]]-1))</f>
        <v>2.6353503038241587E-2</v>
      </c>
      <c r="F26" s="2">
        <f>Table13[[#This Row],[Kelly %]]*H25</f>
        <v>42.357229534143876</v>
      </c>
      <c r="G26" s="2">
        <f>Table13[[#This Row],[Bet Size]]*-1</f>
        <v>-42.357229534143876</v>
      </c>
      <c r="H26" s="14">
        <f t="shared" si="0"/>
        <v>1564.9140874015693</v>
      </c>
      <c r="I26" s="27">
        <f>Table13[[#This Row],[Total]]/$H$2 - 1</f>
        <v>0.56491408740156923</v>
      </c>
    </row>
    <row r="27" spans="1:9" ht="15" thickBot="1" x14ac:dyDescent="0.35">
      <c r="A27" s="15" t="s">
        <v>47</v>
      </c>
      <c r="B27" s="15"/>
      <c r="C27" s="16"/>
      <c r="D27" s="15"/>
      <c r="E27" s="17"/>
      <c r="F27" s="18"/>
      <c r="G27" s="21">
        <f>SUM(G16:G26)</f>
        <v>-386.14499126020911</v>
      </c>
      <c r="H27" s="20"/>
      <c r="I27" s="30"/>
    </row>
    <row r="28" spans="1:9" x14ac:dyDescent="0.3">
      <c r="A28" t="s">
        <v>25</v>
      </c>
      <c r="B28" t="s">
        <v>3</v>
      </c>
      <c r="C28" s="4">
        <v>2.0499999999999998</v>
      </c>
      <c r="D28" s="4">
        <v>1.7094999999999998</v>
      </c>
      <c r="E28" s="3">
        <f>$E$2*(((Table13[[#This Row],[Book Odds]]-1)*(1/Table13[[#This Row],[Model Odds]]))-(1-(1/Table13[[#This Row],[Model Odds]]))) / ((Table13[[#This Row],[Book Odds]]-1))</f>
        <v>4.742405883090297E-2</v>
      </c>
      <c r="F28" s="2">
        <f>Table13[[#This Row],[Kelly %]]*H26</f>
        <v>74.214577746240849</v>
      </c>
      <c r="G28" s="2">
        <f>Table13[[#This Row],[Bet Size]]*Table13[[#This Row],[Book Odds]]-Table13[[#This Row],[Bet Size]]</f>
        <v>77.925306633552879</v>
      </c>
      <c r="H28" s="14">
        <f>H26+G28</f>
        <v>1642.8393940351223</v>
      </c>
      <c r="I28" s="27">
        <f>Table13[[#This Row],[Total]]/$H$2 - 1</f>
        <v>0.64283939403512225</v>
      </c>
    </row>
    <row r="29" spans="1:9" x14ac:dyDescent="0.3">
      <c r="A29" t="s">
        <v>26</v>
      </c>
      <c r="B29" t="s">
        <v>0</v>
      </c>
      <c r="C29" s="4">
        <v>2.25</v>
      </c>
      <c r="D29">
        <v>2.1320000000000001</v>
      </c>
      <c r="E29" s="3">
        <f>$E$2*(((Table13[[#This Row],[Book Odds]]-1)*(1/Table13[[#This Row],[Model Odds]]))-(1-(1/Table13[[#This Row],[Model Odds]]))) / ((Table13[[#This Row],[Book Odds]]-1))</f>
        <v>1.1069418386491536E-2</v>
      </c>
      <c r="F29" s="2">
        <f>Table13[[#This Row],[Kelly %]]*H28</f>
        <v>18.185276594384995</v>
      </c>
      <c r="G29" s="2">
        <f>Table13[[#This Row],[Bet Size]]*-1</f>
        <v>-18.185276594384995</v>
      </c>
      <c r="H29" s="14">
        <f t="shared" ref="H29:H38" si="1">H28+G29</f>
        <v>1624.6541174407373</v>
      </c>
      <c r="I29" s="27">
        <f>Table13[[#This Row],[Total]]/$H$2 - 1</f>
        <v>0.6246541174407374</v>
      </c>
    </row>
    <row r="30" spans="1:9" x14ac:dyDescent="0.3">
      <c r="A30" t="s">
        <v>28</v>
      </c>
      <c r="B30" t="s">
        <v>0</v>
      </c>
      <c r="C30" s="4">
        <v>1.5880000000000001</v>
      </c>
      <c r="D30">
        <v>1.3089999999999999</v>
      </c>
      <c r="E30" s="3">
        <f>$E$2*(((Table13[[#This Row],[Book Odds]]-1)*(1/Table13[[#This Row],[Model Odds]]))-(1-(1/Table13[[#This Row],[Model Odds]]))) / ((Table13[[#This Row],[Book Odds]]-1))</f>
        <v>9.062066384995561E-2</v>
      </c>
      <c r="F30" s="2">
        <f>Table13[[#This Row],[Kelly %]]*H29</f>
        <v>147.22723464904337</v>
      </c>
      <c r="G30" s="2">
        <f>Table13[[#This Row],[Bet Size]]*Table13[[#This Row],[Book Odds]]-Table13[[#This Row],[Bet Size]]</f>
        <v>86.569613973637502</v>
      </c>
      <c r="H30" s="14">
        <f t="shared" si="1"/>
        <v>1711.2237314143749</v>
      </c>
      <c r="I30" s="27">
        <f>Table13[[#This Row],[Total]]/$H$2 - 1</f>
        <v>0.711223731414375</v>
      </c>
    </row>
    <row r="31" spans="1:9" x14ac:dyDescent="0.3">
      <c r="A31" t="s">
        <v>29</v>
      </c>
      <c r="B31" t="s">
        <v>3</v>
      </c>
      <c r="C31" s="4">
        <v>2.4</v>
      </c>
      <c r="D31">
        <v>2.3540000000000001</v>
      </c>
      <c r="E31" s="3">
        <f>$E$2*(((Table13[[#This Row],[Book Odds]]-1)*(1/Table13[[#This Row],[Model Odds]]))-(1-(1/Table13[[#This Row],[Model Odds]]))) / ((Table13[[#This Row],[Book Odds]]-1))</f>
        <v>3.489501153052541E-3</v>
      </c>
      <c r="F31" s="2">
        <f>Table13[[#This Row],[Kelly %]]*H30</f>
        <v>5.9713171839013333</v>
      </c>
      <c r="G31" s="2">
        <f>Table13[[#This Row],[Bet Size]]*-1</f>
        <v>-5.9713171839013333</v>
      </c>
      <c r="H31" s="14">
        <f t="shared" si="1"/>
        <v>1705.2524142304735</v>
      </c>
      <c r="I31" s="27">
        <f>Table13[[#This Row],[Total]]/$H$2 - 1</f>
        <v>0.70525241423047347</v>
      </c>
    </row>
    <row r="32" spans="1:9" x14ac:dyDescent="0.3">
      <c r="A32" t="s">
        <v>17</v>
      </c>
      <c r="B32" t="s">
        <v>0</v>
      </c>
      <c r="C32" s="4">
        <v>2.0499999999999998</v>
      </c>
      <c r="D32">
        <v>1.681</v>
      </c>
      <c r="E32" s="3">
        <f>$E$2*(((Table13[[#This Row],[Book Odds]]-1)*(1/Table13[[#This Row],[Model Odds]]))-(1-(1/Table13[[#This Row],[Model Odds]]))) / ((Table13[[#This Row],[Book Odds]]-1))</f>
        <v>5.226480836236929E-2</v>
      </c>
      <c r="F32" s="2">
        <f>Table13[[#This Row],[Kelly %]]*H31</f>
        <v>89.124690639223275</v>
      </c>
      <c r="G32" s="2">
        <f>Table13[[#This Row],[Bet Size]]*-1</f>
        <v>-89.124690639223275</v>
      </c>
      <c r="H32" s="14">
        <f t="shared" si="1"/>
        <v>1616.1277235912503</v>
      </c>
      <c r="I32" s="27">
        <f>Table13[[#This Row],[Total]]/$H$2 - 1</f>
        <v>0.61612772359125034</v>
      </c>
    </row>
    <row r="33" spans="1:9" x14ac:dyDescent="0.3">
      <c r="A33" t="s">
        <v>10</v>
      </c>
      <c r="B33" t="s">
        <v>3</v>
      </c>
      <c r="C33" s="4">
        <v>1.909</v>
      </c>
      <c r="D33">
        <v>1.4430000000000001</v>
      </c>
      <c r="E33" s="3">
        <f>$E$2*(((Table13[[#This Row],[Book Odds]]-1)*(1/Table13[[#This Row],[Model Odds]]))-(1-(1/Table13[[#This Row],[Model Odds]]))) / ((Table13[[#This Row],[Book Odds]]-1))</f>
        <v>8.8816920500088811E-2</v>
      </c>
      <c r="F33" s="2">
        <f>Table13[[#This Row],[Kelly %]]*H32</f>
        <v>143.53948754419358</v>
      </c>
      <c r="G33" s="2">
        <f>Table13[[#This Row],[Bet Size]]*-1</f>
        <v>-143.53948754419358</v>
      </c>
      <c r="H33" s="14">
        <f t="shared" si="1"/>
        <v>1472.5882360470566</v>
      </c>
      <c r="I33" s="27">
        <f>Table13[[#This Row],[Total]]/$H$2 - 1</f>
        <v>0.47258823604705658</v>
      </c>
    </row>
    <row r="34" spans="1:9" x14ac:dyDescent="0.3">
      <c r="A34" t="s">
        <v>30</v>
      </c>
      <c r="B34" t="s">
        <v>3</v>
      </c>
      <c r="C34" s="4">
        <v>1.526</v>
      </c>
      <c r="D34">
        <v>1.109</v>
      </c>
      <c r="E34" s="3">
        <f>$E$2*(((Table13[[#This Row],[Book Odds]]-1)*(1/Table13[[#This Row],[Model Odds]]))-(1-(1/Table13[[#This Row],[Model Odds]]))) / ((Table13[[#This Row],[Book Odds]]-1))</f>
        <v>0.1787140814696212</v>
      </c>
      <c r="F34" s="2">
        <f>Table13[[#This Row],[Kelly %]]*H33</f>
        <v>263.17225398811945</v>
      </c>
      <c r="G34" s="2">
        <f>Table13[[#This Row],[Bet Size]]*Table13[[#This Row],[Book Odds]]-Table13[[#This Row],[Bet Size]]</f>
        <v>138.42860559775085</v>
      </c>
      <c r="H34" s="14">
        <f t="shared" si="1"/>
        <v>1611.0168416448075</v>
      </c>
      <c r="I34" s="27">
        <f>Table13[[#This Row],[Total]]/$H$2 - 1</f>
        <v>0.61101684164480763</v>
      </c>
    </row>
    <row r="35" spans="1:9" x14ac:dyDescent="0.3">
      <c r="A35" t="s">
        <v>32</v>
      </c>
      <c r="B35" t="s">
        <v>3</v>
      </c>
      <c r="C35" s="4">
        <v>1.5880000000000001</v>
      </c>
      <c r="D35">
        <v>1.462</v>
      </c>
      <c r="E35" s="3">
        <f>$E$2*(((Table13[[#This Row],[Book Odds]]-1)*(1/Table13[[#This Row],[Model Odds]]))-(1-(1/Table13[[#This Row],[Model Odds]]))) / ((Table13[[#This Row],[Book Odds]]-1))</f>
        <v>3.6642564002345175E-2</v>
      </c>
      <c r="F35" s="2">
        <f>Table13[[#This Row],[Kelly %]]*H34</f>
        <v>59.03178772882584</v>
      </c>
      <c r="G35" s="2">
        <f>Table13[[#This Row],[Bet Size]]*Table13[[#This Row],[Book Odds]]-Table13[[#This Row],[Bet Size]]</f>
        <v>34.710691184549596</v>
      </c>
      <c r="H35" s="14">
        <f t="shared" si="1"/>
        <v>1645.7275328293572</v>
      </c>
      <c r="I35" s="27">
        <f>Table13[[#This Row],[Total]]/$H$2 - 1</f>
        <v>0.64572753282935724</v>
      </c>
    </row>
    <row r="36" spans="1:9" x14ac:dyDescent="0.3">
      <c r="A36" t="s">
        <v>33</v>
      </c>
      <c r="B36" t="s">
        <v>0</v>
      </c>
      <c r="C36" s="4">
        <v>1.488</v>
      </c>
      <c r="D36">
        <v>1.2969999999999999</v>
      </c>
      <c r="E36" s="3">
        <f>$E$2*(((Table13[[#This Row],[Book Odds]]-1)*(1/Table13[[#This Row],[Model Odds]]))-(1-(1/Table13[[#This Row],[Model Odds]]))) / ((Table13[[#This Row],[Book Odds]]-1))</f>
        <v>7.5442066812442379E-2</v>
      </c>
      <c r="F36" s="2">
        <f>Table13[[#This Row],[Kelly %]]*H35</f>
        <v>124.15708648678833</v>
      </c>
      <c r="G36" s="2">
        <f>Table13[[#This Row],[Bet Size]]*-1</f>
        <v>-124.15708648678833</v>
      </c>
      <c r="H36" s="14">
        <f t="shared" si="1"/>
        <v>1521.5704463425689</v>
      </c>
      <c r="I36" s="27">
        <f>Table13[[#This Row],[Total]]/$H$2 - 1</f>
        <v>0.52157044634256877</v>
      </c>
    </row>
    <row r="37" spans="1:9" x14ac:dyDescent="0.3">
      <c r="A37" t="s">
        <v>34</v>
      </c>
      <c r="B37" t="s">
        <v>3</v>
      </c>
      <c r="C37" s="4">
        <v>2.4</v>
      </c>
      <c r="D37">
        <v>1.6040000000000001</v>
      </c>
      <c r="E37" s="3">
        <f>$E$2*(((Table13[[#This Row],[Book Odds]]-1)*(1/Table13[[#This Row],[Model Odds]]))-(1-(1/Table13[[#This Row],[Model Odds]]))) / ((Table13[[#This Row],[Book Odds]]-1))</f>
        <v>8.8617741360883462E-2</v>
      </c>
      <c r="F37" s="2">
        <f>Table13[[#This Row],[Kelly %]]*H36</f>
        <v>134.83813627634979</v>
      </c>
      <c r="G37" s="2">
        <f>Table13[[#This Row],[Bet Size]]*Table13[[#This Row],[Book Odds]]-Table13[[#This Row],[Bet Size]]</f>
        <v>188.77339078688968</v>
      </c>
      <c r="H37" s="14">
        <f t="shared" si="1"/>
        <v>1710.3438371294585</v>
      </c>
      <c r="I37" s="27">
        <f>Table13[[#This Row],[Total]]/$H$2 - 1</f>
        <v>0.71034383712945859</v>
      </c>
    </row>
    <row r="38" spans="1:9" x14ac:dyDescent="0.3">
      <c r="A38" t="s">
        <v>17</v>
      </c>
      <c r="B38" t="s">
        <v>1</v>
      </c>
      <c r="C38" s="4">
        <v>3.12</v>
      </c>
      <c r="D38" s="4">
        <v>2.56</v>
      </c>
      <c r="E38" s="3">
        <f>$E$2*(((Table13[[#This Row],[Book Odds]]-1)*(1/Table13[[#This Row],[Model Odds]]))-(1-(1/Table13[[#This Row],[Model Odds]]))) / ((Table13[[#This Row],[Book Odds]]-1))</f>
        <v>2.5795990566037735E-2</v>
      </c>
      <c r="F38" s="2">
        <f>Table13[[#This Row],[Kelly %]]*H37</f>
        <v>44.120013487272296</v>
      </c>
      <c r="G38" s="2">
        <f>Table13[[#This Row],[Bet Size]]*-1</f>
        <v>-44.120013487272296</v>
      </c>
      <c r="H38" s="14">
        <f t="shared" si="1"/>
        <v>1666.2238236421863</v>
      </c>
      <c r="I38" s="27">
        <f>Table13[[#This Row],[Total]]/$H$2 - 1</f>
        <v>0.66622382364218624</v>
      </c>
    </row>
    <row r="39" spans="1:9" ht="15" thickBot="1" x14ac:dyDescent="0.35">
      <c r="A39" s="15" t="s">
        <v>45</v>
      </c>
      <c r="B39" s="15"/>
      <c r="C39" s="15"/>
      <c r="D39" s="15"/>
      <c r="E39" s="17"/>
      <c r="F39" s="18"/>
      <c r="G39" s="19">
        <f>SUM(G28:G38)</f>
        <v>101.3097362406167</v>
      </c>
      <c r="H39" s="20"/>
      <c r="I39" s="30"/>
    </row>
    <row r="40" spans="1:9" x14ac:dyDescent="0.3">
      <c r="A40" s="22" t="s">
        <v>48</v>
      </c>
      <c r="B40" s="22"/>
      <c r="C40" s="22"/>
      <c r="D40" s="22"/>
      <c r="E40" s="23"/>
      <c r="F40" s="24"/>
      <c r="G40" s="24">
        <f>G15+G27+G39</f>
        <v>666.22382364218583</v>
      </c>
      <c r="H40" s="25">
        <f>H38</f>
        <v>1666.2238236421863</v>
      </c>
      <c r="I40" s="28">
        <f>Table13[[#This Row],[Total]]/$H$2 - 1</f>
        <v>0.66622382364218624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Highest EV</vt:lpstr>
      <vt:lpstr>No Specific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 Tolentino</dc:creator>
  <cp:lastModifiedBy>Renz Tolentino</cp:lastModifiedBy>
  <dcterms:created xsi:type="dcterms:W3CDTF">2023-07-10T18:54:49Z</dcterms:created>
  <dcterms:modified xsi:type="dcterms:W3CDTF">2023-07-10T21:57:48Z</dcterms:modified>
</cp:coreProperties>
</file>