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Jan UPDATED" sheetId="2" r:id="rId6"/>
    <sheet state="visible" name="Feb" sheetId="3" r:id="rId7"/>
    <sheet state="visible" name="Mar" sheetId="4" r:id="rId8"/>
    <sheet state="visible" name="Q1" sheetId="5" r:id="rId9"/>
    <sheet state="visible" name="Apr" sheetId="6" r:id="rId10"/>
    <sheet state="visible" name="May" sheetId="7" r:id="rId11"/>
    <sheet state="visible" name="May UPDATED" sheetId="8" r:id="rId12"/>
    <sheet state="visible" name="June" sheetId="9" r:id="rId13"/>
    <sheet state="visible" name="Q2" sheetId="10" r:id="rId14"/>
    <sheet state="visible" name="July" sheetId="11" r:id="rId15"/>
    <sheet state="visible" name="July UPDATED" sheetId="12" r:id="rId16"/>
    <sheet state="visible" name="Aug" sheetId="13" r:id="rId17"/>
    <sheet state="visible" name="Sep" sheetId="14" r:id="rId18"/>
    <sheet state="visible" name="Q3" sheetId="15" r:id="rId19"/>
    <sheet state="visible" name="Oct" sheetId="16" r:id="rId20"/>
    <sheet state="visible" name="Nov" sheetId="17" r:id="rId21"/>
    <sheet state="visible" name="Nov UPDATED" sheetId="18" r:id="rId22"/>
    <sheet state="visible" name="Dec" sheetId="19" r:id="rId23"/>
    <sheet state="visible" name="Dec UPDATED" sheetId="20" r:id="rId24"/>
    <sheet state="visible" name="Q4" sheetId="21" r:id="rId25"/>
    <sheet state="visible" name="AUM" sheetId="22" r:id="rId26"/>
    <sheet state="visible" name="NET SALES" sheetId="23" r:id="rId27"/>
  </sheets>
  <definedNames/>
  <calcPr/>
</workbook>
</file>

<file path=xl/sharedStrings.xml><?xml version="1.0" encoding="utf-8"?>
<sst xmlns="http://schemas.openxmlformats.org/spreadsheetml/2006/main" count="2722" uniqueCount="169">
  <si>
    <t>PHILIPPINE INVESTMENT FUNDS ASSOCIATION, INC.</t>
  </si>
  <si>
    <t>MUTUAL FUNDS STATISTICAL REPORT</t>
  </si>
  <si>
    <t>Month of January 2024</t>
  </si>
  <si>
    <t>(Amounts in Peso)</t>
  </si>
  <si>
    <t xml:space="preserve">  F  O  R  - T  H  E -  M  O  N  T  H</t>
  </si>
  <si>
    <t xml:space="preserve"> Y  E  A  R  -  T  O  -  D  A  T  E</t>
  </si>
  <si>
    <t>Fund Category</t>
  </si>
  <si>
    <t>Fund Name</t>
  </si>
  <si>
    <t>ASSETS</t>
  </si>
  <si>
    <t>LIABILITIES</t>
  </si>
  <si>
    <t>NET ASSETS</t>
  </si>
  <si>
    <t>EQUITY INV.</t>
  </si>
  <si>
    <t>NO. OF A/C</t>
  </si>
  <si>
    <t>SALES</t>
  </si>
  <si>
    <t>REDEMPTIONS</t>
  </si>
  <si>
    <t>NET SALES</t>
  </si>
  <si>
    <t>TOTAL SALES</t>
  </si>
  <si>
    <t>TOTAL REDEMPTIONS</t>
  </si>
  <si>
    <t>TOTAL NET SALES</t>
  </si>
  <si>
    <t>Stock Funds</t>
  </si>
  <si>
    <t>Primarily invested in Peso Securities (shares)</t>
  </si>
  <si>
    <t>ALFM Growth Fund, Inc.</t>
  </si>
  <si>
    <t>ATRAM Alpha Opportunity Fund, Inc.</t>
  </si>
  <si>
    <t>ATRAM Phil. Equity Opportunity Fund, Inc.</t>
  </si>
  <si>
    <t>Climbs Share Capital Equity Investment Fund Corp.</t>
  </si>
  <si>
    <t>First Metro Consumer Fund, Inc.</t>
  </si>
  <si>
    <t>First Metro Save and Learn Equity Fund, Inc.</t>
  </si>
  <si>
    <t>First Metro Save and Learn Phil. Index Fund, Inc.</t>
  </si>
  <si>
    <t>MBG Equity Investment Fund, Inc.</t>
  </si>
  <si>
    <t>PAMI Equity Index Fund, Inc.</t>
  </si>
  <si>
    <t>Philam Strategic Growth Fund, Inc.</t>
  </si>
  <si>
    <t>Philequity Dividend Yield Fund, Inc.</t>
  </si>
  <si>
    <t>Philequity Fund, Inc.</t>
  </si>
  <si>
    <t>Philequity MSCI Phil. Index Fund, Inc.</t>
  </si>
  <si>
    <t>Philequity PSE Index Fund, Inc.</t>
  </si>
  <si>
    <t>Philippine Stock Index Fund Corp.</t>
  </si>
  <si>
    <t>Soldivo Strategic Growth Fund, Inc.</t>
  </si>
  <si>
    <t>Sun Life Prosperity Philippine Equity Fund, Inc.</t>
  </si>
  <si>
    <t>Sun Life Prosperity Phil. Stock Index Fund, Inc.</t>
  </si>
  <si>
    <t>United Fund, Inc.</t>
  </si>
  <si>
    <t>Primarily invested in Peso Securities (units)</t>
  </si>
  <si>
    <t>COL Equity Index Unitized Mutual Fund, Inc.</t>
  </si>
  <si>
    <t>COL Strategic Growth Equity Unitized Mutual Fund, Inc.</t>
  </si>
  <si>
    <t>Philequity Alpha One Fund, Inc.</t>
  </si>
  <si>
    <t>Exchange Traded Fund</t>
  </si>
  <si>
    <t>First Metro Phil. Equity Exchange Traded Fund, Inc.</t>
  </si>
  <si>
    <t xml:space="preserve">         Sub total - Peso Currency</t>
  </si>
  <si>
    <t>Primarily invested in foreign currency securities (shares)</t>
  </si>
  <si>
    <t>ATRAM AsiaPlus Equity Fund, Inc.</t>
  </si>
  <si>
    <t>Sun Life Prosperity World Voyager Fund, Inc.</t>
  </si>
  <si>
    <t xml:space="preserve">        Sub total - US Currency</t>
  </si>
  <si>
    <t>Sub total - stock funds</t>
  </si>
  <si>
    <t>Balanced Funds</t>
  </si>
  <si>
    <t>ATRAM Philippine Balanced Fund, Inc.</t>
  </si>
  <si>
    <t>ATRAM Unicapital Diversified Growth Fund, Inc.</t>
  </si>
  <si>
    <t>First Metro Save and Learn Balanced Fund, Inc.</t>
  </si>
  <si>
    <t>First Metro Save and Learn F.O.C.C.U.S. Dynamic Fund, Inc.</t>
  </si>
  <si>
    <t>NCM Mutual Fund of the Phils., Inc.</t>
  </si>
  <si>
    <t>PAMI Horizon Fund, Inc.</t>
  </si>
  <si>
    <t>Philam Fund, Inc.</t>
  </si>
  <si>
    <t>Solidaritas Fund, Inc.</t>
  </si>
  <si>
    <t>Sun Life Prosperity Balanced Fund, Inc.</t>
  </si>
  <si>
    <t>Sun Life Prosperity Dynamic Fund, Inc.</t>
  </si>
  <si>
    <t>Sun Life Prosperity Achiever Fund 2028, Inc.</t>
  </si>
  <si>
    <t>Sun Life Prosperity Achiever Fund 2038, Inc.</t>
  </si>
  <si>
    <t>Sun Life Prosperity Achiever Fund 2048, Inc.</t>
  </si>
  <si>
    <t>Cocolife Dollar Fund Builder, Inc.</t>
  </si>
  <si>
    <t>PAMI Asia Balanced Fund, Inc.</t>
  </si>
  <si>
    <t>Sun Life Prosperity Dollar Advantage Fund, Inc.</t>
  </si>
  <si>
    <t>Sun Life Prosperity Dollar Wellspring Fund, Inc.</t>
  </si>
  <si>
    <t>Sub total - balanced funds</t>
  </si>
  <si>
    <t>Bond Funds</t>
  </si>
  <si>
    <t>ALFM Peso Bond Fund, Inc.</t>
  </si>
  <si>
    <t>ATRAM Corporate Bond Fund, Inc.</t>
  </si>
  <si>
    <t>Cocolife Fixed Income Fund, Inc.</t>
  </si>
  <si>
    <t>Ekklesia Mutual Fund, Inc.</t>
  </si>
  <si>
    <t>First Metro Save and Learn Fixed Income Fund, Inc.</t>
  </si>
  <si>
    <t>Philam Bond Fund, Inc.</t>
  </si>
  <si>
    <t>Philam Managed Income Fund, Inc.</t>
  </si>
  <si>
    <t>Philequity Peso Bond Fund, Inc.</t>
  </si>
  <si>
    <t>Soldivo Bond Fund, Inc.</t>
  </si>
  <si>
    <t>Sun Life Prosperity Bond Fund, Inc.</t>
  </si>
  <si>
    <t>Sun Life Prosperity GS Fund, Inc.</t>
  </si>
  <si>
    <t>Corporate Debt Vehicle (units)</t>
  </si>
  <si>
    <t>ATRAM Unitized Corporate Debt Vehicle, Inc.</t>
  </si>
  <si>
    <t>ALFM Dollar Bond Fund, Inc.</t>
  </si>
  <si>
    <t>ATRAM Total Return Dollar Bond Fund, Inc.</t>
  </si>
  <si>
    <t>First Metro Save and Learn Dollar Bond Fund, Inc.</t>
  </si>
  <si>
    <t>PAMI Global Bond Fund, Inc.</t>
  </si>
  <si>
    <t>Philam Dollar Bond Fund, Inc.</t>
  </si>
  <si>
    <t>Philequity Dollar Income Fund, Inc.</t>
  </si>
  <si>
    <t>Sun Life Prosperity Dollar Abundance Fund, Inc.</t>
  </si>
  <si>
    <t xml:space="preserve">         Sub total - US Currency</t>
  </si>
  <si>
    <t>ALFM Euro Bond Fund, Inc.</t>
  </si>
  <si>
    <t xml:space="preserve">        Sub total - Euro Currency</t>
  </si>
  <si>
    <t>Sub total - bond funds</t>
  </si>
  <si>
    <t>Money Market Funds</t>
  </si>
  <si>
    <t>ALFM Money Market Fund, Inc.</t>
  </si>
  <si>
    <t>First Metro Save and Learn Money Market Fund, Inc.</t>
  </si>
  <si>
    <t>Sun Life Prosperity Peso Starter Fund, Inc.</t>
  </si>
  <si>
    <t>Sun Life Prosperity Dollar Starter Fund, Inc.</t>
  </si>
  <si>
    <t>Sub total - money market funds</t>
  </si>
  <si>
    <t>Feeder Fund</t>
  </si>
  <si>
    <t>Primarily invested in Peso securities (units)</t>
  </si>
  <si>
    <t>ALFM Global Multi-Asset Income Fund, Inc.</t>
  </si>
  <si>
    <t>Sun Life Prosperity World Equity Index Feeder Fund, Inc.</t>
  </si>
  <si>
    <t>Sun Life Prosperity World Income Fund, Inc.</t>
  </si>
  <si>
    <t>Primarily invested in foreign currency securities (units)</t>
  </si>
  <si>
    <t>Sub total - feeder fund</t>
  </si>
  <si>
    <t>GRAND TOTAL</t>
  </si>
  <si>
    <t>Month of February 2024</t>
  </si>
  <si>
    <r>
      <rPr>
        <rFont val="Arial"/>
        <color theme="1"/>
        <sz val="8.0"/>
      </rPr>
      <t xml:space="preserve">AIB Money Market Mutual Fund, Inc. </t>
    </r>
    <r>
      <rPr>
        <rFont val="Arial"/>
        <color theme="1"/>
        <sz val="14.0"/>
      </rPr>
      <t>*</t>
    </r>
  </si>
  <si>
    <t>Note: * - The fund was officially launched last February 15, 2024.</t>
  </si>
  <si>
    <t>Month of March 2024</t>
  </si>
  <si>
    <t>AIB Money Market Mutual Fund, Inc.</t>
  </si>
  <si>
    <t>As of the First Quarter of 2024</t>
  </si>
  <si>
    <t>(Amounts in Philippine Peso)</t>
  </si>
  <si>
    <t>Philequity MSCI Phils. Index Fund, Inc.</t>
  </si>
  <si>
    <t>Cocolife Dollar Fund Builder, Inc. </t>
  </si>
  <si>
    <t>Corporat e Debt Vehicle (units)</t>
  </si>
  <si>
    <t>PAMI Global Bond Fund Phils., Inc.</t>
  </si>
  <si>
    <r>
      <rPr>
        <rFont val="Arial"/>
        <color theme="1"/>
        <sz val="8.0"/>
      </rPr>
      <t xml:space="preserve">AIB Money Market Mutual Fund, Inc. </t>
    </r>
    <r>
      <rPr>
        <rFont val="Arial"/>
        <b/>
        <color theme="1"/>
        <sz val="14.0"/>
      </rPr>
      <t>*</t>
    </r>
  </si>
  <si>
    <t>ALFM Global Multi-Asset Income Fund Inc.</t>
  </si>
  <si>
    <t>Month of April 2024</t>
  </si>
  <si>
    <t>Month of May 2024</t>
  </si>
  <si>
    <t>Month of June 2024</t>
  </si>
  <si>
    <t>As of the Second Quarter of 2024</t>
  </si>
  <si>
    <t>Month of July 2024</t>
  </si>
  <si>
    <t>Month of August 2024</t>
  </si>
  <si>
    <t>Month of September 2024</t>
  </si>
  <si>
    <t>As of the Third Quarter of 2024</t>
  </si>
  <si>
    <t>Month of October 2024</t>
  </si>
  <si>
    <t>Month of November 2024</t>
  </si>
  <si>
    <t>Month of December 2024</t>
  </si>
  <si>
    <t>Philippine Stock Index Fund Corp. (units)</t>
  </si>
  <si>
    <t>ALFM Money Market Fund, Inc. (units)</t>
  </si>
  <si>
    <t>ALFM Global Multi-Asset Income Fund, Inc. (USD)</t>
  </si>
  <si>
    <t>As of the Fourth Quarter of 2024</t>
  </si>
  <si>
    <t>ASSET UNDER MANAGEMENT</t>
  </si>
  <si>
    <t>No.</t>
  </si>
  <si>
    <t>Company</t>
  </si>
  <si>
    <t>No. of Funds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</si>
  <si>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</si>
  <si>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</si>
  <si>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</si>
  <si>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</si>
  <si>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</si>
  <si>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</si>
  <si>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</si>
  <si>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</si>
  <si>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</si>
  <si>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</si>
  <si>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</si>
  <si>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</si>
  <si>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AIB</t>
  </si>
  <si>
    <t>ATRAM</t>
  </si>
  <si>
    <t>BPI Wealth</t>
  </si>
  <si>
    <t>CAMCI</t>
  </si>
  <si>
    <t>CIMAC</t>
  </si>
  <si>
    <t>CMI</t>
  </si>
  <si>
    <t>FAMI</t>
  </si>
  <si>
    <t>MBG</t>
  </si>
  <si>
    <t>NCM MF</t>
  </si>
  <si>
    <t>PEMI</t>
  </si>
  <si>
    <t>SLAMCI</t>
  </si>
  <si>
    <t>GRAND TOTALS</t>
  </si>
  <si>
    <t>YEAR-TO-DATE NET SALES</t>
  </si>
  <si>
    <t>Total Sales</t>
  </si>
  <si>
    <t>Total Redemptions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</si>
</sst>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#,##0.0_);\(#,##0.0\)"/>
    <numFmt numFmtId="166" formatCode="_(* #,##0.00_);_(* \(#,##0.00\);_(* &quot;-&quot;??_);_(@_)"/>
    <numFmt numFmtId="167" formatCode="_(* #,##0_);_(* \(#,##0\);_(* &quot;-&quot;_);_(@_)"/>
    <numFmt numFmtId="168" formatCode="_(* #,##0.000_);_(* \(#,##0.000\);_(* &quot;-&quot;??_);_(@_)"/>
    <numFmt numFmtId="169" formatCode="#,##0.000000000_);\(#,##0.000000000\)"/>
    <numFmt numFmtId="170" formatCode="#,##0.0000_);\(#,##0.0000\)"/>
  </numFmts>
  <fonts count="10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/>
    <font>
      <i/>
      <sz val="8.0"/>
      <color theme="1"/>
      <name val="Arial"/>
    </font>
    <font>
      <b/>
      <i/>
      <sz val="8.0"/>
      <color theme="1"/>
      <name val="Arial"/>
    </font>
    <font>
      <sz val="8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sz val="8.0"/>
      <color theme="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39" xfId="0" applyFont="1" applyNumberFormat="1"/>
    <xf borderId="0" fillId="0" fontId="2" numFmtId="0" xfId="0" applyAlignment="1" applyFont="1">
      <alignment horizontal="center"/>
    </xf>
    <xf borderId="0" fillId="0" fontId="2" numFmtId="39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1" fillId="2" fontId="1" numFmtId="164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1" numFmtId="39" xfId="0" applyAlignment="1" applyBorder="1" applyFont="1" applyNumberFormat="1">
      <alignment horizontal="left"/>
    </xf>
    <xf borderId="4" fillId="2" fontId="2" numFmtId="0" xfId="0" applyAlignment="1" applyBorder="1" applyFont="1">
      <alignment horizontal="center"/>
    </xf>
    <xf borderId="4" fillId="2" fontId="1" numFmtId="39" xfId="0" applyAlignment="1" applyBorder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0" fillId="0" fontId="1" numFmtId="39" xfId="0" applyAlignment="1" applyFont="1" applyNumberFormat="1">
      <alignment horizontal="center"/>
    </xf>
    <xf borderId="0" fillId="0" fontId="4" numFmtId="39" xfId="0" applyFont="1" applyNumberFormat="1"/>
    <xf borderId="0" fillId="0" fontId="2" numFmtId="165" xfId="0" applyFont="1" applyNumberFormat="1"/>
    <xf borderId="0" fillId="0" fontId="2" numFmtId="39" xfId="0" applyAlignment="1" applyFont="1" applyNumberFormat="1">
      <alignment horizontal="right"/>
    </xf>
    <xf borderId="0" fillId="0" fontId="2" numFmtId="39" xfId="0" applyAlignment="1" applyFont="1" applyNumberFormat="1">
      <alignment horizontal="left"/>
    </xf>
    <xf borderId="0" fillId="0" fontId="5" numFmtId="39" xfId="0" applyFont="1" applyNumberFormat="1"/>
    <xf borderId="0" fillId="0" fontId="1" numFmtId="0" xfId="0" applyAlignment="1" applyFont="1">
      <alignment horizontal="center"/>
    </xf>
    <xf borderId="5" fillId="0" fontId="1" numFmtId="164" xfId="0" applyAlignment="1" applyBorder="1" applyFont="1" applyNumberFormat="1">
      <alignment horizontal="right"/>
    </xf>
    <xf borderId="5" fillId="0" fontId="1" numFmtId="3" xfId="0" applyBorder="1" applyFont="1" applyNumberFormat="1"/>
    <xf borderId="0" fillId="0" fontId="6" numFmtId="164" xfId="0" applyAlignment="1" applyFont="1" applyNumberFormat="1">
      <alignment horizontal="right"/>
    </xf>
    <xf borderId="0" fillId="0" fontId="2" numFmtId="3" xfId="0" applyFont="1" applyNumberFormat="1"/>
    <xf borderId="0" fillId="0" fontId="1" numFmtId="0" xfId="0" applyFont="1"/>
    <xf borderId="0" fillId="0" fontId="2" numFmtId="0" xfId="0" applyFont="1"/>
    <xf borderId="0" fillId="0" fontId="1" numFmtId="37" xfId="0" applyAlignment="1" applyFont="1" applyNumberFormat="1">
      <alignment horizontal="center"/>
    </xf>
    <xf borderId="4" fillId="2" fontId="1" numFmtId="39" xfId="0" applyBorder="1" applyFont="1" applyNumberFormat="1"/>
    <xf borderId="4" fillId="2" fontId="1" numFmtId="0" xfId="0" applyAlignment="1" applyBorder="1" applyFont="1">
      <alignment horizontal="center"/>
    </xf>
    <xf borderId="4" fillId="2" fontId="7" numFmtId="0" xfId="0" applyBorder="1" applyFont="1"/>
    <xf borderId="6" fillId="2" fontId="1" numFmtId="164" xfId="0" applyAlignment="1" applyBorder="1" applyFont="1" applyNumberFormat="1">
      <alignment horizontal="right"/>
    </xf>
    <xf borderId="6" fillId="2" fontId="1" numFmtId="3" xfId="0" applyBorder="1" applyFont="1" applyNumberFormat="1"/>
    <xf borderId="0" fillId="0" fontId="8" numFmtId="0" xfId="0" applyFont="1"/>
    <xf borderId="0" fillId="0" fontId="2" numFmtId="9" xfId="0" applyAlignment="1" applyFont="1" applyNumberFormat="1">
      <alignment horizontal="center"/>
    </xf>
    <xf borderId="4" fillId="3" fontId="2" numFmtId="164" xfId="0" applyAlignment="1" applyBorder="1" applyFill="1" applyFont="1" applyNumberFormat="1">
      <alignment horizontal="right"/>
    </xf>
    <xf borderId="0" fillId="0" fontId="4" numFmtId="0" xfId="0" applyFont="1"/>
    <xf quotePrefix="1" borderId="0" fillId="0" fontId="2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horizontal="right"/>
    </xf>
    <xf borderId="0" fillId="0" fontId="2" numFmtId="37" xfId="0" applyFont="1" applyNumberFormat="1"/>
    <xf borderId="0" fillId="0" fontId="2" numFmtId="4" xfId="0" applyAlignment="1" applyFont="1" applyNumberFormat="1">
      <alignment horizontal="center"/>
    </xf>
    <xf borderId="0" fillId="0" fontId="2" numFmtId="37" xfId="0" applyAlignment="1" applyFont="1" applyNumberFormat="1">
      <alignment horizontal="center"/>
    </xf>
    <xf borderId="0" fillId="0" fontId="1" numFmtId="4" xfId="0" applyFont="1" applyNumberFormat="1"/>
    <xf borderId="0" fillId="0" fontId="1" numFmtId="4" xfId="0" applyAlignment="1" applyFont="1" applyNumberFormat="1">
      <alignment horizontal="right"/>
    </xf>
    <xf borderId="0" fillId="0" fontId="1" numFmtId="4" xfId="0" applyAlignment="1" applyFont="1" applyNumberFormat="1">
      <alignment horizontal="center"/>
    </xf>
    <xf borderId="4" fillId="4" fontId="1" numFmtId="39" xfId="0" applyAlignment="1" applyBorder="1" applyFill="1" applyFont="1" applyNumberFormat="1">
      <alignment horizontal="left"/>
    </xf>
    <xf borderId="4" fillId="4" fontId="2" numFmtId="0" xfId="0" applyAlignment="1" applyBorder="1" applyFont="1">
      <alignment horizontal="center"/>
    </xf>
    <xf borderId="4" fillId="4" fontId="1" numFmtId="39" xfId="0" applyAlignment="1" applyBorder="1" applyFont="1" applyNumberFormat="1">
      <alignment horizontal="center"/>
    </xf>
    <xf borderId="4" fillId="4" fontId="1" numFmtId="4" xfId="0" applyAlignment="1" applyBorder="1" applyFont="1" applyNumberFormat="1">
      <alignment horizontal="center"/>
    </xf>
    <xf borderId="4" fillId="4" fontId="1" numFmtId="37" xfId="0" applyAlignment="1" applyBorder="1" applyFont="1" applyNumberFormat="1">
      <alignment horizontal="center"/>
    </xf>
    <xf borderId="0" fillId="0" fontId="2" numFmtId="166" xfId="0" applyFont="1" applyNumberFormat="1"/>
    <xf borderId="0" fillId="0" fontId="9" numFmtId="164" xfId="0" applyFont="1" applyNumberFormat="1"/>
    <xf borderId="0" fillId="0" fontId="7" numFmtId="0" xfId="0" applyFont="1"/>
    <xf borderId="0" fillId="0" fontId="1" numFmtId="3" xfId="0" applyFont="1" applyNumberFormat="1"/>
    <xf borderId="4" fillId="3" fontId="2" numFmtId="164" xfId="0" applyBorder="1" applyFont="1" applyNumberFormat="1"/>
    <xf borderId="4" fillId="3" fontId="2" numFmtId="0" xfId="0" applyAlignment="1" applyBorder="1" applyFont="1">
      <alignment horizontal="center"/>
    </xf>
    <xf borderId="4" fillId="3" fontId="2" numFmtId="39" xfId="0" applyBorder="1" applyFont="1" applyNumberFormat="1"/>
    <xf borderId="0" fillId="0" fontId="2" numFmtId="167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4" fillId="2" fontId="1" numFmtId="167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right"/>
    </xf>
    <xf borderId="5" fillId="0" fontId="1" numFmtId="167" xfId="0" applyAlignment="1" applyBorder="1" applyFont="1" applyNumberFormat="1">
      <alignment horizontal="right"/>
    </xf>
    <xf borderId="5" fillId="0" fontId="1" numFmtId="167" xfId="0" applyBorder="1" applyFont="1" applyNumberFormat="1"/>
    <xf borderId="0" fillId="0" fontId="6" numFmtId="167" xfId="0" applyAlignment="1" applyFont="1" applyNumberFormat="1">
      <alignment horizontal="right"/>
    </xf>
    <xf borderId="0" fillId="0" fontId="2" numFmtId="167" xfId="0" applyFont="1" applyNumberFormat="1"/>
    <xf borderId="6" fillId="2" fontId="1" numFmtId="167" xfId="0" applyBorder="1" applyFont="1" applyNumberFormat="1"/>
    <xf borderId="0" fillId="0" fontId="1" numFmtId="167" xfId="0" applyAlignment="1" applyFont="1" applyNumberFormat="1">
      <alignment horizontal="right"/>
    </xf>
    <xf borderId="0" fillId="0" fontId="7" numFmtId="39" xfId="0" applyFont="1" applyNumberFormat="1"/>
    <xf borderId="0" fillId="0" fontId="7" numFmtId="0" xfId="0" applyAlignment="1" applyFont="1">
      <alignment horizontal="left"/>
    </xf>
    <xf borderId="7" fillId="5" fontId="7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left"/>
    </xf>
    <xf borderId="7" fillId="0" fontId="8" numFmtId="3" xfId="0" applyBorder="1" applyFont="1" applyNumberFormat="1"/>
    <xf borderId="7" fillId="0" fontId="8" numFmtId="164" xfId="0" applyAlignment="1" applyBorder="1" applyFont="1" applyNumberFormat="1">
      <alignment horizontal="center"/>
    </xf>
    <xf borderId="9" fillId="0" fontId="8" numFmtId="164" xfId="0" applyAlignment="1" applyBorder="1" applyFont="1" applyNumberFormat="1">
      <alignment horizontal="center"/>
    </xf>
    <xf borderId="9" fillId="0" fontId="8" numFmtId="166" xfId="0" applyAlignment="1" applyBorder="1" applyFont="1" applyNumberFormat="1">
      <alignment horizontal="right"/>
    </xf>
    <xf borderId="9" fillId="0" fontId="8" numFmtId="166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7" fillId="0" fontId="8" numFmtId="0" xfId="0" applyBorder="1" applyFont="1"/>
    <xf borderId="7" fillId="0" fontId="8" numFmtId="164" xfId="0" applyBorder="1" applyFont="1" applyNumberFormat="1"/>
    <xf borderId="7" fillId="0" fontId="8" numFmtId="166" xfId="0" applyAlignment="1" applyBorder="1" applyFont="1" applyNumberFormat="1">
      <alignment horizontal="right"/>
    </xf>
    <xf borderId="7" fillId="0" fontId="8" numFmtId="166" xfId="0" applyBorder="1" applyFont="1" applyNumberFormat="1"/>
    <xf borderId="0" fillId="0" fontId="8" numFmtId="3" xfId="0" applyFont="1" applyNumberFormat="1"/>
    <xf borderId="0" fillId="0" fontId="8" numFmtId="164" xfId="0" applyFont="1" applyNumberFormat="1"/>
    <xf borderId="0" fillId="0" fontId="7" numFmtId="0" xfId="0" applyAlignment="1" applyFont="1">
      <alignment horizontal="center"/>
    </xf>
    <xf borderId="10" fillId="0" fontId="7" numFmtId="0" xfId="0" applyAlignment="1" applyBorder="1" applyFont="1">
      <alignment horizontal="center"/>
    </xf>
    <xf borderId="10" fillId="0" fontId="7" numFmtId="3" xfId="0" applyBorder="1" applyFont="1" applyNumberFormat="1"/>
    <xf borderId="10" fillId="0" fontId="7" numFmtId="164" xfId="0" applyBorder="1" applyFont="1" applyNumberFormat="1"/>
    <xf borderId="0" fillId="0" fontId="8" numFmtId="166" xfId="0" applyFont="1" applyNumberFormat="1"/>
    <xf borderId="0" fillId="0" fontId="8" numFmtId="168" xfId="0" applyFont="1" applyNumberFormat="1"/>
    <xf borderId="7" fillId="6" fontId="7" numFmtId="0" xfId="0" applyAlignment="1" applyBorder="1" applyFill="1" applyFont="1">
      <alignment horizontal="center" shrinkToFit="0" vertical="center" wrapText="1"/>
    </xf>
    <xf borderId="8" fillId="6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wrapText="1"/>
    </xf>
    <xf borderId="7" fillId="0" fontId="8" numFmtId="0" xfId="0" applyAlignment="1" applyBorder="1" applyFont="1">
      <alignment horizontal="left" shrinkToFit="0" wrapText="1"/>
    </xf>
    <xf borderId="9" fillId="0" fontId="8" numFmtId="164" xfId="0" applyAlignment="1" applyBorder="1" applyFont="1" applyNumberFormat="1">
      <alignment horizontal="right" shrinkToFit="0" wrapText="1"/>
    </xf>
    <xf borderId="7" fillId="0" fontId="7" numFmtId="164" xfId="0" applyBorder="1" applyFont="1" applyNumberFormat="1"/>
    <xf borderId="0" fillId="0" fontId="8" numFmtId="0" xfId="0" applyAlignment="1" applyFont="1">
      <alignment horizontal="center" shrinkToFit="0" wrapText="1"/>
    </xf>
    <xf borderId="7" fillId="0" fontId="8" numFmtId="0" xfId="0" applyAlignment="1" applyBorder="1" applyFont="1">
      <alignment shrinkToFit="0" wrapText="1"/>
    </xf>
    <xf borderId="0" fillId="0" fontId="8" numFmtId="169" xfId="0" applyFont="1" applyNumberFormat="1"/>
    <xf borderId="0" fillId="0" fontId="8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061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1.5852448E7</v>
      </c>
      <c r="E9" s="6">
        <v>493145.0</v>
      </c>
      <c r="F9" s="6">
        <f t="shared" ref="F9:F27" si="2">D9-E9</f>
        <v>15359303</v>
      </c>
      <c r="G9" s="6">
        <v>4.170172547E9</v>
      </c>
      <c r="H9" s="6">
        <v>6647.0</v>
      </c>
      <c r="I9" s="6">
        <v>5246522.0</v>
      </c>
      <c r="J9" s="6">
        <v>5.9052402E7</v>
      </c>
      <c r="K9" s="4">
        <f t="shared" ref="K9:K27" si="3">I9-J9</f>
        <v>-53805880</v>
      </c>
      <c r="L9" s="4">
        <f t="shared" ref="L9:M9" si="1">I9</f>
        <v>5246522</v>
      </c>
      <c r="M9" s="4">
        <f t="shared" si="1"/>
        <v>59052402</v>
      </c>
      <c r="N9" s="4">
        <f t="shared" ref="N9:N27" si="5">L9-M9</f>
        <v>-53805880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6">1+B9</f>
        <v>2</v>
      </c>
      <c r="C10" s="3" t="s">
        <v>22</v>
      </c>
      <c r="D10" s="6">
        <v>7.7679695499E8</v>
      </c>
      <c r="E10" s="6">
        <v>4549366.98</v>
      </c>
      <c r="F10" s="6">
        <f t="shared" si="2"/>
        <v>772247588</v>
      </c>
      <c r="G10" s="6">
        <v>7.2461709264E8</v>
      </c>
      <c r="H10" s="6">
        <v>4097.0</v>
      </c>
      <c r="I10" s="6">
        <v>2767579.52</v>
      </c>
      <c r="J10" s="6">
        <v>1.815594669E7</v>
      </c>
      <c r="K10" s="4">
        <f t="shared" si="3"/>
        <v>-15388367.17</v>
      </c>
      <c r="L10" s="4">
        <f t="shared" ref="L10:M10" si="4">I10</f>
        <v>2767579.52</v>
      </c>
      <c r="M10" s="4">
        <f t="shared" si="4"/>
        <v>18155946.69</v>
      </c>
      <c r="N10" s="4">
        <f t="shared" si="5"/>
        <v>-15388367.17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6"/>
        <v>3</v>
      </c>
      <c r="C11" s="3" t="s">
        <v>23</v>
      </c>
      <c r="D11" s="6">
        <v>1.38633689721E9</v>
      </c>
      <c r="E11" s="6">
        <v>2.053235261E7</v>
      </c>
      <c r="F11" s="6">
        <f t="shared" si="2"/>
        <v>1365804545</v>
      </c>
      <c r="G11" s="6">
        <v>1.2929364247E9</v>
      </c>
      <c r="H11" s="6">
        <v>2694.0</v>
      </c>
      <c r="I11" s="6">
        <v>1.830074102E7</v>
      </c>
      <c r="J11" s="6">
        <v>1.096960524E7</v>
      </c>
      <c r="K11" s="4">
        <f t="shared" si="3"/>
        <v>7331135.78</v>
      </c>
      <c r="L11" s="4">
        <f t="shared" ref="L11:M11" si="7">I11</f>
        <v>18300741.02</v>
      </c>
      <c r="M11" s="4">
        <f t="shared" si="7"/>
        <v>10969605.24</v>
      </c>
      <c r="N11" s="4">
        <f t="shared" si="5"/>
        <v>7331135.78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6"/>
        <v>4</v>
      </c>
      <c r="C12" s="3" t="s">
        <v>24</v>
      </c>
      <c r="D12" s="6">
        <v>3.5333195381E8</v>
      </c>
      <c r="E12" s="6">
        <v>4843605.59</v>
      </c>
      <c r="F12" s="6">
        <f t="shared" si="2"/>
        <v>348488348.2</v>
      </c>
      <c r="G12" s="6">
        <v>2.1089338788E8</v>
      </c>
      <c r="H12" s="6">
        <v>1773.0</v>
      </c>
      <c r="I12" s="6">
        <v>527670.76</v>
      </c>
      <c r="J12" s="6">
        <v>7339206.81</v>
      </c>
      <c r="K12" s="4">
        <f t="shared" si="3"/>
        <v>-6811536.05</v>
      </c>
      <c r="L12" s="4">
        <f t="shared" ref="L12:M12" si="8">I12</f>
        <v>527670.76</v>
      </c>
      <c r="M12" s="4">
        <f t="shared" si="8"/>
        <v>7339206.81</v>
      </c>
      <c r="N12" s="4">
        <f t="shared" si="5"/>
        <v>-6811536.05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6"/>
        <v>5</v>
      </c>
      <c r="C13" s="3" t="s">
        <v>25</v>
      </c>
      <c r="D13" s="6">
        <v>4.70095998E8</v>
      </c>
      <c r="E13" s="6">
        <v>1.0696373E7</v>
      </c>
      <c r="F13" s="6">
        <f t="shared" si="2"/>
        <v>459399625</v>
      </c>
      <c r="G13" s="6">
        <v>3.83056795E8</v>
      </c>
      <c r="H13" s="6">
        <v>1322.0</v>
      </c>
      <c r="I13" s="6">
        <v>1482636.0</v>
      </c>
      <c r="J13" s="6">
        <v>4852537.0</v>
      </c>
      <c r="K13" s="4">
        <f t="shared" si="3"/>
        <v>-3369901</v>
      </c>
      <c r="L13" s="4">
        <f t="shared" ref="L13:M13" si="9">I13</f>
        <v>1482636</v>
      </c>
      <c r="M13" s="4">
        <f t="shared" si="9"/>
        <v>4852537</v>
      </c>
      <c r="N13" s="4">
        <f t="shared" si="5"/>
        <v>-3369901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6"/>
        <v>6</v>
      </c>
      <c r="C14" s="3" t="s">
        <v>26</v>
      </c>
      <c r="D14" s="6">
        <v>4.387782585E9</v>
      </c>
      <c r="E14" s="6">
        <v>1.49266345E8</v>
      </c>
      <c r="F14" s="6">
        <f t="shared" si="2"/>
        <v>4238516240</v>
      </c>
      <c r="G14" s="6">
        <v>4.039857719E9</v>
      </c>
      <c r="H14" s="6">
        <v>15399.0</v>
      </c>
      <c r="I14" s="6">
        <v>4098336.0</v>
      </c>
      <c r="J14" s="6">
        <v>2.14609288E8</v>
      </c>
      <c r="K14" s="4">
        <f t="shared" si="3"/>
        <v>-210510952</v>
      </c>
      <c r="L14" s="4">
        <f t="shared" ref="L14:M14" si="10">I14</f>
        <v>4098336</v>
      </c>
      <c r="M14" s="4">
        <f t="shared" si="10"/>
        <v>214609288</v>
      </c>
      <c r="N14" s="4">
        <f t="shared" si="5"/>
        <v>-210510952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6"/>
        <v>7</v>
      </c>
      <c r="C15" s="3" t="s">
        <v>27</v>
      </c>
      <c r="D15" s="6">
        <v>1.01862188E8</v>
      </c>
      <c r="E15" s="6">
        <v>439965.0</v>
      </c>
      <c r="F15" s="6">
        <f t="shared" si="2"/>
        <v>101422223</v>
      </c>
      <c r="G15" s="6">
        <v>9.9758532E7</v>
      </c>
      <c r="H15" s="6">
        <v>512.0</v>
      </c>
      <c r="I15" s="6">
        <v>263908.0</v>
      </c>
      <c r="J15" s="6">
        <v>2310554.0</v>
      </c>
      <c r="K15" s="4">
        <f t="shared" si="3"/>
        <v>-2046646</v>
      </c>
      <c r="L15" s="4">
        <f t="shared" ref="L15:M15" si="11">I15</f>
        <v>263908</v>
      </c>
      <c r="M15" s="4">
        <f t="shared" si="11"/>
        <v>2310554</v>
      </c>
      <c r="N15" s="4">
        <f t="shared" si="5"/>
        <v>-2046646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6"/>
        <v>8</v>
      </c>
      <c r="C16" s="3" t="s">
        <v>28</v>
      </c>
      <c r="D16" s="6">
        <v>1.2619835E8</v>
      </c>
      <c r="E16" s="6">
        <v>887102.0</v>
      </c>
      <c r="F16" s="6">
        <f t="shared" si="2"/>
        <v>125311248</v>
      </c>
      <c r="G16" s="6">
        <v>1.19327669E8</v>
      </c>
      <c r="H16" s="6">
        <v>49.0</v>
      </c>
      <c r="I16" s="6">
        <v>0.0</v>
      </c>
      <c r="J16" s="6">
        <v>1946420.0</v>
      </c>
      <c r="K16" s="4">
        <f t="shared" si="3"/>
        <v>-1946420</v>
      </c>
      <c r="L16" s="4">
        <f t="shared" ref="L16:M16" si="12">I16</f>
        <v>0</v>
      </c>
      <c r="M16" s="4">
        <f t="shared" si="12"/>
        <v>1946420</v>
      </c>
      <c r="N16" s="4">
        <f t="shared" si="5"/>
        <v>-1946420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6"/>
        <v>9</v>
      </c>
      <c r="C17" s="3" t="s">
        <v>29</v>
      </c>
      <c r="D17" s="6">
        <v>1.226771013E9</v>
      </c>
      <c r="E17" s="6">
        <v>3.9110074E7</v>
      </c>
      <c r="F17" s="6">
        <f t="shared" si="2"/>
        <v>1187660939</v>
      </c>
      <c r="G17" s="6">
        <v>1.206090296E9</v>
      </c>
      <c r="H17" s="6">
        <v>11637.0</v>
      </c>
      <c r="I17" s="6">
        <v>0.0</v>
      </c>
      <c r="J17" s="6">
        <v>2.3899895E7</v>
      </c>
      <c r="K17" s="4">
        <f t="shared" si="3"/>
        <v>-23899895</v>
      </c>
      <c r="L17" s="4">
        <f t="shared" ref="L17:M17" si="13">I17</f>
        <v>0</v>
      </c>
      <c r="M17" s="4">
        <f t="shared" si="13"/>
        <v>23899895</v>
      </c>
      <c r="N17" s="4">
        <f t="shared" si="5"/>
        <v>-23899895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6"/>
        <v>10</v>
      </c>
      <c r="C18" s="3" t="s">
        <v>30</v>
      </c>
      <c r="D18" s="6">
        <v>3.567912442E9</v>
      </c>
      <c r="E18" s="6">
        <v>3.7673568E7</v>
      </c>
      <c r="F18" s="6">
        <f t="shared" si="2"/>
        <v>3530238874</v>
      </c>
      <c r="G18" s="6">
        <v>3.377488242E9</v>
      </c>
      <c r="H18" s="6">
        <v>11557.0</v>
      </c>
      <c r="I18" s="6">
        <v>5622689.0</v>
      </c>
      <c r="J18" s="6">
        <v>2.6906601E7</v>
      </c>
      <c r="K18" s="4">
        <f t="shared" si="3"/>
        <v>-21283912</v>
      </c>
      <c r="L18" s="4">
        <f t="shared" ref="L18:M18" si="14">I18</f>
        <v>5622689</v>
      </c>
      <c r="M18" s="4">
        <f t="shared" si="14"/>
        <v>26906601</v>
      </c>
      <c r="N18" s="4">
        <f t="shared" si="5"/>
        <v>-21283912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6"/>
        <v>11</v>
      </c>
      <c r="C19" s="3" t="s">
        <v>31</v>
      </c>
      <c r="D19" s="6">
        <v>2.23660694986E9</v>
      </c>
      <c r="E19" s="6">
        <v>3269549.37</v>
      </c>
      <c r="F19" s="6">
        <f t="shared" si="2"/>
        <v>2233337400</v>
      </c>
      <c r="G19" s="6">
        <v>2.11047436902E9</v>
      </c>
      <c r="H19" s="6">
        <v>5014.0</v>
      </c>
      <c r="I19" s="6">
        <v>1455818.46</v>
      </c>
      <c r="J19" s="6">
        <v>5231460.47</v>
      </c>
      <c r="K19" s="4">
        <f t="shared" si="3"/>
        <v>-3775642.01</v>
      </c>
      <c r="L19" s="4">
        <f t="shared" ref="L19:M19" si="15">I19</f>
        <v>1455818.46</v>
      </c>
      <c r="M19" s="4">
        <f t="shared" si="15"/>
        <v>5231460.47</v>
      </c>
      <c r="N19" s="4">
        <f t="shared" si="5"/>
        <v>-3775642.01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6"/>
        <v>12</v>
      </c>
      <c r="C20" s="3" t="s">
        <v>32</v>
      </c>
      <c r="D20" s="6">
        <v>9.56764481091E9</v>
      </c>
      <c r="E20" s="6">
        <v>4.536064842E7</v>
      </c>
      <c r="F20" s="6">
        <f t="shared" si="2"/>
        <v>9522284162</v>
      </c>
      <c r="G20" s="6">
        <v>8.96892234527E9</v>
      </c>
      <c r="H20" s="6">
        <v>34177.0</v>
      </c>
      <c r="I20" s="6">
        <v>1.179560009E7</v>
      </c>
      <c r="J20" s="6">
        <v>6.336429046E7</v>
      </c>
      <c r="K20" s="4">
        <f t="shared" si="3"/>
        <v>-51568690.37</v>
      </c>
      <c r="L20" s="4">
        <f t="shared" ref="L20:M20" si="16">I20</f>
        <v>11795600.09</v>
      </c>
      <c r="M20" s="4">
        <f t="shared" si="16"/>
        <v>63364290.46</v>
      </c>
      <c r="N20" s="4">
        <f t="shared" si="5"/>
        <v>-51568690.37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6"/>
        <v>13</v>
      </c>
      <c r="C21" s="3" t="s">
        <v>33</v>
      </c>
      <c r="D21" s="6">
        <v>3.2164396011E8</v>
      </c>
      <c r="E21" s="6">
        <v>1024021.78</v>
      </c>
      <c r="F21" s="6">
        <f t="shared" si="2"/>
        <v>320619938.3</v>
      </c>
      <c r="G21" s="6">
        <v>3.1891804779E8</v>
      </c>
      <c r="H21" s="6">
        <v>950.0</v>
      </c>
      <c r="I21" s="6">
        <v>670425.85</v>
      </c>
      <c r="J21" s="6">
        <v>504660.13</v>
      </c>
      <c r="K21" s="4">
        <f t="shared" si="3"/>
        <v>165765.72</v>
      </c>
      <c r="L21" s="4">
        <f t="shared" ref="L21:M21" si="17">I21</f>
        <v>670425.85</v>
      </c>
      <c r="M21" s="4">
        <f t="shared" si="17"/>
        <v>504660.13</v>
      </c>
      <c r="N21" s="4">
        <f t="shared" si="5"/>
        <v>165765.72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6"/>
        <v>14</v>
      </c>
      <c r="C22" s="3" t="s">
        <v>34</v>
      </c>
      <c r="D22" s="6">
        <v>3.87973606795E9</v>
      </c>
      <c r="E22" s="6">
        <v>1.906651348E7</v>
      </c>
      <c r="F22" s="6">
        <f t="shared" si="2"/>
        <v>3860669554</v>
      </c>
      <c r="G22" s="6">
        <v>3.82080859177E9</v>
      </c>
      <c r="H22" s="6">
        <v>25297.0</v>
      </c>
      <c r="I22" s="6">
        <v>6708010.91</v>
      </c>
      <c r="J22" s="6">
        <v>4.053022511E7</v>
      </c>
      <c r="K22" s="4">
        <f t="shared" si="3"/>
        <v>-33822214.2</v>
      </c>
      <c r="L22" s="4">
        <f t="shared" ref="L22:M22" si="18">I22</f>
        <v>6708010.91</v>
      </c>
      <c r="M22" s="4">
        <f t="shared" si="18"/>
        <v>40530225.11</v>
      </c>
      <c r="N22" s="4">
        <f t="shared" si="5"/>
        <v>-33822214.2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6"/>
        <v>15</v>
      </c>
      <c r="C23" s="3" t="s">
        <v>35</v>
      </c>
      <c r="D23" s="6">
        <v>8.121295642E9</v>
      </c>
      <c r="E23" s="6">
        <v>1.5483213E7</v>
      </c>
      <c r="F23" s="6">
        <f t="shared" si="2"/>
        <v>8105812429</v>
      </c>
      <c r="G23" s="6">
        <v>8.068808046E9</v>
      </c>
      <c r="H23" s="6">
        <v>13337.0</v>
      </c>
      <c r="I23" s="6">
        <v>2235841.0</v>
      </c>
      <c r="J23" s="6">
        <v>1.6263102E8</v>
      </c>
      <c r="K23" s="4">
        <f t="shared" si="3"/>
        <v>-160395179</v>
      </c>
      <c r="L23" s="4">
        <f t="shared" ref="L23:M23" si="19">I23</f>
        <v>2235841</v>
      </c>
      <c r="M23" s="4">
        <f t="shared" si="19"/>
        <v>162631020</v>
      </c>
      <c r="N23" s="4">
        <f t="shared" si="5"/>
        <v>-160395179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6"/>
        <v>16</v>
      </c>
      <c r="C24" s="19" t="s">
        <v>36</v>
      </c>
      <c r="D24" s="6">
        <v>3.70327918459E9</v>
      </c>
      <c r="E24" s="6">
        <v>1.394289148E7</v>
      </c>
      <c r="F24" s="6">
        <f t="shared" si="2"/>
        <v>3689336293</v>
      </c>
      <c r="G24" s="6">
        <v>3.47487612748E9</v>
      </c>
      <c r="H24" s="6">
        <v>12460.0</v>
      </c>
      <c r="I24" s="6">
        <v>4.175980808E7</v>
      </c>
      <c r="J24" s="6">
        <v>4.325927987E7</v>
      </c>
      <c r="K24" s="4">
        <f t="shared" si="3"/>
        <v>-1499471.79</v>
      </c>
      <c r="L24" s="4">
        <f t="shared" ref="L24:M24" si="20">I24</f>
        <v>41759808.08</v>
      </c>
      <c r="M24" s="4">
        <f t="shared" si="20"/>
        <v>43259279.87</v>
      </c>
      <c r="N24" s="4">
        <f t="shared" si="5"/>
        <v>-1499471.79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6"/>
        <v>17</v>
      </c>
      <c r="C25" s="21" t="s">
        <v>37</v>
      </c>
      <c r="D25" s="6">
        <v>6.738073894E9</v>
      </c>
      <c r="E25" s="6">
        <v>6.1157333E7</v>
      </c>
      <c r="F25" s="6">
        <f t="shared" si="2"/>
        <v>6676916561</v>
      </c>
      <c r="G25" s="6">
        <v>6.552973528E9</v>
      </c>
      <c r="H25" s="6">
        <v>66939.0</v>
      </c>
      <c r="I25" s="6">
        <v>1.9003336E7</v>
      </c>
      <c r="J25" s="6">
        <v>1.40522035E8</v>
      </c>
      <c r="K25" s="4">
        <f t="shared" si="3"/>
        <v>-121518699</v>
      </c>
      <c r="L25" s="4">
        <f t="shared" ref="L25:M25" si="21">I25</f>
        <v>19003336</v>
      </c>
      <c r="M25" s="4">
        <f t="shared" si="21"/>
        <v>140522035</v>
      </c>
      <c r="N25" s="4">
        <f t="shared" si="5"/>
        <v>-121518699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6"/>
        <v>18</v>
      </c>
      <c r="C26" s="21" t="s">
        <v>38</v>
      </c>
      <c r="D26" s="6">
        <v>1.0982924818E10</v>
      </c>
      <c r="E26" s="6">
        <v>6.5344593E7</v>
      </c>
      <c r="F26" s="6">
        <f t="shared" si="2"/>
        <v>10917580225</v>
      </c>
      <c r="G26" s="6">
        <v>1.0870967888E10</v>
      </c>
      <c r="H26" s="6">
        <v>57875.0</v>
      </c>
      <c r="I26" s="6">
        <v>3.0297748E7</v>
      </c>
      <c r="J26" s="6">
        <v>2.80166627E8</v>
      </c>
      <c r="K26" s="4">
        <f t="shared" si="3"/>
        <v>-249868879</v>
      </c>
      <c r="L26" s="4">
        <f t="shared" ref="L26:M26" si="22">I26</f>
        <v>30297748</v>
      </c>
      <c r="M26" s="4">
        <f t="shared" si="22"/>
        <v>280166627</v>
      </c>
      <c r="N26" s="4">
        <f t="shared" si="5"/>
        <v>-249868879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6"/>
        <v>19</v>
      </c>
      <c r="C27" s="3" t="s">
        <v>39</v>
      </c>
      <c r="D27" s="6">
        <v>6.0499976487E8</v>
      </c>
      <c r="E27" s="6">
        <v>2313657.12</v>
      </c>
      <c r="F27" s="6">
        <f t="shared" si="2"/>
        <v>602686107.8</v>
      </c>
      <c r="G27" s="6">
        <v>5.226630709E8</v>
      </c>
      <c r="H27" s="6">
        <v>1246.0</v>
      </c>
      <c r="I27" s="6">
        <v>69775.75</v>
      </c>
      <c r="J27" s="6">
        <v>1178611.08</v>
      </c>
      <c r="K27" s="4">
        <f t="shared" si="3"/>
        <v>-1108835.33</v>
      </c>
      <c r="L27" s="4">
        <f t="shared" ref="L27:M27" si="23">I27</f>
        <v>69775.75</v>
      </c>
      <c r="M27" s="4">
        <f t="shared" si="23"/>
        <v>1178611.08</v>
      </c>
      <c r="N27" s="4">
        <f t="shared" si="5"/>
        <v>-1108835.33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2.3582689566E8</v>
      </c>
      <c r="E29" s="6">
        <v>5529640.65</v>
      </c>
      <c r="F29" s="6">
        <f t="shared" ref="F29:F32" si="25">D29-E29</f>
        <v>230297255</v>
      </c>
      <c r="G29" s="6">
        <v>2.2761921429E8</v>
      </c>
      <c r="H29" s="6">
        <v>2971.0</v>
      </c>
      <c r="I29" s="6">
        <v>6397829.83</v>
      </c>
      <c r="J29" s="6">
        <v>1.152817159E7</v>
      </c>
      <c r="K29" s="4">
        <f t="shared" ref="K29:K32" si="26">I29-J29</f>
        <v>-5130341.76</v>
      </c>
      <c r="L29" s="4">
        <f t="shared" ref="L29:M29" si="24">I29</f>
        <v>6397829.83</v>
      </c>
      <c r="M29" s="4">
        <f t="shared" si="24"/>
        <v>11528171.59</v>
      </c>
      <c r="N29" s="4">
        <f t="shared" ref="N29:N32" si="28">L29-M29</f>
        <v>-5130341.76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29">1+B29</f>
        <v>21</v>
      </c>
      <c r="C30" s="3" t="s">
        <v>42</v>
      </c>
      <c r="D30" s="6">
        <v>1.3320932453E8</v>
      </c>
      <c r="E30" s="6">
        <v>643619.95</v>
      </c>
      <c r="F30" s="6">
        <f t="shared" si="25"/>
        <v>132565704.6</v>
      </c>
      <c r="G30" s="6">
        <v>6.6740681E7</v>
      </c>
      <c r="H30" s="6">
        <v>1928.0</v>
      </c>
      <c r="I30" s="6">
        <v>2.837588105E7</v>
      </c>
      <c r="J30" s="6">
        <v>6871653.58</v>
      </c>
      <c r="K30" s="4">
        <f t="shared" si="26"/>
        <v>21504227.47</v>
      </c>
      <c r="L30" s="4">
        <f t="shared" ref="L30:M30" si="27">I30</f>
        <v>28375881.05</v>
      </c>
      <c r="M30" s="4">
        <f t="shared" si="27"/>
        <v>6871653.58</v>
      </c>
      <c r="N30" s="4">
        <f t="shared" si="28"/>
        <v>21504227.47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29"/>
        <v>22</v>
      </c>
      <c r="C31" s="3" t="s">
        <v>43</v>
      </c>
      <c r="D31" s="6">
        <v>3.1721867008E8</v>
      </c>
      <c r="E31" s="6">
        <v>5821552.22</v>
      </c>
      <c r="F31" s="6">
        <f t="shared" si="25"/>
        <v>311397117.9</v>
      </c>
      <c r="G31" s="6">
        <v>2.92544795E8</v>
      </c>
      <c r="H31" s="6">
        <v>1284.0</v>
      </c>
      <c r="I31" s="6">
        <v>808356.87</v>
      </c>
      <c r="J31" s="6">
        <v>5488814.9</v>
      </c>
      <c r="K31" s="4">
        <f t="shared" si="26"/>
        <v>-4680458.03</v>
      </c>
      <c r="L31" s="4">
        <f t="shared" ref="L31:M31" si="30">I31</f>
        <v>808356.87</v>
      </c>
      <c r="M31" s="4">
        <f t="shared" si="30"/>
        <v>5488814.9</v>
      </c>
      <c r="N31" s="4">
        <f t="shared" si="28"/>
        <v>-4680458.03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29"/>
        <v>23</v>
      </c>
      <c r="C32" s="3" t="s">
        <v>35</v>
      </c>
      <c r="D32" s="6">
        <v>6.22283336E8</v>
      </c>
      <c r="E32" s="6">
        <v>1895742.0</v>
      </c>
      <c r="F32" s="6">
        <f t="shared" si="25"/>
        <v>620387594</v>
      </c>
      <c r="G32" s="6">
        <v>6.1564234E8</v>
      </c>
      <c r="H32" s="6">
        <v>580880.0</v>
      </c>
      <c r="I32" s="6">
        <v>1.2415949E7</v>
      </c>
      <c r="J32" s="6">
        <v>2.655172E7</v>
      </c>
      <c r="K32" s="4">
        <f t="shared" si="26"/>
        <v>-14135771</v>
      </c>
      <c r="L32" s="4">
        <f t="shared" ref="L32:M32" si="31">I32</f>
        <v>12415949</v>
      </c>
      <c r="M32" s="4">
        <f t="shared" si="31"/>
        <v>26551720</v>
      </c>
      <c r="N32" s="4">
        <f t="shared" si="28"/>
        <v>-14135771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2.202380827E9</v>
      </c>
      <c r="E34" s="6">
        <v>1752195.0</v>
      </c>
      <c r="F34" s="6">
        <f>D34-E34</f>
        <v>2200628632</v>
      </c>
      <c r="G34" s="6">
        <v>2.197606516E9</v>
      </c>
      <c r="H34" s="6">
        <v>3266.0</v>
      </c>
      <c r="I34" s="6">
        <v>6181440.0</v>
      </c>
      <c r="J34" s="6">
        <v>8442016.0</v>
      </c>
      <c r="K34" s="4">
        <f>I34-J34</f>
        <v>-2260576</v>
      </c>
      <c r="L34" s="4">
        <f t="shared" ref="L34:M34" si="32">I34</f>
        <v>6181440</v>
      </c>
      <c r="M34" s="4">
        <f t="shared" si="32"/>
        <v>8442016</v>
      </c>
      <c r="N34" s="4">
        <f>L34-M34</f>
        <v>-2260576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33">SUM(D9:D34)</f>
        <v>62080064976</v>
      </c>
      <c r="E35" s="24">
        <f t="shared" si="33"/>
        <v>511097067.7</v>
      </c>
      <c r="F35" s="24">
        <f t="shared" si="33"/>
        <v>61568967908</v>
      </c>
      <c r="G35" s="24">
        <f t="shared" si="33"/>
        <v>63733764266</v>
      </c>
      <c r="H35" s="24">
        <f t="shared" si="33"/>
        <v>863311</v>
      </c>
      <c r="I35" s="24">
        <f t="shared" si="33"/>
        <v>206485903.2</v>
      </c>
      <c r="J35" s="24">
        <f t="shared" si="33"/>
        <v>1166313041</v>
      </c>
      <c r="K35" s="24">
        <f t="shared" si="33"/>
        <v>-959827137.7</v>
      </c>
      <c r="L35" s="24">
        <f t="shared" si="33"/>
        <v>206485903.2</v>
      </c>
      <c r="M35" s="24">
        <f t="shared" si="33"/>
        <v>1166313041</v>
      </c>
      <c r="N35" s="24">
        <f t="shared" si="33"/>
        <v>-959827137.7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2.454194675E7</v>
      </c>
      <c r="E37" s="6">
        <v>60919.38</v>
      </c>
      <c r="F37" s="6">
        <f t="shared" ref="F37:F38" si="35">D37-E37</f>
        <v>24481027.37</v>
      </c>
      <c r="G37" s="6">
        <v>2.278058933E7</v>
      </c>
      <c r="H37" s="6">
        <v>52.0</v>
      </c>
      <c r="I37" s="6">
        <v>92758.65</v>
      </c>
      <c r="J37" s="6">
        <v>11209.42</v>
      </c>
      <c r="K37" s="4">
        <f t="shared" ref="K37:K38" si="36">I37-J37</f>
        <v>81549.23</v>
      </c>
      <c r="L37" s="4">
        <f t="shared" ref="L37:M37" si="34">I37</f>
        <v>92758.65</v>
      </c>
      <c r="M37" s="4">
        <f t="shared" si="34"/>
        <v>11209.42</v>
      </c>
      <c r="N37" s="4">
        <f t="shared" ref="N37:N38" si="38">L37-M37</f>
        <v>81549.23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1.992280284E9</v>
      </c>
      <c r="E38" s="6">
        <v>1.3992408E7</v>
      </c>
      <c r="F38" s="6">
        <f t="shared" si="35"/>
        <v>1978287876</v>
      </c>
      <c r="G38" s="6">
        <v>0.0</v>
      </c>
      <c r="H38" s="6">
        <v>2948.0</v>
      </c>
      <c r="I38" s="6">
        <v>1.7601442E7</v>
      </c>
      <c r="J38" s="6">
        <v>7.1992871E7</v>
      </c>
      <c r="K38" s="4">
        <f t="shared" si="36"/>
        <v>-54391429</v>
      </c>
      <c r="L38" s="4">
        <f t="shared" ref="L38:M38" si="37">I38</f>
        <v>17601442</v>
      </c>
      <c r="M38" s="4">
        <f t="shared" si="37"/>
        <v>71992871</v>
      </c>
      <c r="N38" s="4">
        <f t="shared" si="38"/>
        <v>-54391429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39">SUM(D37:D38)</f>
        <v>2016822231</v>
      </c>
      <c r="E39" s="24">
        <f t="shared" si="39"/>
        <v>14053327.38</v>
      </c>
      <c r="F39" s="24">
        <f t="shared" si="39"/>
        <v>2002768903</v>
      </c>
      <c r="G39" s="24">
        <f t="shared" si="39"/>
        <v>22780589.33</v>
      </c>
      <c r="H39" s="25">
        <f t="shared" si="39"/>
        <v>3000</v>
      </c>
      <c r="I39" s="24">
        <f t="shared" si="39"/>
        <v>17694200.65</v>
      </c>
      <c r="J39" s="24">
        <f t="shared" si="39"/>
        <v>72004080.42</v>
      </c>
      <c r="K39" s="24">
        <f t="shared" si="39"/>
        <v>-54309879.77</v>
      </c>
      <c r="L39" s="24">
        <f t="shared" si="39"/>
        <v>17694200.65</v>
      </c>
      <c r="M39" s="24">
        <f t="shared" si="39"/>
        <v>72004080.42</v>
      </c>
      <c r="N39" s="24">
        <f t="shared" si="39"/>
        <v>-54309879.77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40">D35+D39</f>
        <v>64096887206</v>
      </c>
      <c r="E40" s="24">
        <f t="shared" si="40"/>
        <v>525150395</v>
      </c>
      <c r="F40" s="24">
        <f t="shared" si="40"/>
        <v>63571736811</v>
      </c>
      <c r="G40" s="24">
        <f t="shared" si="40"/>
        <v>63756544855</v>
      </c>
      <c r="H40" s="25">
        <f t="shared" si="40"/>
        <v>866311</v>
      </c>
      <c r="I40" s="24">
        <f t="shared" si="40"/>
        <v>224180103.8</v>
      </c>
      <c r="J40" s="24">
        <f t="shared" si="40"/>
        <v>1238317121</v>
      </c>
      <c r="K40" s="24">
        <f t="shared" si="40"/>
        <v>-1014137018</v>
      </c>
      <c r="L40" s="24">
        <f t="shared" si="40"/>
        <v>224180103.8</v>
      </c>
      <c r="M40" s="24">
        <f t="shared" si="40"/>
        <v>1238317121</v>
      </c>
      <c r="N40" s="24">
        <f t="shared" si="40"/>
        <v>-1014137018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5.0901745821E8</v>
      </c>
      <c r="E43" s="6">
        <v>2.031042266E7</v>
      </c>
      <c r="F43" s="6">
        <f t="shared" ref="F43:F52" si="42">D43-E43</f>
        <v>488707035.6</v>
      </c>
      <c r="G43" s="6">
        <v>2.918127127E8</v>
      </c>
      <c r="H43" s="6">
        <v>2360.0</v>
      </c>
      <c r="I43" s="6">
        <v>694300.78</v>
      </c>
      <c r="J43" s="6">
        <v>5482668.17</v>
      </c>
      <c r="K43" s="4">
        <f t="shared" ref="K43:K52" si="43">I43-J43</f>
        <v>-4788367.39</v>
      </c>
      <c r="L43" s="4">
        <f t="shared" ref="L43:M43" si="41">I43</f>
        <v>694300.78</v>
      </c>
      <c r="M43" s="4">
        <f t="shared" si="41"/>
        <v>5482668.17</v>
      </c>
      <c r="N43" s="4">
        <f t="shared" ref="N43:N52" si="45">L43-M43</f>
        <v>-4788367.39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46">1+B43</f>
        <v>28</v>
      </c>
      <c r="C44" s="3" t="s">
        <v>54</v>
      </c>
      <c r="D44" s="6">
        <v>1.2134156709E8</v>
      </c>
      <c r="E44" s="6">
        <v>95295.18</v>
      </c>
      <c r="F44" s="6">
        <f t="shared" si="42"/>
        <v>121246271.9</v>
      </c>
      <c r="G44" s="6">
        <v>4.9650782E7</v>
      </c>
      <c r="H44" s="6">
        <v>705.0</v>
      </c>
      <c r="I44" s="6">
        <v>407405.34</v>
      </c>
      <c r="J44" s="6">
        <v>592892.9</v>
      </c>
      <c r="K44" s="4">
        <f t="shared" si="43"/>
        <v>-185487.56</v>
      </c>
      <c r="L44" s="4">
        <f t="shared" ref="L44:M44" si="44">I44</f>
        <v>407405.34</v>
      </c>
      <c r="M44" s="4">
        <f t="shared" si="44"/>
        <v>592892.9</v>
      </c>
      <c r="N44" s="4">
        <f t="shared" si="45"/>
        <v>-185487.56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46"/>
        <v>29</v>
      </c>
      <c r="C45" s="3" t="s">
        <v>55</v>
      </c>
      <c r="D45" s="6">
        <v>9.94292212E8</v>
      </c>
      <c r="E45" s="6">
        <v>4.0094161E7</v>
      </c>
      <c r="F45" s="6">
        <f t="shared" si="42"/>
        <v>954198051</v>
      </c>
      <c r="G45" s="6">
        <v>5.78347588E8</v>
      </c>
      <c r="H45" s="6">
        <v>4415.0</v>
      </c>
      <c r="I45" s="6">
        <v>1459383.0</v>
      </c>
      <c r="J45" s="6">
        <v>1.070746E7</v>
      </c>
      <c r="K45" s="4">
        <f t="shared" si="43"/>
        <v>-9248077</v>
      </c>
      <c r="L45" s="4">
        <f t="shared" ref="L45:M45" si="47">I45</f>
        <v>1459383</v>
      </c>
      <c r="M45" s="4">
        <f t="shared" si="47"/>
        <v>10707460</v>
      </c>
      <c r="N45" s="4">
        <f t="shared" si="45"/>
        <v>-9248077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46"/>
        <v>30</v>
      </c>
      <c r="C46" s="3" t="s">
        <v>56</v>
      </c>
      <c r="D46" s="6">
        <v>2.87292107E8</v>
      </c>
      <c r="E46" s="6">
        <v>4025774.0</v>
      </c>
      <c r="F46" s="6">
        <f t="shared" si="42"/>
        <v>283266333</v>
      </c>
      <c r="G46" s="6">
        <v>2.22416328E8</v>
      </c>
      <c r="H46" s="6">
        <v>231.0</v>
      </c>
      <c r="I46" s="6">
        <v>194078.0</v>
      </c>
      <c r="J46" s="6">
        <v>1468633.0</v>
      </c>
      <c r="K46" s="4">
        <f t="shared" si="43"/>
        <v>-1274555</v>
      </c>
      <c r="L46" s="4">
        <f t="shared" ref="L46:M46" si="48">I46</f>
        <v>194078</v>
      </c>
      <c r="M46" s="4">
        <f t="shared" si="48"/>
        <v>1468633</v>
      </c>
      <c r="N46" s="4">
        <f t="shared" si="45"/>
        <v>-1274555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46"/>
        <v>31</v>
      </c>
      <c r="C47" s="3" t="s">
        <v>57</v>
      </c>
      <c r="D47" s="6">
        <v>3.2445640179E8</v>
      </c>
      <c r="E47" s="6">
        <v>1313113.28</v>
      </c>
      <c r="F47" s="6">
        <f t="shared" si="42"/>
        <v>323143288.5</v>
      </c>
      <c r="G47" s="6">
        <v>1.6112885128E8</v>
      </c>
      <c r="H47" s="6">
        <v>48.0</v>
      </c>
      <c r="I47" s="6">
        <v>0.0</v>
      </c>
      <c r="J47" s="6">
        <v>66119.0</v>
      </c>
      <c r="K47" s="4">
        <f t="shared" si="43"/>
        <v>-66119</v>
      </c>
      <c r="L47" s="4">
        <f t="shared" ref="L47:M47" si="49">I47</f>
        <v>0</v>
      </c>
      <c r="M47" s="4">
        <f t="shared" si="49"/>
        <v>66119</v>
      </c>
      <c r="N47" s="4">
        <f t="shared" si="45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46"/>
        <v>32</v>
      </c>
      <c r="C48" s="3" t="s">
        <v>58</v>
      </c>
      <c r="D48" s="6">
        <v>5.25568035E8</v>
      </c>
      <c r="E48" s="6">
        <v>1.7606323E7</v>
      </c>
      <c r="F48" s="6">
        <f t="shared" si="42"/>
        <v>507961712</v>
      </c>
      <c r="G48" s="6">
        <v>2.5691736E8</v>
      </c>
      <c r="H48" s="6">
        <v>9884.0</v>
      </c>
      <c r="I48" s="6">
        <v>190706.0</v>
      </c>
      <c r="J48" s="6">
        <v>1677070.0</v>
      </c>
      <c r="K48" s="4">
        <f t="shared" si="43"/>
        <v>-1486364</v>
      </c>
      <c r="L48" s="4">
        <f t="shared" ref="L48:M48" si="50">I48</f>
        <v>190706</v>
      </c>
      <c r="M48" s="4">
        <f t="shared" si="50"/>
        <v>1677070</v>
      </c>
      <c r="N48" s="4">
        <f t="shared" si="45"/>
        <v>-1486364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46"/>
        <v>33</v>
      </c>
      <c r="C49" s="3" t="s">
        <v>59</v>
      </c>
      <c r="D49" s="6">
        <v>2.013809081E9</v>
      </c>
      <c r="E49" s="6">
        <v>2.5217055E7</v>
      </c>
      <c r="F49" s="6">
        <f t="shared" si="42"/>
        <v>1988592026</v>
      </c>
      <c r="G49" s="6">
        <v>9.82580501E8</v>
      </c>
      <c r="H49" s="6">
        <v>7815.0</v>
      </c>
      <c r="I49" s="6">
        <v>4023159.0</v>
      </c>
      <c r="J49" s="6">
        <v>1.467734E7</v>
      </c>
      <c r="K49" s="4">
        <f t="shared" si="43"/>
        <v>-10654181</v>
      </c>
      <c r="L49" s="4">
        <f t="shared" ref="L49:M49" si="51">I49</f>
        <v>4023159</v>
      </c>
      <c r="M49" s="4">
        <f t="shared" si="51"/>
        <v>14677340</v>
      </c>
      <c r="N49" s="4">
        <f t="shared" si="45"/>
        <v>-10654181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46"/>
        <v>34</v>
      </c>
      <c r="C50" s="3" t="s">
        <v>60</v>
      </c>
      <c r="D50" s="6">
        <v>1.24822493E8</v>
      </c>
      <c r="E50" s="6">
        <v>5172745.0</v>
      </c>
      <c r="F50" s="6">
        <f t="shared" si="42"/>
        <v>119649748</v>
      </c>
      <c r="G50" s="6">
        <v>6.0573243E7</v>
      </c>
      <c r="H50" s="6">
        <v>179.0</v>
      </c>
      <c r="I50" s="6">
        <v>0.0</v>
      </c>
      <c r="J50" s="6">
        <v>1575976.0</v>
      </c>
      <c r="K50" s="4">
        <f t="shared" si="43"/>
        <v>-1575976</v>
      </c>
      <c r="L50" s="4">
        <f t="shared" ref="L50:M50" si="52">I50</f>
        <v>0</v>
      </c>
      <c r="M50" s="4">
        <f t="shared" si="52"/>
        <v>1575976</v>
      </c>
      <c r="N50" s="4">
        <f t="shared" si="45"/>
        <v>-1575976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46"/>
        <v>35</v>
      </c>
      <c r="C51" s="3" t="s">
        <v>61</v>
      </c>
      <c r="D51" s="6">
        <v>6.780952988E9</v>
      </c>
      <c r="E51" s="6">
        <v>4.6611972E7</v>
      </c>
      <c r="F51" s="6">
        <f t="shared" si="42"/>
        <v>6734341016</v>
      </c>
      <c r="G51" s="6">
        <v>3.624141057E9</v>
      </c>
      <c r="H51" s="6">
        <v>54148.0</v>
      </c>
      <c r="I51" s="6">
        <v>7931244.0</v>
      </c>
      <c r="J51" s="6">
        <v>1.07215215E8</v>
      </c>
      <c r="K51" s="4">
        <f t="shared" si="43"/>
        <v>-99283971</v>
      </c>
      <c r="L51" s="4">
        <f t="shared" ref="L51:M51" si="53">I51</f>
        <v>7931244</v>
      </c>
      <c r="M51" s="4">
        <f t="shared" si="53"/>
        <v>107215215</v>
      </c>
      <c r="N51" s="4">
        <f t="shared" si="45"/>
        <v>-99283971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46"/>
        <v>36</v>
      </c>
      <c r="C52" s="3" t="s">
        <v>62</v>
      </c>
      <c r="D52" s="6">
        <v>6.38234077E8</v>
      </c>
      <c r="E52" s="6">
        <v>2.3877438E7</v>
      </c>
      <c r="F52" s="6">
        <f t="shared" si="42"/>
        <v>614356639</v>
      </c>
      <c r="G52" s="6">
        <v>3.38620746E8</v>
      </c>
      <c r="H52" s="6">
        <v>4999.0</v>
      </c>
      <c r="I52" s="6">
        <v>0.0</v>
      </c>
      <c r="J52" s="6">
        <v>2.4689448E7</v>
      </c>
      <c r="K52" s="4">
        <f t="shared" si="43"/>
        <v>-24689448</v>
      </c>
      <c r="L52" s="4">
        <f t="shared" ref="L52:M52" si="54">I52</f>
        <v>0</v>
      </c>
      <c r="M52" s="4">
        <f t="shared" si="54"/>
        <v>24689448</v>
      </c>
      <c r="N52" s="4">
        <f t="shared" si="45"/>
        <v>-24689448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7.9220053E7</v>
      </c>
      <c r="E54" s="6">
        <v>341725.0</v>
      </c>
      <c r="F54" s="6">
        <f t="shared" ref="F54:F56" si="56">D54-E54</f>
        <v>78878328</v>
      </c>
      <c r="G54" s="6">
        <v>2.0057466E7</v>
      </c>
      <c r="H54" s="6">
        <v>1162.0</v>
      </c>
      <c r="I54" s="6">
        <v>289923.0</v>
      </c>
      <c r="J54" s="6">
        <v>195287.0</v>
      </c>
      <c r="K54" s="4">
        <f t="shared" ref="K54:K56" si="57">I54-J54</f>
        <v>94636</v>
      </c>
      <c r="L54" s="4">
        <f t="shared" ref="L54:M54" si="55">I54</f>
        <v>289923</v>
      </c>
      <c r="M54" s="4">
        <f t="shared" si="55"/>
        <v>195287</v>
      </c>
      <c r="N54" s="4">
        <f t="shared" ref="N54:N56" si="59">L54-M54</f>
        <v>94636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60">1+B54</f>
        <v>38</v>
      </c>
      <c r="C55" s="3" t="s">
        <v>64</v>
      </c>
      <c r="D55" s="6">
        <v>5.6888354E7</v>
      </c>
      <c r="E55" s="6">
        <v>297157.0</v>
      </c>
      <c r="F55" s="6">
        <f t="shared" si="56"/>
        <v>56591197</v>
      </c>
      <c r="G55" s="6">
        <v>4.4280489E7</v>
      </c>
      <c r="H55" s="6">
        <v>461.0</v>
      </c>
      <c r="I55" s="6">
        <v>157453.0</v>
      </c>
      <c r="J55" s="6">
        <v>15088.0</v>
      </c>
      <c r="K55" s="4">
        <f t="shared" si="57"/>
        <v>142365</v>
      </c>
      <c r="L55" s="4">
        <f t="shared" ref="L55:M55" si="58">I55</f>
        <v>157453</v>
      </c>
      <c r="M55" s="4">
        <f t="shared" si="58"/>
        <v>15088</v>
      </c>
      <c r="N55" s="4">
        <f t="shared" si="59"/>
        <v>142365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60"/>
        <v>39</v>
      </c>
      <c r="C56" s="3" t="s">
        <v>65</v>
      </c>
      <c r="D56" s="6">
        <v>4.831368E7</v>
      </c>
      <c r="E56" s="6">
        <v>277227.0</v>
      </c>
      <c r="F56" s="6">
        <f t="shared" si="56"/>
        <v>48036453</v>
      </c>
      <c r="G56" s="6">
        <v>4.0397976E7</v>
      </c>
      <c r="H56" s="6">
        <v>212.0</v>
      </c>
      <c r="I56" s="6">
        <v>38600.0</v>
      </c>
      <c r="J56" s="6">
        <v>17469.0</v>
      </c>
      <c r="K56" s="4">
        <f t="shared" si="57"/>
        <v>21131</v>
      </c>
      <c r="L56" s="4">
        <f t="shared" ref="L56:M56" si="61">I56</f>
        <v>38600</v>
      </c>
      <c r="M56" s="4">
        <f t="shared" si="61"/>
        <v>17469</v>
      </c>
      <c r="N56" s="4">
        <f t="shared" si="59"/>
        <v>21131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G57" si="62">SUM(D43:D56)</f>
        <v>12504208507</v>
      </c>
      <c r="E57" s="24">
        <f t="shared" si="62"/>
        <v>185240408.1</v>
      </c>
      <c r="F57" s="24">
        <f t="shared" si="62"/>
        <v>12318968099</v>
      </c>
      <c r="G57" s="24">
        <f t="shared" si="62"/>
        <v>6670925100</v>
      </c>
      <c r="H57" s="25">
        <f>SUM(H42:H56)</f>
        <v>86619</v>
      </c>
      <c r="I57" s="24">
        <f t="shared" ref="I57:N57" si="63">SUM(I43:I56)</f>
        <v>15386252.12</v>
      </c>
      <c r="J57" s="24">
        <f t="shared" si="63"/>
        <v>168380666.1</v>
      </c>
      <c r="K57" s="24">
        <f t="shared" si="63"/>
        <v>-152994414</v>
      </c>
      <c r="L57" s="24">
        <f t="shared" si="63"/>
        <v>15386252.12</v>
      </c>
      <c r="M57" s="24">
        <f t="shared" si="63"/>
        <v>168380666.1</v>
      </c>
      <c r="N57" s="24">
        <f t="shared" si="63"/>
        <v>-152994414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7.255845245E7</v>
      </c>
      <c r="E59" s="6">
        <v>488674.01</v>
      </c>
      <c r="F59" s="6">
        <f t="shared" ref="F59:F62" si="65">D59-E59</f>
        <v>72069778.44</v>
      </c>
      <c r="G59" s="6">
        <v>0.0</v>
      </c>
      <c r="H59" s="6">
        <v>50.0</v>
      </c>
      <c r="I59" s="6">
        <v>84501.37</v>
      </c>
      <c r="J59" s="6">
        <v>0.0</v>
      </c>
      <c r="K59" s="4">
        <f t="shared" ref="K59:K62" si="66">I59-J59</f>
        <v>84501.37</v>
      </c>
      <c r="L59" s="4">
        <f t="shared" ref="L59:M59" si="64">I59</f>
        <v>84501.37</v>
      </c>
      <c r="M59" s="4">
        <f t="shared" si="64"/>
        <v>0</v>
      </c>
      <c r="N59" s="4">
        <f t="shared" ref="N59:N62" si="68">L59-M59</f>
        <v>84501.37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69">1+B59</f>
        <v>41</v>
      </c>
      <c r="C60" s="3" t="s">
        <v>67</v>
      </c>
      <c r="D60" s="6">
        <v>3.31808184E8</v>
      </c>
      <c r="E60" s="6">
        <v>3.3593243E7</v>
      </c>
      <c r="F60" s="6">
        <f t="shared" si="65"/>
        <v>298214941</v>
      </c>
      <c r="G60" s="6">
        <v>1.64158556E8</v>
      </c>
      <c r="H60" s="6">
        <v>238.0</v>
      </c>
      <c r="I60" s="6">
        <v>0.0</v>
      </c>
      <c r="J60" s="6">
        <v>1945062.0</v>
      </c>
      <c r="K60" s="4">
        <f t="shared" si="66"/>
        <v>-1945062</v>
      </c>
      <c r="L60" s="4">
        <f t="shared" ref="L60:M60" si="67">I60</f>
        <v>0</v>
      </c>
      <c r="M60" s="4">
        <f t="shared" si="67"/>
        <v>1945062</v>
      </c>
      <c r="N60" s="4">
        <f t="shared" si="68"/>
        <v>-1945062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69"/>
        <v>42</v>
      </c>
      <c r="C61" s="3" t="s">
        <v>68</v>
      </c>
      <c r="D61" s="6">
        <v>1.526765001E9</v>
      </c>
      <c r="E61" s="6">
        <v>9.4277318E7</v>
      </c>
      <c r="F61" s="6">
        <f t="shared" si="65"/>
        <v>1432487683</v>
      </c>
      <c r="G61" s="6">
        <v>0.0</v>
      </c>
      <c r="H61" s="6">
        <v>4167.0</v>
      </c>
      <c r="I61" s="6">
        <v>339628.0</v>
      </c>
      <c r="J61" s="6">
        <v>9.8169488E7</v>
      </c>
      <c r="K61" s="4">
        <f t="shared" si="66"/>
        <v>-97829860</v>
      </c>
      <c r="L61" s="4">
        <f t="shared" ref="L61:M61" si="70">I61</f>
        <v>339628</v>
      </c>
      <c r="M61" s="4">
        <f t="shared" si="70"/>
        <v>98169488</v>
      </c>
      <c r="N61" s="4">
        <f t="shared" si="68"/>
        <v>-97829860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69"/>
        <v>43</v>
      </c>
      <c r="C62" s="3" t="s">
        <v>69</v>
      </c>
      <c r="D62" s="6">
        <v>2.54882372E8</v>
      </c>
      <c r="E62" s="6">
        <v>1538635.0</v>
      </c>
      <c r="F62" s="6">
        <f t="shared" si="65"/>
        <v>253343737</v>
      </c>
      <c r="G62" s="6">
        <v>0.0</v>
      </c>
      <c r="H62" s="6">
        <v>741.0</v>
      </c>
      <c r="I62" s="6">
        <v>229264.0</v>
      </c>
      <c r="J62" s="6">
        <v>3132758.0</v>
      </c>
      <c r="K62" s="4">
        <f t="shared" si="66"/>
        <v>-2903494</v>
      </c>
      <c r="L62" s="4">
        <f t="shared" ref="L62:M62" si="71">I62</f>
        <v>229264</v>
      </c>
      <c r="M62" s="4">
        <f t="shared" si="71"/>
        <v>3132758</v>
      </c>
      <c r="N62" s="4">
        <f t="shared" si="68"/>
        <v>-2903494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72">SUM(D59:D62)</f>
        <v>2186014009</v>
      </c>
      <c r="E63" s="24">
        <f t="shared" si="72"/>
        <v>129897870</v>
      </c>
      <c r="F63" s="24">
        <f t="shared" si="72"/>
        <v>2056116139</v>
      </c>
      <c r="G63" s="24">
        <f t="shared" si="72"/>
        <v>164158556</v>
      </c>
      <c r="H63" s="25">
        <f t="shared" si="72"/>
        <v>5196</v>
      </c>
      <c r="I63" s="24">
        <f t="shared" si="72"/>
        <v>653393.37</v>
      </c>
      <c r="J63" s="24">
        <f t="shared" si="72"/>
        <v>103247308</v>
      </c>
      <c r="K63" s="24">
        <f t="shared" si="72"/>
        <v>-102593914.6</v>
      </c>
      <c r="L63" s="24">
        <f t="shared" si="72"/>
        <v>653393.37</v>
      </c>
      <c r="M63" s="24">
        <f t="shared" si="72"/>
        <v>103247308</v>
      </c>
      <c r="N63" s="24">
        <f t="shared" si="72"/>
        <v>-102593914.6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73">D57+D63</f>
        <v>14690222517</v>
      </c>
      <c r="E64" s="24">
        <f t="shared" si="73"/>
        <v>315138278.1</v>
      </c>
      <c r="F64" s="24">
        <f t="shared" si="73"/>
        <v>14375084238</v>
      </c>
      <c r="G64" s="24">
        <f t="shared" si="73"/>
        <v>6835083656</v>
      </c>
      <c r="H64" s="25">
        <f t="shared" si="73"/>
        <v>91815</v>
      </c>
      <c r="I64" s="24">
        <f t="shared" si="73"/>
        <v>16039645.49</v>
      </c>
      <c r="J64" s="24">
        <f t="shared" si="73"/>
        <v>271627974.1</v>
      </c>
      <c r="K64" s="24">
        <f t="shared" si="73"/>
        <v>-255588328.6</v>
      </c>
      <c r="L64" s="24">
        <f t="shared" si="73"/>
        <v>16039645.49</v>
      </c>
      <c r="M64" s="24">
        <f t="shared" si="73"/>
        <v>271627974.1</v>
      </c>
      <c r="N64" s="24">
        <f t="shared" si="73"/>
        <v>-255588328.6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3.6640932761E10</v>
      </c>
      <c r="E67" s="6">
        <v>2.09103763E8</v>
      </c>
      <c r="F67" s="6">
        <f t="shared" ref="F67:F77" si="75">D67-E67</f>
        <v>36431828998</v>
      </c>
      <c r="G67" s="6">
        <v>0.0</v>
      </c>
      <c r="H67" s="6">
        <v>23540.0</v>
      </c>
      <c r="I67" s="6">
        <v>1.69734849E8</v>
      </c>
      <c r="J67" s="6">
        <v>4.47651902E8</v>
      </c>
      <c r="K67" s="4">
        <f t="shared" ref="K67:K77" si="76">I67-J67</f>
        <v>-277917053</v>
      </c>
      <c r="L67" s="4">
        <f t="shared" ref="L67:M67" si="74">I67</f>
        <v>169734849</v>
      </c>
      <c r="M67" s="4">
        <f t="shared" si="74"/>
        <v>447651902</v>
      </c>
      <c r="N67" s="4">
        <f t="shared" ref="N67:N77" si="78">L67-M67</f>
        <v>-277917053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79">1+B67</f>
        <v>45</v>
      </c>
      <c r="C68" s="3" t="s">
        <v>73</v>
      </c>
      <c r="D68" s="6">
        <v>4.2965528508E8</v>
      </c>
      <c r="E68" s="6">
        <v>1.738102791E7</v>
      </c>
      <c r="F68" s="6">
        <f t="shared" si="75"/>
        <v>412274257.2</v>
      </c>
      <c r="G68" s="6">
        <v>0.0</v>
      </c>
      <c r="H68" s="6">
        <v>1031.0</v>
      </c>
      <c r="I68" s="6">
        <v>3425405.48</v>
      </c>
      <c r="J68" s="6">
        <v>2.412817412E7</v>
      </c>
      <c r="K68" s="4">
        <f t="shared" si="76"/>
        <v>-20702768.64</v>
      </c>
      <c r="L68" s="4">
        <f t="shared" ref="L68:M68" si="77">I68</f>
        <v>3425405.48</v>
      </c>
      <c r="M68" s="4">
        <f t="shared" si="77"/>
        <v>24128174.12</v>
      </c>
      <c r="N68" s="4">
        <f t="shared" si="78"/>
        <v>-20702768.64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79"/>
        <v>46</v>
      </c>
      <c r="C69" s="3" t="s">
        <v>74</v>
      </c>
      <c r="D69" s="6">
        <v>9.066988644E8</v>
      </c>
      <c r="E69" s="6">
        <v>1.212800699E7</v>
      </c>
      <c r="F69" s="6">
        <f t="shared" si="75"/>
        <v>894570857.4</v>
      </c>
      <c r="G69" s="6">
        <v>0.0</v>
      </c>
      <c r="H69" s="6">
        <v>1860.0</v>
      </c>
      <c r="I69" s="6">
        <v>6826049.36</v>
      </c>
      <c r="J69" s="6">
        <v>2.021309599E7</v>
      </c>
      <c r="K69" s="4">
        <f t="shared" si="76"/>
        <v>-13387046.63</v>
      </c>
      <c r="L69" s="4">
        <f t="shared" ref="L69:M69" si="80">I69</f>
        <v>6826049.36</v>
      </c>
      <c r="M69" s="4">
        <f t="shared" si="80"/>
        <v>20213095.99</v>
      </c>
      <c r="N69" s="4">
        <f t="shared" si="78"/>
        <v>-13387046.63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79"/>
        <v>47</v>
      </c>
      <c r="C70" s="3" t="s">
        <v>75</v>
      </c>
      <c r="D70" s="6">
        <v>1.96224412E8</v>
      </c>
      <c r="E70" s="6">
        <v>185650.0</v>
      </c>
      <c r="F70" s="6">
        <f t="shared" si="75"/>
        <v>196038762</v>
      </c>
      <c r="G70" s="6">
        <v>0.0</v>
      </c>
      <c r="H70" s="6">
        <v>165.0</v>
      </c>
      <c r="I70" s="6">
        <v>0.0</v>
      </c>
      <c r="J70" s="6">
        <v>819842.0</v>
      </c>
      <c r="K70" s="4">
        <f t="shared" si="76"/>
        <v>-819842</v>
      </c>
      <c r="L70" s="4">
        <f t="shared" ref="L70:M70" si="81">I70</f>
        <v>0</v>
      </c>
      <c r="M70" s="4">
        <f t="shared" si="81"/>
        <v>819842</v>
      </c>
      <c r="N70" s="4">
        <f t="shared" si="78"/>
        <v>-819842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79"/>
        <v>48</v>
      </c>
      <c r="C71" s="3" t="s">
        <v>76</v>
      </c>
      <c r="D71" s="6">
        <v>1.298675981E9</v>
      </c>
      <c r="E71" s="6">
        <v>1.6403147E7</v>
      </c>
      <c r="F71" s="6">
        <f t="shared" si="75"/>
        <v>1282272834</v>
      </c>
      <c r="G71" s="6">
        <v>0.0</v>
      </c>
      <c r="H71" s="6">
        <v>1791.0</v>
      </c>
      <c r="I71" s="6">
        <v>2.6051669E7</v>
      </c>
      <c r="J71" s="6">
        <v>1.7240233E7</v>
      </c>
      <c r="K71" s="4">
        <f t="shared" si="76"/>
        <v>8811436</v>
      </c>
      <c r="L71" s="4">
        <f t="shared" ref="L71:M71" si="82">I71</f>
        <v>26051669</v>
      </c>
      <c r="M71" s="4">
        <f t="shared" si="82"/>
        <v>17240233</v>
      </c>
      <c r="N71" s="4">
        <f t="shared" si="78"/>
        <v>8811436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79"/>
        <v>49</v>
      </c>
      <c r="C72" s="3" t="s">
        <v>77</v>
      </c>
      <c r="D72" s="6">
        <v>1.613819515E9</v>
      </c>
      <c r="E72" s="6">
        <v>3.208986E7</v>
      </c>
      <c r="F72" s="6">
        <f t="shared" si="75"/>
        <v>1581729655</v>
      </c>
      <c r="G72" s="6">
        <v>0.0</v>
      </c>
      <c r="H72" s="6">
        <v>4834.0</v>
      </c>
      <c r="I72" s="6">
        <v>4735286.0</v>
      </c>
      <c r="J72" s="6">
        <v>2.3247798E7</v>
      </c>
      <c r="K72" s="4">
        <f t="shared" si="76"/>
        <v>-18512512</v>
      </c>
      <c r="L72" s="4">
        <f t="shared" ref="L72:M72" si="83">I72</f>
        <v>4735286</v>
      </c>
      <c r="M72" s="4">
        <f t="shared" si="83"/>
        <v>23247798</v>
      </c>
      <c r="N72" s="4">
        <f t="shared" si="78"/>
        <v>-18512512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79"/>
        <v>50</v>
      </c>
      <c r="C73" s="3" t="s">
        <v>78</v>
      </c>
      <c r="D73" s="6">
        <v>5.98810513E8</v>
      </c>
      <c r="E73" s="6">
        <v>1.8365263E7</v>
      </c>
      <c r="F73" s="6">
        <f t="shared" si="75"/>
        <v>580445250</v>
      </c>
      <c r="G73" s="6">
        <v>0.0</v>
      </c>
      <c r="H73" s="6">
        <v>455.0</v>
      </c>
      <c r="I73" s="6">
        <v>1384160.0</v>
      </c>
      <c r="J73" s="6">
        <v>3634642.0</v>
      </c>
      <c r="K73" s="4">
        <f t="shared" si="76"/>
        <v>-2250482</v>
      </c>
      <c r="L73" s="4">
        <f t="shared" ref="L73:M73" si="84">I73</f>
        <v>1384160</v>
      </c>
      <c r="M73" s="4">
        <f t="shared" si="84"/>
        <v>3634642</v>
      </c>
      <c r="N73" s="4">
        <f t="shared" si="78"/>
        <v>-2250482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79"/>
        <v>51</v>
      </c>
      <c r="C74" s="3" t="s">
        <v>79</v>
      </c>
      <c r="D74" s="6">
        <v>3.2731008139E8</v>
      </c>
      <c r="E74" s="6">
        <v>1153129.87</v>
      </c>
      <c r="F74" s="6">
        <f t="shared" si="75"/>
        <v>326156951.5</v>
      </c>
      <c r="G74" s="6">
        <v>0.0</v>
      </c>
      <c r="H74" s="6">
        <v>4045.0</v>
      </c>
      <c r="I74" s="6">
        <v>714738.84</v>
      </c>
      <c r="J74" s="6">
        <v>988374.12</v>
      </c>
      <c r="K74" s="4">
        <f t="shared" si="76"/>
        <v>-273635.28</v>
      </c>
      <c r="L74" s="4">
        <f t="shared" ref="L74:M74" si="85">I74</f>
        <v>714738.84</v>
      </c>
      <c r="M74" s="4">
        <f t="shared" si="85"/>
        <v>988374.12</v>
      </c>
      <c r="N74" s="4">
        <f t="shared" si="78"/>
        <v>-273635.28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79"/>
        <v>52</v>
      </c>
      <c r="C75" s="3" t="s">
        <v>80</v>
      </c>
      <c r="D75" s="6">
        <v>1.63337812992E9</v>
      </c>
      <c r="E75" s="6">
        <v>9.171784001E7</v>
      </c>
      <c r="F75" s="6">
        <f t="shared" si="75"/>
        <v>1541660290</v>
      </c>
      <c r="G75" s="6">
        <v>0.0</v>
      </c>
      <c r="H75" s="6">
        <v>791.0</v>
      </c>
      <c r="I75" s="6">
        <v>2.812665045E7</v>
      </c>
      <c r="J75" s="6">
        <v>4255790.87</v>
      </c>
      <c r="K75" s="4">
        <f t="shared" si="76"/>
        <v>23870859.58</v>
      </c>
      <c r="L75" s="4">
        <f t="shared" ref="L75:M75" si="86">I75</f>
        <v>28126650.45</v>
      </c>
      <c r="M75" s="4">
        <f t="shared" si="86"/>
        <v>4255790.87</v>
      </c>
      <c r="N75" s="4">
        <f t="shared" si="78"/>
        <v>23870859.58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79"/>
        <v>53</v>
      </c>
      <c r="C76" s="3" t="s">
        <v>81</v>
      </c>
      <c r="D76" s="6">
        <v>5.89278006E9</v>
      </c>
      <c r="E76" s="6">
        <v>1.4079226E7</v>
      </c>
      <c r="F76" s="6">
        <f t="shared" si="75"/>
        <v>5878700834</v>
      </c>
      <c r="G76" s="6">
        <v>0.0</v>
      </c>
      <c r="H76" s="6">
        <v>18215.0</v>
      </c>
      <c r="I76" s="6">
        <v>1.13015677E8</v>
      </c>
      <c r="J76" s="6">
        <v>1.65912834E8</v>
      </c>
      <c r="K76" s="4">
        <f t="shared" si="76"/>
        <v>-52897157</v>
      </c>
      <c r="L76" s="4">
        <f t="shared" ref="L76:M76" si="87">I76</f>
        <v>113015677</v>
      </c>
      <c r="M76" s="4">
        <f t="shared" si="87"/>
        <v>165912834</v>
      </c>
      <c r="N76" s="4">
        <f t="shared" si="78"/>
        <v>-52897157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79"/>
        <v>54</v>
      </c>
      <c r="C77" s="3" t="s">
        <v>82</v>
      </c>
      <c r="D77" s="6">
        <v>1.25685863E8</v>
      </c>
      <c r="E77" s="6">
        <v>1307828.0</v>
      </c>
      <c r="F77" s="6">
        <f t="shared" si="75"/>
        <v>124378035</v>
      </c>
      <c r="G77" s="6">
        <v>0.0</v>
      </c>
      <c r="H77" s="6">
        <v>2765.0</v>
      </c>
      <c r="I77" s="6">
        <v>706115.0</v>
      </c>
      <c r="J77" s="6">
        <v>1442571.0</v>
      </c>
      <c r="K77" s="4">
        <f t="shared" si="76"/>
        <v>-736456</v>
      </c>
      <c r="L77" s="4">
        <f t="shared" ref="L77:M77" si="88">I77</f>
        <v>706115</v>
      </c>
      <c r="M77" s="4">
        <f t="shared" si="88"/>
        <v>1442571</v>
      </c>
      <c r="N77" s="4">
        <f t="shared" si="78"/>
        <v>-736456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7.1181613292E8</v>
      </c>
      <c r="E79" s="6">
        <v>201070.0</v>
      </c>
      <c r="F79" s="6">
        <f>D79-E79</f>
        <v>711615062.9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 t="shared" ref="L79:M79" si="89">I79</f>
        <v>0</v>
      </c>
      <c r="M79" s="4">
        <f t="shared" si="89"/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90">SUM(D67:D79)</f>
        <v>50375787599</v>
      </c>
      <c r="E80" s="24">
        <f t="shared" si="90"/>
        <v>414115811.8</v>
      </c>
      <c r="F80" s="24">
        <f t="shared" si="90"/>
        <v>49961671787</v>
      </c>
      <c r="G80" s="24">
        <f t="shared" si="90"/>
        <v>0</v>
      </c>
      <c r="H80" s="25">
        <f t="shared" si="90"/>
        <v>59505</v>
      </c>
      <c r="I80" s="24">
        <f t="shared" si="90"/>
        <v>354720600.1</v>
      </c>
      <c r="J80" s="24">
        <f t="shared" si="90"/>
        <v>709535257.1</v>
      </c>
      <c r="K80" s="24">
        <f t="shared" si="90"/>
        <v>-354814657</v>
      </c>
      <c r="L80" s="24">
        <f t="shared" si="90"/>
        <v>354720600.1</v>
      </c>
      <c r="M80" s="24">
        <f t="shared" si="90"/>
        <v>709535257.1</v>
      </c>
      <c r="N80" s="24">
        <f t="shared" si="90"/>
        <v>-354814657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1.2983691988E10</v>
      </c>
      <c r="E82" s="6">
        <v>1.77754428E8</v>
      </c>
      <c r="F82" s="6">
        <f t="shared" ref="F82:F88" si="92">D82-E82</f>
        <v>12805937560</v>
      </c>
      <c r="G82" s="6">
        <v>0.0</v>
      </c>
      <c r="H82" s="6">
        <v>7878.0</v>
      </c>
      <c r="I82" s="6">
        <v>2.601827E7</v>
      </c>
      <c r="J82" s="6">
        <v>1.26508071E8</v>
      </c>
      <c r="K82" s="4">
        <f t="shared" ref="K82:K88" si="93">I82-J82</f>
        <v>-100489801</v>
      </c>
      <c r="L82" s="4">
        <f t="shared" ref="L82:M82" si="91">I82</f>
        <v>26018270</v>
      </c>
      <c r="M82" s="4">
        <f t="shared" si="91"/>
        <v>126508071</v>
      </c>
      <c r="N82" s="4">
        <f t="shared" ref="N82:N88" si="95">L82-M82</f>
        <v>-100489801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96">1+B82</f>
        <v>57</v>
      </c>
      <c r="C83" s="3" t="s">
        <v>86</v>
      </c>
      <c r="D83" s="6">
        <v>2.6077588234E8</v>
      </c>
      <c r="E83" s="6">
        <v>995094.51</v>
      </c>
      <c r="F83" s="6">
        <f t="shared" si="92"/>
        <v>259780787.8</v>
      </c>
      <c r="G83" s="6">
        <v>0.0</v>
      </c>
      <c r="H83" s="6">
        <v>144.0</v>
      </c>
      <c r="I83" s="6">
        <v>24748.06</v>
      </c>
      <c r="J83" s="6">
        <v>118353.08</v>
      </c>
      <c r="K83" s="4">
        <f t="shared" si="93"/>
        <v>-93605.02</v>
      </c>
      <c r="L83" s="4">
        <f t="shared" ref="L83:M83" si="94">I83</f>
        <v>24748.06</v>
      </c>
      <c r="M83" s="4">
        <f t="shared" si="94"/>
        <v>118353.08</v>
      </c>
      <c r="N83" s="4">
        <f t="shared" si="95"/>
        <v>-93605.02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96"/>
        <v>58</v>
      </c>
      <c r="C84" s="3" t="s">
        <v>87</v>
      </c>
      <c r="D84" s="6">
        <v>4.4336386E8</v>
      </c>
      <c r="E84" s="6">
        <v>1260859.0</v>
      </c>
      <c r="F84" s="6">
        <f t="shared" si="92"/>
        <v>442103001</v>
      </c>
      <c r="G84" s="6">
        <v>0.0</v>
      </c>
      <c r="H84" s="6">
        <v>156.0</v>
      </c>
      <c r="I84" s="6">
        <v>1227442.0</v>
      </c>
      <c r="J84" s="6">
        <v>1402735.0</v>
      </c>
      <c r="K84" s="4">
        <f t="shared" si="93"/>
        <v>-175293</v>
      </c>
      <c r="L84" s="4">
        <f t="shared" ref="L84:M84" si="97">I84</f>
        <v>1227442</v>
      </c>
      <c r="M84" s="4">
        <f t="shared" si="97"/>
        <v>1402735</v>
      </c>
      <c r="N84" s="4">
        <f t="shared" si="95"/>
        <v>-175293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96"/>
        <v>59</v>
      </c>
      <c r="C85" s="3" t="s">
        <v>88</v>
      </c>
      <c r="D85" s="6">
        <v>6.6626706E7</v>
      </c>
      <c r="E85" s="6">
        <v>1.5826873E7</v>
      </c>
      <c r="F85" s="6">
        <f t="shared" si="92"/>
        <v>50799833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93"/>
        <v>0</v>
      </c>
      <c r="L85" s="4">
        <f t="shared" ref="L85:M85" si="98">I85</f>
        <v>0</v>
      </c>
      <c r="M85" s="4">
        <f t="shared" si="98"/>
        <v>0</v>
      </c>
      <c r="N85" s="4">
        <f t="shared" si="95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96"/>
        <v>60</v>
      </c>
      <c r="C86" s="3" t="s">
        <v>89</v>
      </c>
      <c r="D86" s="6">
        <v>1.914798195E9</v>
      </c>
      <c r="E86" s="6">
        <v>2.4777134E7</v>
      </c>
      <c r="F86" s="6">
        <f t="shared" si="92"/>
        <v>1890021061</v>
      </c>
      <c r="G86" s="6">
        <v>0.0</v>
      </c>
      <c r="H86" s="6">
        <v>1783.0</v>
      </c>
      <c r="I86" s="6">
        <v>111002.0</v>
      </c>
      <c r="J86" s="6">
        <v>3.1895211E7</v>
      </c>
      <c r="K86" s="4">
        <f t="shared" si="93"/>
        <v>-31784209</v>
      </c>
      <c r="L86" s="4">
        <f t="shared" ref="L86:M86" si="99">I86</f>
        <v>111002</v>
      </c>
      <c r="M86" s="4">
        <f t="shared" si="99"/>
        <v>31895211</v>
      </c>
      <c r="N86" s="4">
        <f t="shared" si="95"/>
        <v>-31784209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96"/>
        <v>61</v>
      </c>
      <c r="C87" s="3" t="s">
        <v>90</v>
      </c>
      <c r="D87" s="6">
        <v>2.3580690094E8</v>
      </c>
      <c r="E87" s="6">
        <v>1402410.94</v>
      </c>
      <c r="F87" s="6">
        <f t="shared" si="92"/>
        <v>234404490</v>
      </c>
      <c r="G87" s="6">
        <v>0.0</v>
      </c>
      <c r="H87" s="6">
        <v>117.0</v>
      </c>
      <c r="I87" s="6">
        <v>157570.0</v>
      </c>
      <c r="J87" s="6">
        <v>0.0</v>
      </c>
      <c r="K87" s="4">
        <f t="shared" si="93"/>
        <v>157570</v>
      </c>
      <c r="L87" s="4">
        <f t="shared" ref="L87:M87" si="100">I87</f>
        <v>157570</v>
      </c>
      <c r="M87" s="4">
        <f t="shared" si="100"/>
        <v>0</v>
      </c>
      <c r="N87" s="4">
        <f t="shared" si="95"/>
        <v>157570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96"/>
        <v>62</v>
      </c>
      <c r="C88" s="3" t="s">
        <v>91</v>
      </c>
      <c r="D88" s="6">
        <v>6.26249388E8</v>
      </c>
      <c r="E88" s="6">
        <v>3.0385958E7</v>
      </c>
      <c r="F88" s="6">
        <f t="shared" si="92"/>
        <v>595863430</v>
      </c>
      <c r="G88" s="6">
        <v>0.0</v>
      </c>
      <c r="H88" s="6">
        <v>2588.0</v>
      </c>
      <c r="I88" s="6">
        <v>1.1932127E7</v>
      </c>
      <c r="J88" s="6">
        <v>3191370.0</v>
      </c>
      <c r="K88" s="4">
        <f t="shared" si="93"/>
        <v>8740757</v>
      </c>
      <c r="L88" s="4">
        <f t="shared" ref="L88:M88" si="101">I88</f>
        <v>11932127</v>
      </c>
      <c r="M88" s="4">
        <f t="shared" si="101"/>
        <v>3191370</v>
      </c>
      <c r="N88" s="4">
        <f t="shared" si="95"/>
        <v>8740757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102">SUM(D82:D88)</f>
        <v>16531312920</v>
      </c>
      <c r="E89" s="24">
        <f t="shared" si="102"/>
        <v>252402757.5</v>
      </c>
      <c r="F89" s="24">
        <f t="shared" si="102"/>
        <v>16278910163</v>
      </c>
      <c r="G89" s="24">
        <f t="shared" si="102"/>
        <v>0</v>
      </c>
      <c r="H89" s="24">
        <f t="shared" si="102"/>
        <v>12693</v>
      </c>
      <c r="I89" s="24">
        <f t="shared" si="102"/>
        <v>39471159.06</v>
      </c>
      <c r="J89" s="24">
        <f t="shared" si="102"/>
        <v>163115740.1</v>
      </c>
      <c r="K89" s="24">
        <f t="shared" si="102"/>
        <v>-123644581</v>
      </c>
      <c r="L89" s="24">
        <f t="shared" si="102"/>
        <v>39471159.06</v>
      </c>
      <c r="M89" s="24">
        <f t="shared" si="102"/>
        <v>163115740.1</v>
      </c>
      <c r="N89" s="24">
        <f t="shared" si="102"/>
        <v>-123644581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9.65426833E8</v>
      </c>
      <c r="E90" s="6">
        <v>3.003292E7</v>
      </c>
      <c r="F90" s="6">
        <f>D90-E90</f>
        <v>935393913</v>
      </c>
      <c r="G90" s="6">
        <v>0.0</v>
      </c>
      <c r="H90" s="6">
        <v>608.0</v>
      </c>
      <c r="I90" s="6">
        <v>429974.0</v>
      </c>
      <c r="J90" s="6">
        <v>2529855.0</v>
      </c>
      <c r="K90" s="4">
        <f>I90-J90</f>
        <v>-2099881</v>
      </c>
      <c r="L90" s="4">
        <f t="shared" ref="L90:M90" si="103">I90</f>
        <v>429974</v>
      </c>
      <c r="M90" s="4">
        <f t="shared" si="103"/>
        <v>2529855</v>
      </c>
      <c r="N90" s="4">
        <f>L90-M90</f>
        <v>-2099881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104">SUM(D90)</f>
        <v>965426833</v>
      </c>
      <c r="E91" s="24">
        <f t="shared" si="104"/>
        <v>30032920</v>
      </c>
      <c r="F91" s="24">
        <f t="shared" si="104"/>
        <v>935393913</v>
      </c>
      <c r="G91" s="24">
        <f t="shared" si="104"/>
        <v>0</v>
      </c>
      <c r="H91" s="25">
        <f t="shared" si="104"/>
        <v>608</v>
      </c>
      <c r="I91" s="24">
        <f t="shared" si="104"/>
        <v>429974</v>
      </c>
      <c r="J91" s="24">
        <f t="shared" si="104"/>
        <v>2529855</v>
      </c>
      <c r="K91" s="24">
        <f t="shared" si="104"/>
        <v>-2099881</v>
      </c>
      <c r="L91" s="24">
        <f t="shared" si="104"/>
        <v>429974</v>
      </c>
      <c r="M91" s="24">
        <f t="shared" si="104"/>
        <v>2529855</v>
      </c>
      <c r="N91" s="24">
        <f t="shared" si="104"/>
        <v>-2099881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105">D80+D89+D91</f>
        <v>67872527352</v>
      </c>
      <c r="E92" s="24">
        <f t="shared" si="105"/>
        <v>696551489.2</v>
      </c>
      <c r="F92" s="24">
        <f t="shared" si="105"/>
        <v>67175975863</v>
      </c>
      <c r="G92" s="24">
        <f t="shared" si="105"/>
        <v>0</v>
      </c>
      <c r="H92" s="25">
        <f t="shared" si="105"/>
        <v>72806</v>
      </c>
      <c r="I92" s="24">
        <f t="shared" si="105"/>
        <v>394621733.2</v>
      </c>
      <c r="J92" s="24">
        <f t="shared" si="105"/>
        <v>875180852.2</v>
      </c>
      <c r="K92" s="24">
        <f t="shared" si="105"/>
        <v>-480559119</v>
      </c>
      <c r="L92" s="24">
        <f t="shared" si="105"/>
        <v>394621733.2</v>
      </c>
      <c r="M92" s="24">
        <f t="shared" si="105"/>
        <v>875180852.2</v>
      </c>
      <c r="N92" s="24">
        <f t="shared" si="105"/>
        <v>-480559119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f>1+B90</f>
        <v>64</v>
      </c>
      <c r="C95" s="3" t="s">
        <v>97</v>
      </c>
      <c r="D95" s="6">
        <v>2.6355145809E10</v>
      </c>
      <c r="E95" s="6">
        <v>2.1987814E7</v>
      </c>
      <c r="F95" s="6">
        <f t="shared" ref="F95:F97" si="107">D95-E95</f>
        <v>26333157995</v>
      </c>
      <c r="G95" s="6">
        <v>0.0</v>
      </c>
      <c r="H95" s="6">
        <v>25414.0</v>
      </c>
      <c r="I95" s="6">
        <v>349668.0</v>
      </c>
      <c r="J95" s="6">
        <v>6.74395468E8</v>
      </c>
      <c r="K95" s="4">
        <f t="shared" ref="K95:K97" si="108">I95-J95</f>
        <v>-674045800</v>
      </c>
      <c r="L95" s="4">
        <f t="shared" ref="L95:M95" si="106">I95</f>
        <v>349668</v>
      </c>
      <c r="M95" s="4">
        <f t="shared" si="106"/>
        <v>674395468</v>
      </c>
      <c r="N95" s="4">
        <f t="shared" ref="N95:N97" si="110">L95-M95</f>
        <v>-674045800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f t="shared" ref="B96:B97" si="111">1+B95</f>
        <v>65</v>
      </c>
      <c r="C96" s="3" t="s">
        <v>98</v>
      </c>
      <c r="D96" s="6">
        <v>3.138695311E9</v>
      </c>
      <c r="E96" s="6">
        <v>2.08831153E8</v>
      </c>
      <c r="F96" s="6">
        <f t="shared" si="107"/>
        <v>2929864158</v>
      </c>
      <c r="G96" s="6">
        <v>0.0</v>
      </c>
      <c r="H96" s="6">
        <v>974.0</v>
      </c>
      <c r="I96" s="6">
        <v>3.10205086E8</v>
      </c>
      <c r="J96" s="6">
        <v>6.29801548E8</v>
      </c>
      <c r="K96" s="4">
        <f t="shared" si="108"/>
        <v>-319596462</v>
      </c>
      <c r="L96" s="4">
        <f t="shared" ref="L96:M96" si="109">I96</f>
        <v>310205086</v>
      </c>
      <c r="M96" s="4">
        <f t="shared" si="109"/>
        <v>629801548</v>
      </c>
      <c r="N96" s="4">
        <f t="shared" si="110"/>
        <v>-319596462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"/>
      <c r="B97" s="2">
        <f t="shared" si="111"/>
        <v>66</v>
      </c>
      <c r="C97" s="3" t="s">
        <v>99</v>
      </c>
      <c r="D97" s="6">
        <v>1.9763580934E10</v>
      </c>
      <c r="E97" s="6">
        <v>4.82457319E8</v>
      </c>
      <c r="F97" s="6">
        <f t="shared" si="107"/>
        <v>19281123615</v>
      </c>
      <c r="G97" s="6">
        <v>0.0</v>
      </c>
      <c r="H97" s="6">
        <v>70150.0</v>
      </c>
      <c r="I97" s="6">
        <v>3.99493061E8</v>
      </c>
      <c r="J97" s="6">
        <v>1.927759182E9</v>
      </c>
      <c r="K97" s="4">
        <f t="shared" si="108"/>
        <v>-1528266121</v>
      </c>
      <c r="L97" s="4">
        <f t="shared" ref="L97:M97" si="112">I97</f>
        <v>399493061</v>
      </c>
      <c r="M97" s="4">
        <f t="shared" si="112"/>
        <v>1927759182</v>
      </c>
      <c r="N97" s="4">
        <f t="shared" si="110"/>
        <v>-1528266121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40</v>
      </c>
      <c r="B98" s="2"/>
      <c r="C98" s="3"/>
      <c r="D98" s="6"/>
      <c r="E98" s="6"/>
      <c r="F98" s="6"/>
      <c r="G98" s="6"/>
      <c r="H98" s="6"/>
      <c r="I98" s="6"/>
      <c r="J98" s="6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f>1+B97</f>
        <v>67</v>
      </c>
      <c r="C99" s="3" t="s">
        <v>97</v>
      </c>
      <c r="D99" s="6">
        <v>8.428259211E9</v>
      </c>
      <c r="E99" s="6">
        <v>7287929.0</v>
      </c>
      <c r="F99" s="6">
        <f>D99-E99</f>
        <v>8420971282</v>
      </c>
      <c r="G99" s="6">
        <v>0.0</v>
      </c>
      <c r="H99" s="6">
        <v>9218.0</v>
      </c>
      <c r="I99" s="6">
        <v>1.011006495E9</v>
      </c>
      <c r="J99" s="6">
        <v>8.03000391E8</v>
      </c>
      <c r="K99" s="4">
        <f>I99-J99</f>
        <v>208006104</v>
      </c>
      <c r="L99" s="4">
        <f t="shared" ref="L99:M99" si="113">I99</f>
        <v>1011006495</v>
      </c>
      <c r="M99" s="4">
        <f t="shared" si="113"/>
        <v>803000391</v>
      </c>
      <c r="N99" s="4">
        <f>L99-M99</f>
        <v>208006104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2" t="s">
        <v>46</v>
      </c>
      <c r="B100" s="2"/>
      <c r="C100" s="3"/>
      <c r="D100" s="24">
        <f t="shared" ref="D100:N100" si="114">SUM(D95:D97)+D99</f>
        <v>57685681265</v>
      </c>
      <c r="E100" s="24">
        <f t="shared" si="114"/>
        <v>720564215</v>
      </c>
      <c r="F100" s="24">
        <f t="shared" si="114"/>
        <v>56965117050</v>
      </c>
      <c r="G100" s="24">
        <f t="shared" si="114"/>
        <v>0</v>
      </c>
      <c r="H100" s="25">
        <f t="shared" si="114"/>
        <v>105756</v>
      </c>
      <c r="I100" s="24">
        <f t="shared" si="114"/>
        <v>1721054310</v>
      </c>
      <c r="J100" s="24">
        <f t="shared" si="114"/>
        <v>4034956589</v>
      </c>
      <c r="K100" s="24">
        <f t="shared" si="114"/>
        <v>-2313902279</v>
      </c>
      <c r="L100" s="24">
        <f t="shared" si="114"/>
        <v>1721054310</v>
      </c>
      <c r="M100" s="24">
        <f t="shared" si="114"/>
        <v>4034956589</v>
      </c>
      <c r="N100" s="24">
        <f t="shared" si="114"/>
        <v>-2313902279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 t="s">
        <v>47</v>
      </c>
      <c r="B101" s="2"/>
      <c r="C101" s="3"/>
      <c r="D101" s="6"/>
      <c r="E101" s="6"/>
      <c r="F101" s="6"/>
      <c r="G101" s="6"/>
      <c r="H101" s="27"/>
      <c r="I101" s="6"/>
      <c r="J101" s="4"/>
      <c r="K101" s="4"/>
      <c r="L101" s="4"/>
      <c r="M101" s="4"/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f>1+B99</f>
        <v>68</v>
      </c>
      <c r="C102" s="3" t="s">
        <v>100</v>
      </c>
      <c r="D102" s="6">
        <v>2.334625756E9</v>
      </c>
      <c r="E102" s="6">
        <v>2.2854473E7</v>
      </c>
      <c r="F102" s="6">
        <f>D102-E102</f>
        <v>2311771283</v>
      </c>
      <c r="G102" s="6">
        <v>0.0</v>
      </c>
      <c r="H102" s="6">
        <v>3635.0</v>
      </c>
      <c r="I102" s="6">
        <v>3.428927E7</v>
      </c>
      <c r="J102" s="6">
        <v>1.22269167E8</v>
      </c>
      <c r="K102" s="4">
        <f>I102-J102</f>
        <v>-87979897</v>
      </c>
      <c r="L102" s="4">
        <f t="shared" ref="L102:M102" si="115">I102</f>
        <v>34289270</v>
      </c>
      <c r="M102" s="4">
        <f t="shared" si="115"/>
        <v>122269167</v>
      </c>
      <c r="N102" s="4">
        <f>L102-M102</f>
        <v>-87979897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92</v>
      </c>
      <c r="B103" s="2"/>
      <c r="C103" s="3"/>
      <c r="D103" s="24">
        <f t="shared" ref="D103:N103" si="116">SUM(D102)</f>
        <v>2334625756</v>
      </c>
      <c r="E103" s="24">
        <f t="shared" si="116"/>
        <v>22854473</v>
      </c>
      <c r="F103" s="24">
        <f t="shared" si="116"/>
        <v>2311771283</v>
      </c>
      <c r="G103" s="24">
        <f t="shared" si="116"/>
        <v>0</v>
      </c>
      <c r="H103" s="25">
        <f t="shared" si="116"/>
        <v>3635</v>
      </c>
      <c r="I103" s="24">
        <f t="shared" si="116"/>
        <v>34289270</v>
      </c>
      <c r="J103" s="24">
        <f t="shared" si="116"/>
        <v>122269167</v>
      </c>
      <c r="K103" s="24">
        <f t="shared" si="116"/>
        <v>-87979897</v>
      </c>
      <c r="L103" s="24">
        <f t="shared" si="116"/>
        <v>34289270</v>
      </c>
      <c r="M103" s="24">
        <f t="shared" si="116"/>
        <v>122269167</v>
      </c>
      <c r="N103" s="24">
        <f t="shared" si="116"/>
        <v>-87979897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" t="s">
        <v>101</v>
      </c>
      <c r="B104" s="2"/>
      <c r="C104" s="3"/>
      <c r="D104" s="24">
        <f t="shared" ref="D104:N104" si="117">D100+D103</f>
        <v>60020307021</v>
      </c>
      <c r="E104" s="24">
        <f t="shared" si="117"/>
        <v>743418688</v>
      </c>
      <c r="F104" s="24">
        <f t="shared" si="117"/>
        <v>59276888333</v>
      </c>
      <c r="G104" s="24">
        <f t="shared" si="117"/>
        <v>0</v>
      </c>
      <c r="H104" s="25">
        <f t="shared" si="117"/>
        <v>109391</v>
      </c>
      <c r="I104" s="24">
        <f t="shared" si="117"/>
        <v>1755343580</v>
      </c>
      <c r="J104" s="24">
        <f t="shared" si="117"/>
        <v>4157225756</v>
      </c>
      <c r="K104" s="24">
        <f t="shared" si="117"/>
        <v>-2401882176</v>
      </c>
      <c r="L104" s="24">
        <f t="shared" si="117"/>
        <v>1755343580</v>
      </c>
      <c r="M104" s="24">
        <f t="shared" si="117"/>
        <v>4157225756</v>
      </c>
      <c r="N104" s="24">
        <f t="shared" si="117"/>
        <v>-2401882176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8" t="s">
        <v>103</v>
      </c>
      <c r="B106" s="2"/>
      <c r="C106" s="3"/>
      <c r="D106" s="6"/>
      <c r="E106" s="6"/>
      <c r="F106" s="6"/>
      <c r="G106" s="6"/>
      <c r="H106" s="27"/>
      <c r="I106" s="6"/>
      <c r="J106" s="6"/>
      <c r="K106" s="4"/>
      <c r="L106" s="4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/>
      <c r="B107" s="2">
        <f>1+B102</f>
        <v>69</v>
      </c>
      <c r="C107" s="3" t="s">
        <v>104</v>
      </c>
      <c r="D107" s="6">
        <v>9.105890709E9</v>
      </c>
      <c r="E107" s="6">
        <v>2.37461012E8</v>
      </c>
      <c r="F107" s="6">
        <f t="shared" ref="F107:F109" si="119">D107-E107</f>
        <v>8868429697</v>
      </c>
      <c r="G107" s="6">
        <v>0.0</v>
      </c>
      <c r="H107" s="6">
        <v>150153.0</v>
      </c>
      <c r="I107" s="6">
        <v>6.4357868E7</v>
      </c>
      <c r="J107" s="6">
        <v>3.05533762E8</v>
      </c>
      <c r="K107" s="4">
        <f t="shared" ref="K107:K109" si="120">I107-J107</f>
        <v>-241175894</v>
      </c>
      <c r="L107" s="4">
        <f t="shared" ref="L107:M107" si="118">I107</f>
        <v>64357868</v>
      </c>
      <c r="M107" s="4">
        <f t="shared" si="118"/>
        <v>305533762</v>
      </c>
      <c r="N107" s="4">
        <f t="shared" ref="N107:N109" si="122">L107-M107</f>
        <v>-241175894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f t="shared" ref="B108:B109" si="123">1+B107</f>
        <v>70</v>
      </c>
      <c r="C108" s="3" t="s">
        <v>105</v>
      </c>
      <c r="D108" s="6">
        <v>3.406080455E9</v>
      </c>
      <c r="E108" s="6">
        <v>5.131201E7</v>
      </c>
      <c r="F108" s="6">
        <f t="shared" si="119"/>
        <v>3354768445</v>
      </c>
      <c r="G108" s="6">
        <v>0.0</v>
      </c>
      <c r="H108" s="6">
        <v>1200.0</v>
      </c>
      <c r="I108" s="6">
        <v>7.0571521E7</v>
      </c>
      <c r="J108" s="6">
        <v>8.0077273E7</v>
      </c>
      <c r="K108" s="4">
        <f t="shared" si="120"/>
        <v>-9505752</v>
      </c>
      <c r="L108" s="4">
        <f t="shared" ref="L108:M108" si="121">I108</f>
        <v>70571521</v>
      </c>
      <c r="M108" s="4">
        <f t="shared" si="121"/>
        <v>80077273</v>
      </c>
      <c r="N108" s="4">
        <f t="shared" si="122"/>
        <v>-9505752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si="123"/>
        <v>71</v>
      </c>
      <c r="C109" s="3" t="s">
        <v>106</v>
      </c>
      <c r="D109" s="6">
        <v>6.74978373E8</v>
      </c>
      <c r="E109" s="6">
        <v>3.6776999E7</v>
      </c>
      <c r="F109" s="6">
        <f t="shared" si="119"/>
        <v>638201374</v>
      </c>
      <c r="G109" s="6">
        <v>0.0</v>
      </c>
      <c r="H109" s="6">
        <v>1200.0</v>
      </c>
      <c r="I109" s="6">
        <v>1.79472578E8</v>
      </c>
      <c r="J109" s="6">
        <v>4.5375082E7</v>
      </c>
      <c r="K109" s="4">
        <f t="shared" si="120"/>
        <v>134097496</v>
      </c>
      <c r="L109" s="4">
        <f t="shared" ref="L109:M109" si="124">I109</f>
        <v>179472578</v>
      </c>
      <c r="M109" s="4">
        <f t="shared" si="124"/>
        <v>45375082</v>
      </c>
      <c r="N109" s="4">
        <f t="shared" si="122"/>
        <v>134097496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2" t="s">
        <v>46</v>
      </c>
      <c r="B110" s="2"/>
      <c r="C110" s="3"/>
      <c r="D110" s="24">
        <f t="shared" ref="D110:N110" si="125">D107+D108+D109</f>
        <v>13186949537</v>
      </c>
      <c r="E110" s="24">
        <f t="shared" si="125"/>
        <v>325550021</v>
      </c>
      <c r="F110" s="24">
        <f t="shared" si="125"/>
        <v>12861399516</v>
      </c>
      <c r="G110" s="24">
        <f t="shared" si="125"/>
        <v>0</v>
      </c>
      <c r="H110" s="24">
        <f t="shared" si="125"/>
        <v>152553</v>
      </c>
      <c r="I110" s="24">
        <f t="shared" si="125"/>
        <v>314401967</v>
      </c>
      <c r="J110" s="24">
        <f t="shared" si="125"/>
        <v>430986117</v>
      </c>
      <c r="K110" s="24">
        <f t="shared" si="125"/>
        <v>-116584150</v>
      </c>
      <c r="L110" s="24">
        <f t="shared" si="125"/>
        <v>314401967</v>
      </c>
      <c r="M110" s="24">
        <f t="shared" si="125"/>
        <v>430986117</v>
      </c>
      <c r="N110" s="24">
        <f t="shared" si="125"/>
        <v>-116584150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18" t="s">
        <v>107</v>
      </c>
      <c r="B111" s="2"/>
      <c r="C111" s="3"/>
      <c r="D111" s="6"/>
      <c r="E111" s="6"/>
      <c r="F111" s="6"/>
      <c r="G111" s="6"/>
      <c r="H111" s="27"/>
      <c r="I111" s="6"/>
      <c r="J111" s="6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/>
      <c r="B112" s="2">
        <f>1+B109</f>
        <v>72</v>
      </c>
      <c r="C112" s="3" t="s">
        <v>104</v>
      </c>
      <c r="D112" s="6">
        <v>9.915218967E9</v>
      </c>
      <c r="E112" s="6">
        <v>7.0427655E7</v>
      </c>
      <c r="F112" s="6">
        <f>D112-E112</f>
        <v>9844791312</v>
      </c>
      <c r="G112" s="6">
        <v>0.0</v>
      </c>
      <c r="H112" s="6">
        <v>7717.0</v>
      </c>
      <c r="I112" s="6">
        <v>5.4633329E7</v>
      </c>
      <c r="J112" s="6">
        <v>1.27911473E8</v>
      </c>
      <c r="K112" s="4">
        <f>I112-J112</f>
        <v>-73278144</v>
      </c>
      <c r="L112" s="4">
        <f t="shared" ref="L112:M112" si="126">I112</f>
        <v>54633329</v>
      </c>
      <c r="M112" s="4">
        <f t="shared" si="126"/>
        <v>127911473</v>
      </c>
      <c r="N112" s="4">
        <f>L112-M112</f>
        <v>-73278144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22" t="s">
        <v>92</v>
      </c>
      <c r="B113" s="23"/>
      <c r="C113" s="1"/>
      <c r="D113" s="24">
        <f t="shared" ref="D113:N113" si="127">SUM(D112)</f>
        <v>9915218967</v>
      </c>
      <c r="E113" s="24">
        <f t="shared" si="127"/>
        <v>70427655</v>
      </c>
      <c r="F113" s="24">
        <f t="shared" si="127"/>
        <v>9844791312</v>
      </c>
      <c r="G113" s="24">
        <f t="shared" si="127"/>
        <v>0</v>
      </c>
      <c r="H113" s="25">
        <f t="shared" si="127"/>
        <v>7717</v>
      </c>
      <c r="I113" s="24">
        <f t="shared" si="127"/>
        <v>54633329</v>
      </c>
      <c r="J113" s="24">
        <f t="shared" si="127"/>
        <v>127911473</v>
      </c>
      <c r="K113" s="24">
        <f t="shared" si="127"/>
        <v>-73278144</v>
      </c>
      <c r="L113" s="24">
        <f t="shared" si="127"/>
        <v>54633329</v>
      </c>
      <c r="M113" s="24">
        <f t="shared" si="127"/>
        <v>127911473</v>
      </c>
      <c r="N113" s="24">
        <f t="shared" si="127"/>
        <v>-73278144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1" t="s">
        <v>108</v>
      </c>
      <c r="B114" s="30"/>
      <c r="C114" s="28"/>
      <c r="D114" s="24">
        <f t="shared" ref="D114:N114" si="128">SUM(D110+D113)</f>
        <v>23102168504</v>
      </c>
      <c r="E114" s="24">
        <f t="shared" si="128"/>
        <v>395977676</v>
      </c>
      <c r="F114" s="24">
        <f t="shared" si="128"/>
        <v>22706190828</v>
      </c>
      <c r="G114" s="24">
        <f t="shared" si="128"/>
        <v>0</v>
      </c>
      <c r="H114" s="25">
        <f t="shared" si="128"/>
        <v>160270</v>
      </c>
      <c r="I114" s="24">
        <f t="shared" si="128"/>
        <v>369035296</v>
      </c>
      <c r="J114" s="24">
        <f t="shared" si="128"/>
        <v>558897590</v>
      </c>
      <c r="K114" s="24">
        <f t="shared" si="128"/>
        <v>-189862294</v>
      </c>
      <c r="L114" s="24">
        <f t="shared" si="128"/>
        <v>369035296</v>
      </c>
      <c r="M114" s="24">
        <f t="shared" si="128"/>
        <v>558897590</v>
      </c>
      <c r="N114" s="24">
        <f t="shared" si="128"/>
        <v>-189862294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1" t="s">
        <v>109</v>
      </c>
      <c r="B115" s="32"/>
      <c r="C115" s="33"/>
      <c r="D115" s="34">
        <f t="shared" ref="D115:N115" si="129">D40+D64+D92+D104+D114</f>
        <v>229782112600</v>
      </c>
      <c r="E115" s="34">
        <f t="shared" si="129"/>
        <v>2676236526</v>
      </c>
      <c r="F115" s="34">
        <f t="shared" si="129"/>
        <v>227105876073</v>
      </c>
      <c r="G115" s="34">
        <f t="shared" si="129"/>
        <v>70591628511</v>
      </c>
      <c r="H115" s="35">
        <f t="shared" si="129"/>
        <v>1300593</v>
      </c>
      <c r="I115" s="34">
        <f t="shared" si="129"/>
        <v>2759220359</v>
      </c>
      <c r="J115" s="34">
        <f t="shared" si="129"/>
        <v>7101249294</v>
      </c>
      <c r="K115" s="34">
        <f t="shared" si="129"/>
        <v>-4342028935</v>
      </c>
      <c r="L115" s="34">
        <f t="shared" si="129"/>
        <v>2759220359</v>
      </c>
      <c r="M115" s="34">
        <f t="shared" si="129"/>
        <v>7101249294</v>
      </c>
      <c r="N115" s="34">
        <f t="shared" si="129"/>
        <v>-4342028935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2.0" customHeight="1">
      <c r="A116" s="3"/>
      <c r="B116" s="2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29"/>
      <c r="B117" s="36"/>
      <c r="C117" s="3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2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37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37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061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38">
        <v>4.38862593391E9</v>
      </c>
      <c r="E9" s="38">
        <v>2.525104136E7</v>
      </c>
      <c r="F9" s="6">
        <f t="shared" ref="F9:F27" si="2">D9-E9</f>
        <v>4363374893</v>
      </c>
      <c r="G9" s="6">
        <v>4.170172547E9</v>
      </c>
      <c r="H9" s="6">
        <v>6647.0</v>
      </c>
      <c r="I9" s="6">
        <v>5246522.0</v>
      </c>
      <c r="J9" s="6">
        <v>5.9052402E7</v>
      </c>
      <c r="K9" s="4">
        <f t="shared" ref="K9:K27" si="3">I9-J9</f>
        <v>-53805880</v>
      </c>
      <c r="L9" s="4">
        <f t="shared" ref="L9:M9" si="1">I9</f>
        <v>5246522</v>
      </c>
      <c r="M9" s="4">
        <f t="shared" si="1"/>
        <v>59052402</v>
      </c>
      <c r="N9" s="4">
        <f t="shared" ref="N9:N27" si="5">L9-M9</f>
        <v>-53805880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6">1+B9</f>
        <v>2</v>
      </c>
      <c r="C10" s="3" t="s">
        <v>22</v>
      </c>
      <c r="D10" s="6">
        <v>7.7679695499E8</v>
      </c>
      <c r="E10" s="6">
        <v>4549366.98</v>
      </c>
      <c r="F10" s="6">
        <f t="shared" si="2"/>
        <v>772247588</v>
      </c>
      <c r="G10" s="6">
        <v>7.2461709264E8</v>
      </c>
      <c r="H10" s="6">
        <v>4097.0</v>
      </c>
      <c r="I10" s="6">
        <v>2767579.52</v>
      </c>
      <c r="J10" s="6">
        <v>1.815594669E7</v>
      </c>
      <c r="K10" s="4">
        <f t="shared" si="3"/>
        <v>-15388367.17</v>
      </c>
      <c r="L10" s="4">
        <f t="shared" ref="L10:M10" si="4">I10</f>
        <v>2767579.52</v>
      </c>
      <c r="M10" s="4">
        <f t="shared" si="4"/>
        <v>18155946.69</v>
      </c>
      <c r="N10" s="4">
        <f t="shared" si="5"/>
        <v>-15388367.17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6"/>
        <v>3</v>
      </c>
      <c r="C11" s="3" t="s">
        <v>23</v>
      </c>
      <c r="D11" s="6">
        <v>1.38633689721E9</v>
      </c>
      <c r="E11" s="6">
        <v>2.053235261E7</v>
      </c>
      <c r="F11" s="6">
        <f t="shared" si="2"/>
        <v>1365804545</v>
      </c>
      <c r="G11" s="6">
        <v>1.2929364247E9</v>
      </c>
      <c r="H11" s="6">
        <v>2694.0</v>
      </c>
      <c r="I11" s="6">
        <v>1.830074102E7</v>
      </c>
      <c r="J11" s="6">
        <v>1.096960524E7</v>
      </c>
      <c r="K11" s="4">
        <f t="shared" si="3"/>
        <v>7331135.78</v>
      </c>
      <c r="L11" s="4">
        <f t="shared" ref="L11:M11" si="7">I11</f>
        <v>18300741.02</v>
      </c>
      <c r="M11" s="4">
        <f t="shared" si="7"/>
        <v>10969605.24</v>
      </c>
      <c r="N11" s="4">
        <f t="shared" si="5"/>
        <v>7331135.78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6"/>
        <v>4</v>
      </c>
      <c r="C12" s="3" t="s">
        <v>24</v>
      </c>
      <c r="D12" s="6">
        <v>3.5333195381E8</v>
      </c>
      <c r="E12" s="6">
        <v>4843605.59</v>
      </c>
      <c r="F12" s="6">
        <f t="shared" si="2"/>
        <v>348488348.2</v>
      </c>
      <c r="G12" s="6">
        <v>2.1089338788E8</v>
      </c>
      <c r="H12" s="6">
        <v>1773.0</v>
      </c>
      <c r="I12" s="6">
        <v>527670.76</v>
      </c>
      <c r="J12" s="6">
        <v>7339206.81</v>
      </c>
      <c r="K12" s="4">
        <f t="shared" si="3"/>
        <v>-6811536.05</v>
      </c>
      <c r="L12" s="4">
        <f t="shared" ref="L12:M12" si="8">I12</f>
        <v>527670.76</v>
      </c>
      <c r="M12" s="4">
        <f t="shared" si="8"/>
        <v>7339206.81</v>
      </c>
      <c r="N12" s="4">
        <f t="shared" si="5"/>
        <v>-6811536.05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6"/>
        <v>5</v>
      </c>
      <c r="C13" s="3" t="s">
        <v>25</v>
      </c>
      <c r="D13" s="6">
        <v>4.70095998E8</v>
      </c>
      <c r="E13" s="6">
        <v>1.0696373E7</v>
      </c>
      <c r="F13" s="6">
        <f t="shared" si="2"/>
        <v>459399625</v>
      </c>
      <c r="G13" s="6">
        <v>3.83056795E8</v>
      </c>
      <c r="H13" s="6">
        <v>1322.0</v>
      </c>
      <c r="I13" s="6">
        <v>1482636.0</v>
      </c>
      <c r="J13" s="6">
        <v>4852537.0</v>
      </c>
      <c r="K13" s="4">
        <f t="shared" si="3"/>
        <v>-3369901</v>
      </c>
      <c r="L13" s="4">
        <f t="shared" ref="L13:M13" si="9">I13</f>
        <v>1482636</v>
      </c>
      <c r="M13" s="4">
        <f t="shared" si="9"/>
        <v>4852537</v>
      </c>
      <c r="N13" s="4">
        <f t="shared" si="5"/>
        <v>-3369901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6"/>
        <v>6</v>
      </c>
      <c r="C14" s="3" t="s">
        <v>26</v>
      </c>
      <c r="D14" s="6">
        <v>4.387782585E9</v>
      </c>
      <c r="E14" s="6">
        <v>1.49266345E8</v>
      </c>
      <c r="F14" s="6">
        <f t="shared" si="2"/>
        <v>4238516240</v>
      </c>
      <c r="G14" s="6">
        <v>4.039857719E9</v>
      </c>
      <c r="H14" s="6">
        <v>15399.0</v>
      </c>
      <c r="I14" s="6">
        <v>4098336.0</v>
      </c>
      <c r="J14" s="6">
        <v>2.14609288E8</v>
      </c>
      <c r="K14" s="4">
        <f t="shared" si="3"/>
        <v>-210510952</v>
      </c>
      <c r="L14" s="4">
        <f t="shared" ref="L14:M14" si="10">I14</f>
        <v>4098336</v>
      </c>
      <c r="M14" s="4">
        <f t="shared" si="10"/>
        <v>214609288</v>
      </c>
      <c r="N14" s="4">
        <f t="shared" si="5"/>
        <v>-210510952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6"/>
        <v>7</v>
      </c>
      <c r="C15" s="3" t="s">
        <v>27</v>
      </c>
      <c r="D15" s="6">
        <v>1.01862188E8</v>
      </c>
      <c r="E15" s="6">
        <v>439965.0</v>
      </c>
      <c r="F15" s="6">
        <f t="shared" si="2"/>
        <v>101422223</v>
      </c>
      <c r="G15" s="6">
        <v>9.9758532E7</v>
      </c>
      <c r="H15" s="6">
        <v>512.0</v>
      </c>
      <c r="I15" s="6">
        <v>263908.0</v>
      </c>
      <c r="J15" s="6">
        <v>2310554.0</v>
      </c>
      <c r="K15" s="4">
        <f t="shared" si="3"/>
        <v>-2046646</v>
      </c>
      <c r="L15" s="4">
        <f t="shared" ref="L15:M15" si="11">I15</f>
        <v>263908</v>
      </c>
      <c r="M15" s="4">
        <f t="shared" si="11"/>
        <v>2310554</v>
      </c>
      <c r="N15" s="4">
        <f t="shared" si="5"/>
        <v>-2046646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6"/>
        <v>8</v>
      </c>
      <c r="C16" s="3" t="s">
        <v>28</v>
      </c>
      <c r="D16" s="6">
        <v>1.2619835E8</v>
      </c>
      <c r="E16" s="6">
        <v>887102.0</v>
      </c>
      <c r="F16" s="6">
        <f t="shared" si="2"/>
        <v>125311248</v>
      </c>
      <c r="G16" s="6">
        <v>1.19327669E8</v>
      </c>
      <c r="H16" s="6">
        <v>49.0</v>
      </c>
      <c r="I16" s="6">
        <v>0.0</v>
      </c>
      <c r="J16" s="6">
        <v>1946420.0</v>
      </c>
      <c r="K16" s="4">
        <f t="shared" si="3"/>
        <v>-1946420</v>
      </c>
      <c r="L16" s="4">
        <f t="shared" ref="L16:M16" si="12">I16</f>
        <v>0</v>
      </c>
      <c r="M16" s="4">
        <f t="shared" si="12"/>
        <v>1946420</v>
      </c>
      <c r="N16" s="4">
        <f t="shared" si="5"/>
        <v>-1946420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6"/>
        <v>9</v>
      </c>
      <c r="C17" s="3" t="s">
        <v>29</v>
      </c>
      <c r="D17" s="6">
        <v>1.226771013E9</v>
      </c>
      <c r="E17" s="6">
        <v>3.9110074E7</v>
      </c>
      <c r="F17" s="6">
        <f t="shared" si="2"/>
        <v>1187660939</v>
      </c>
      <c r="G17" s="6">
        <v>1.206090296E9</v>
      </c>
      <c r="H17" s="6">
        <v>11637.0</v>
      </c>
      <c r="I17" s="6">
        <v>0.0</v>
      </c>
      <c r="J17" s="6">
        <v>2.3899895E7</v>
      </c>
      <c r="K17" s="4">
        <f t="shared" si="3"/>
        <v>-23899895</v>
      </c>
      <c r="L17" s="4">
        <f t="shared" ref="L17:M17" si="13">I17</f>
        <v>0</v>
      </c>
      <c r="M17" s="4">
        <f t="shared" si="13"/>
        <v>23899895</v>
      </c>
      <c r="N17" s="4">
        <f t="shared" si="5"/>
        <v>-23899895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6"/>
        <v>10</v>
      </c>
      <c r="C18" s="3" t="s">
        <v>30</v>
      </c>
      <c r="D18" s="6">
        <v>3.567912442E9</v>
      </c>
      <c r="E18" s="6">
        <v>3.7673568E7</v>
      </c>
      <c r="F18" s="6">
        <f t="shared" si="2"/>
        <v>3530238874</v>
      </c>
      <c r="G18" s="6">
        <v>3.377488242E9</v>
      </c>
      <c r="H18" s="6">
        <v>11557.0</v>
      </c>
      <c r="I18" s="6">
        <v>5622689.0</v>
      </c>
      <c r="J18" s="6">
        <v>2.6906601E7</v>
      </c>
      <c r="K18" s="4">
        <f t="shared" si="3"/>
        <v>-21283912</v>
      </c>
      <c r="L18" s="4">
        <f t="shared" ref="L18:M18" si="14">I18</f>
        <v>5622689</v>
      </c>
      <c r="M18" s="4">
        <f t="shared" si="14"/>
        <v>26906601</v>
      </c>
      <c r="N18" s="4">
        <f t="shared" si="5"/>
        <v>-21283912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6"/>
        <v>11</v>
      </c>
      <c r="C19" s="3" t="s">
        <v>31</v>
      </c>
      <c r="D19" s="6">
        <v>2.23660694986E9</v>
      </c>
      <c r="E19" s="6">
        <v>3269549.37</v>
      </c>
      <c r="F19" s="6">
        <f t="shared" si="2"/>
        <v>2233337400</v>
      </c>
      <c r="G19" s="6">
        <v>2.11047436902E9</v>
      </c>
      <c r="H19" s="6">
        <v>5014.0</v>
      </c>
      <c r="I19" s="6">
        <v>1455818.46</v>
      </c>
      <c r="J19" s="6">
        <v>5231460.47</v>
      </c>
      <c r="K19" s="4">
        <f t="shared" si="3"/>
        <v>-3775642.01</v>
      </c>
      <c r="L19" s="4">
        <f t="shared" ref="L19:M19" si="15">I19</f>
        <v>1455818.46</v>
      </c>
      <c r="M19" s="4">
        <f t="shared" si="15"/>
        <v>5231460.47</v>
      </c>
      <c r="N19" s="4">
        <f t="shared" si="5"/>
        <v>-3775642.01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6"/>
        <v>12</v>
      </c>
      <c r="C20" s="3" t="s">
        <v>32</v>
      </c>
      <c r="D20" s="6">
        <v>9.56764481091E9</v>
      </c>
      <c r="E20" s="6">
        <v>4.536064842E7</v>
      </c>
      <c r="F20" s="6">
        <f t="shared" si="2"/>
        <v>9522284162</v>
      </c>
      <c r="G20" s="6">
        <v>8.96892234527E9</v>
      </c>
      <c r="H20" s="6">
        <v>34177.0</v>
      </c>
      <c r="I20" s="6">
        <v>1.179560009E7</v>
      </c>
      <c r="J20" s="6">
        <v>6.336429046E7</v>
      </c>
      <c r="K20" s="4">
        <f t="shared" si="3"/>
        <v>-51568690.37</v>
      </c>
      <c r="L20" s="4">
        <f t="shared" ref="L20:M20" si="16">I20</f>
        <v>11795600.09</v>
      </c>
      <c r="M20" s="4">
        <f t="shared" si="16"/>
        <v>63364290.46</v>
      </c>
      <c r="N20" s="4">
        <f t="shared" si="5"/>
        <v>-51568690.37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6"/>
        <v>13</v>
      </c>
      <c r="C21" s="3" t="s">
        <v>33</v>
      </c>
      <c r="D21" s="6">
        <v>3.2164396011E8</v>
      </c>
      <c r="E21" s="6">
        <v>1024021.78</v>
      </c>
      <c r="F21" s="6">
        <f t="shared" si="2"/>
        <v>320619938.3</v>
      </c>
      <c r="G21" s="6">
        <v>3.1891804779E8</v>
      </c>
      <c r="H21" s="6">
        <v>950.0</v>
      </c>
      <c r="I21" s="6">
        <v>670425.85</v>
      </c>
      <c r="J21" s="6">
        <v>504660.13</v>
      </c>
      <c r="K21" s="4">
        <f t="shared" si="3"/>
        <v>165765.72</v>
      </c>
      <c r="L21" s="4">
        <f t="shared" ref="L21:M21" si="17">I21</f>
        <v>670425.85</v>
      </c>
      <c r="M21" s="4">
        <f t="shared" si="17"/>
        <v>504660.13</v>
      </c>
      <c r="N21" s="4">
        <f t="shared" si="5"/>
        <v>165765.72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6"/>
        <v>14</v>
      </c>
      <c r="C22" s="3" t="s">
        <v>34</v>
      </c>
      <c r="D22" s="6">
        <v>3.87973606795E9</v>
      </c>
      <c r="E22" s="6">
        <v>1.906651348E7</v>
      </c>
      <c r="F22" s="6">
        <f t="shared" si="2"/>
        <v>3860669554</v>
      </c>
      <c r="G22" s="6">
        <v>3.82080859177E9</v>
      </c>
      <c r="H22" s="6">
        <v>25297.0</v>
      </c>
      <c r="I22" s="6">
        <v>6708010.91</v>
      </c>
      <c r="J22" s="6">
        <v>4.053022511E7</v>
      </c>
      <c r="K22" s="4">
        <f t="shared" si="3"/>
        <v>-33822214.2</v>
      </c>
      <c r="L22" s="4">
        <f t="shared" ref="L22:M22" si="18">I22</f>
        <v>6708010.91</v>
      </c>
      <c r="M22" s="4">
        <f t="shared" si="18"/>
        <v>40530225.11</v>
      </c>
      <c r="N22" s="4">
        <f t="shared" si="5"/>
        <v>-33822214.2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6"/>
        <v>15</v>
      </c>
      <c r="C23" s="3" t="s">
        <v>35</v>
      </c>
      <c r="D23" s="6">
        <v>8.121295642E9</v>
      </c>
      <c r="E23" s="6">
        <v>1.5483213E7</v>
      </c>
      <c r="F23" s="6">
        <f t="shared" si="2"/>
        <v>8105812429</v>
      </c>
      <c r="G23" s="6">
        <v>8.068808046E9</v>
      </c>
      <c r="H23" s="6">
        <v>13337.0</v>
      </c>
      <c r="I23" s="6">
        <v>2235841.0</v>
      </c>
      <c r="J23" s="6">
        <v>1.6263102E8</v>
      </c>
      <c r="K23" s="4">
        <f t="shared" si="3"/>
        <v>-160395179</v>
      </c>
      <c r="L23" s="4">
        <f t="shared" ref="L23:M23" si="19">I23</f>
        <v>2235841</v>
      </c>
      <c r="M23" s="4">
        <f t="shared" si="19"/>
        <v>162631020</v>
      </c>
      <c r="N23" s="4">
        <f t="shared" si="5"/>
        <v>-160395179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6"/>
        <v>16</v>
      </c>
      <c r="C24" s="19" t="s">
        <v>36</v>
      </c>
      <c r="D24" s="6">
        <v>3.70327918459E9</v>
      </c>
      <c r="E24" s="6">
        <v>1.394289148E7</v>
      </c>
      <c r="F24" s="6">
        <f t="shared" si="2"/>
        <v>3689336293</v>
      </c>
      <c r="G24" s="6">
        <v>3.47487612748E9</v>
      </c>
      <c r="H24" s="6">
        <v>12460.0</v>
      </c>
      <c r="I24" s="6">
        <v>4.175980808E7</v>
      </c>
      <c r="J24" s="6">
        <v>4.325927987E7</v>
      </c>
      <c r="K24" s="4">
        <f t="shared" si="3"/>
        <v>-1499471.79</v>
      </c>
      <c r="L24" s="4">
        <f t="shared" ref="L24:M24" si="20">I24</f>
        <v>41759808.08</v>
      </c>
      <c r="M24" s="4">
        <f t="shared" si="20"/>
        <v>43259279.87</v>
      </c>
      <c r="N24" s="4">
        <f t="shared" si="5"/>
        <v>-1499471.79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6"/>
        <v>17</v>
      </c>
      <c r="C25" s="21" t="s">
        <v>37</v>
      </c>
      <c r="D25" s="6">
        <v>6.738073894E9</v>
      </c>
      <c r="E25" s="6">
        <v>6.1157333E7</v>
      </c>
      <c r="F25" s="6">
        <f t="shared" si="2"/>
        <v>6676916561</v>
      </c>
      <c r="G25" s="6">
        <v>6.552973528E9</v>
      </c>
      <c r="H25" s="6">
        <v>66939.0</v>
      </c>
      <c r="I25" s="6">
        <v>1.9003336E7</v>
      </c>
      <c r="J25" s="6">
        <v>1.40522035E8</v>
      </c>
      <c r="K25" s="4">
        <f t="shared" si="3"/>
        <v>-121518699</v>
      </c>
      <c r="L25" s="4">
        <f t="shared" ref="L25:M25" si="21">I25</f>
        <v>19003336</v>
      </c>
      <c r="M25" s="4">
        <f t="shared" si="21"/>
        <v>140522035</v>
      </c>
      <c r="N25" s="4">
        <f t="shared" si="5"/>
        <v>-121518699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6"/>
        <v>18</v>
      </c>
      <c r="C26" s="21" t="s">
        <v>38</v>
      </c>
      <c r="D26" s="6">
        <v>1.0982924818E10</v>
      </c>
      <c r="E26" s="6">
        <v>6.5344593E7</v>
      </c>
      <c r="F26" s="6">
        <f t="shared" si="2"/>
        <v>10917580225</v>
      </c>
      <c r="G26" s="6">
        <v>1.0870967888E10</v>
      </c>
      <c r="H26" s="6">
        <v>57875.0</v>
      </c>
      <c r="I26" s="6">
        <v>3.0297748E7</v>
      </c>
      <c r="J26" s="6">
        <v>2.80166627E8</v>
      </c>
      <c r="K26" s="4">
        <f t="shared" si="3"/>
        <v>-249868879</v>
      </c>
      <c r="L26" s="4">
        <f t="shared" ref="L26:M26" si="22">I26</f>
        <v>30297748</v>
      </c>
      <c r="M26" s="4">
        <f t="shared" si="22"/>
        <v>280166627</v>
      </c>
      <c r="N26" s="4">
        <f t="shared" si="5"/>
        <v>-249868879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6"/>
        <v>19</v>
      </c>
      <c r="C27" s="3" t="s">
        <v>39</v>
      </c>
      <c r="D27" s="6">
        <v>6.0499976487E8</v>
      </c>
      <c r="E27" s="6">
        <v>2313657.12</v>
      </c>
      <c r="F27" s="6">
        <f t="shared" si="2"/>
        <v>602686107.8</v>
      </c>
      <c r="G27" s="6">
        <v>5.226630709E8</v>
      </c>
      <c r="H27" s="6">
        <v>1246.0</v>
      </c>
      <c r="I27" s="6">
        <v>69775.75</v>
      </c>
      <c r="J27" s="6">
        <v>1178611.08</v>
      </c>
      <c r="K27" s="4">
        <f t="shared" si="3"/>
        <v>-1108835.33</v>
      </c>
      <c r="L27" s="4">
        <f t="shared" ref="L27:M27" si="23">I27</f>
        <v>69775.75</v>
      </c>
      <c r="M27" s="4">
        <f t="shared" si="23"/>
        <v>1178611.08</v>
      </c>
      <c r="N27" s="4">
        <f t="shared" si="5"/>
        <v>-1108835.33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2.3582689566E8</v>
      </c>
      <c r="E29" s="6">
        <v>5529640.65</v>
      </c>
      <c r="F29" s="6">
        <f t="shared" ref="F29:F32" si="25">D29-E29</f>
        <v>230297255</v>
      </c>
      <c r="G29" s="6">
        <v>2.2761921429E8</v>
      </c>
      <c r="H29" s="6">
        <v>2971.0</v>
      </c>
      <c r="I29" s="6">
        <v>6397829.83</v>
      </c>
      <c r="J29" s="6">
        <v>1.152817159E7</v>
      </c>
      <c r="K29" s="4">
        <f t="shared" ref="K29:K32" si="26">I29-J29</f>
        <v>-5130341.76</v>
      </c>
      <c r="L29" s="4">
        <f t="shared" ref="L29:M29" si="24">I29</f>
        <v>6397829.83</v>
      </c>
      <c r="M29" s="4">
        <f t="shared" si="24"/>
        <v>11528171.59</v>
      </c>
      <c r="N29" s="4">
        <f t="shared" ref="N29:N32" si="28">L29-M29</f>
        <v>-5130341.76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29">1+B29</f>
        <v>21</v>
      </c>
      <c r="C30" s="3" t="s">
        <v>42</v>
      </c>
      <c r="D30" s="6">
        <v>1.3320932453E8</v>
      </c>
      <c r="E30" s="6">
        <v>643619.95</v>
      </c>
      <c r="F30" s="6">
        <f t="shared" si="25"/>
        <v>132565704.6</v>
      </c>
      <c r="G30" s="6">
        <v>6.6740681E7</v>
      </c>
      <c r="H30" s="6">
        <v>1928.0</v>
      </c>
      <c r="I30" s="6">
        <v>2.837588105E7</v>
      </c>
      <c r="J30" s="6">
        <v>6871653.58</v>
      </c>
      <c r="K30" s="4">
        <f t="shared" si="26"/>
        <v>21504227.47</v>
      </c>
      <c r="L30" s="4">
        <f t="shared" ref="L30:M30" si="27">I30</f>
        <v>28375881.05</v>
      </c>
      <c r="M30" s="4">
        <f t="shared" si="27"/>
        <v>6871653.58</v>
      </c>
      <c r="N30" s="4">
        <f t="shared" si="28"/>
        <v>21504227.47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29"/>
        <v>22</v>
      </c>
      <c r="C31" s="3" t="s">
        <v>43</v>
      </c>
      <c r="D31" s="6">
        <v>3.1721867008E8</v>
      </c>
      <c r="E31" s="6">
        <v>5821552.22</v>
      </c>
      <c r="F31" s="6">
        <f t="shared" si="25"/>
        <v>311397117.9</v>
      </c>
      <c r="G31" s="6">
        <v>2.92544795E8</v>
      </c>
      <c r="H31" s="6">
        <v>1284.0</v>
      </c>
      <c r="I31" s="6">
        <v>808356.87</v>
      </c>
      <c r="J31" s="6">
        <v>5488814.9</v>
      </c>
      <c r="K31" s="4">
        <f t="shared" si="26"/>
        <v>-4680458.03</v>
      </c>
      <c r="L31" s="4">
        <f t="shared" ref="L31:M31" si="30">I31</f>
        <v>808356.87</v>
      </c>
      <c r="M31" s="4">
        <f t="shared" si="30"/>
        <v>5488814.9</v>
      </c>
      <c r="N31" s="4">
        <f t="shared" si="28"/>
        <v>-4680458.03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29"/>
        <v>23</v>
      </c>
      <c r="C32" s="3" t="s">
        <v>35</v>
      </c>
      <c r="D32" s="6">
        <v>6.22283336E8</v>
      </c>
      <c r="E32" s="6">
        <v>1895742.0</v>
      </c>
      <c r="F32" s="6">
        <f t="shared" si="25"/>
        <v>620387594</v>
      </c>
      <c r="G32" s="6">
        <v>6.1564234E8</v>
      </c>
      <c r="H32" s="6">
        <v>580880.0</v>
      </c>
      <c r="I32" s="6">
        <v>1.2415949E7</v>
      </c>
      <c r="J32" s="6">
        <v>2.655172E7</v>
      </c>
      <c r="K32" s="4">
        <f t="shared" si="26"/>
        <v>-14135771</v>
      </c>
      <c r="L32" s="4">
        <f t="shared" ref="L32:M32" si="31">I32</f>
        <v>12415949</v>
      </c>
      <c r="M32" s="4">
        <f t="shared" si="31"/>
        <v>26551720</v>
      </c>
      <c r="N32" s="4">
        <f t="shared" si="28"/>
        <v>-14135771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2.202380827E9</v>
      </c>
      <c r="E34" s="6">
        <v>1752195.0</v>
      </c>
      <c r="F34" s="6">
        <f>D34-E34</f>
        <v>2200628632</v>
      </c>
      <c r="G34" s="6">
        <v>2.197606516E9</v>
      </c>
      <c r="H34" s="6">
        <v>3266.0</v>
      </c>
      <c r="I34" s="6">
        <v>6181440.0</v>
      </c>
      <c r="J34" s="6">
        <v>8442016.0</v>
      </c>
      <c r="K34" s="4">
        <f>I34-J34</f>
        <v>-2260576</v>
      </c>
      <c r="L34" s="4">
        <f t="shared" ref="L34:M34" si="32">I34</f>
        <v>6181440</v>
      </c>
      <c r="M34" s="4">
        <f t="shared" si="32"/>
        <v>8442016</v>
      </c>
      <c r="N34" s="4">
        <f>L34-M34</f>
        <v>-2260576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33">SUM(D9:D34)</f>
        <v>66452838461</v>
      </c>
      <c r="E35" s="24">
        <f t="shared" si="33"/>
        <v>535854964</v>
      </c>
      <c r="F35" s="24">
        <f t="shared" si="33"/>
        <v>65916983497</v>
      </c>
      <c r="G35" s="24">
        <f t="shared" si="33"/>
        <v>63733764266</v>
      </c>
      <c r="H35" s="24">
        <f t="shared" si="33"/>
        <v>863311</v>
      </c>
      <c r="I35" s="24">
        <f t="shared" si="33"/>
        <v>206485903.2</v>
      </c>
      <c r="J35" s="24">
        <f t="shared" si="33"/>
        <v>1166313041</v>
      </c>
      <c r="K35" s="24">
        <f t="shared" si="33"/>
        <v>-959827137.7</v>
      </c>
      <c r="L35" s="24">
        <f t="shared" si="33"/>
        <v>206485903.2</v>
      </c>
      <c r="M35" s="24">
        <f t="shared" si="33"/>
        <v>1166313041</v>
      </c>
      <c r="N35" s="24">
        <f t="shared" si="33"/>
        <v>-959827137.7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2.454194675E7</v>
      </c>
      <c r="E37" s="6">
        <v>60919.38</v>
      </c>
      <c r="F37" s="6">
        <f t="shared" ref="F37:F38" si="35">D37-E37</f>
        <v>24481027.37</v>
      </c>
      <c r="G37" s="6">
        <v>2.278058933E7</v>
      </c>
      <c r="H37" s="6">
        <v>52.0</v>
      </c>
      <c r="I37" s="6">
        <v>92758.65</v>
      </c>
      <c r="J37" s="6">
        <v>11209.42</v>
      </c>
      <c r="K37" s="4">
        <f t="shared" ref="K37:K38" si="36">I37-J37</f>
        <v>81549.23</v>
      </c>
      <c r="L37" s="4">
        <f t="shared" ref="L37:M37" si="34">I37</f>
        <v>92758.65</v>
      </c>
      <c r="M37" s="4">
        <f t="shared" si="34"/>
        <v>11209.42</v>
      </c>
      <c r="N37" s="4">
        <f t="shared" ref="N37:N38" si="38">L37-M37</f>
        <v>81549.23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1.992280284E9</v>
      </c>
      <c r="E38" s="6">
        <v>1.3992408E7</v>
      </c>
      <c r="F38" s="6">
        <f t="shared" si="35"/>
        <v>1978287876</v>
      </c>
      <c r="G38" s="6">
        <v>0.0</v>
      </c>
      <c r="H38" s="6">
        <v>2948.0</v>
      </c>
      <c r="I38" s="6">
        <v>1.7601442E7</v>
      </c>
      <c r="J38" s="6">
        <v>7.1992871E7</v>
      </c>
      <c r="K38" s="4">
        <f t="shared" si="36"/>
        <v>-54391429</v>
      </c>
      <c r="L38" s="4">
        <f t="shared" ref="L38:M38" si="37">I38</f>
        <v>17601442</v>
      </c>
      <c r="M38" s="4">
        <f t="shared" si="37"/>
        <v>71992871</v>
      </c>
      <c r="N38" s="4">
        <f t="shared" si="38"/>
        <v>-54391429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39">SUM(D37:D38)</f>
        <v>2016822231</v>
      </c>
      <c r="E39" s="24">
        <f t="shared" si="39"/>
        <v>14053327.38</v>
      </c>
      <c r="F39" s="24">
        <f t="shared" si="39"/>
        <v>2002768903</v>
      </c>
      <c r="G39" s="24">
        <f t="shared" si="39"/>
        <v>22780589.33</v>
      </c>
      <c r="H39" s="25">
        <f t="shared" si="39"/>
        <v>3000</v>
      </c>
      <c r="I39" s="24">
        <f t="shared" si="39"/>
        <v>17694200.65</v>
      </c>
      <c r="J39" s="24">
        <f t="shared" si="39"/>
        <v>72004080.42</v>
      </c>
      <c r="K39" s="24">
        <f t="shared" si="39"/>
        <v>-54309879.77</v>
      </c>
      <c r="L39" s="24">
        <f t="shared" si="39"/>
        <v>17694200.65</v>
      </c>
      <c r="M39" s="24">
        <f t="shared" si="39"/>
        <v>72004080.42</v>
      </c>
      <c r="N39" s="24">
        <f t="shared" si="39"/>
        <v>-54309879.77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40">D35+D39</f>
        <v>68469660692</v>
      </c>
      <c r="E40" s="24">
        <f t="shared" si="40"/>
        <v>549908291.4</v>
      </c>
      <c r="F40" s="24">
        <f t="shared" si="40"/>
        <v>67919752401</v>
      </c>
      <c r="G40" s="24">
        <f t="shared" si="40"/>
        <v>63756544855</v>
      </c>
      <c r="H40" s="25">
        <f t="shared" si="40"/>
        <v>866311</v>
      </c>
      <c r="I40" s="24">
        <f t="shared" si="40"/>
        <v>224180103.8</v>
      </c>
      <c r="J40" s="24">
        <f t="shared" si="40"/>
        <v>1238317121</v>
      </c>
      <c r="K40" s="24">
        <f t="shared" si="40"/>
        <v>-1014137018</v>
      </c>
      <c r="L40" s="24">
        <f t="shared" si="40"/>
        <v>224180103.8</v>
      </c>
      <c r="M40" s="24">
        <f t="shared" si="40"/>
        <v>1238317121</v>
      </c>
      <c r="N40" s="24">
        <f t="shared" si="40"/>
        <v>-1014137018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5.0901745821E8</v>
      </c>
      <c r="E43" s="6">
        <v>2.031042266E7</v>
      </c>
      <c r="F43" s="6">
        <f t="shared" ref="F43:F52" si="42">D43-E43</f>
        <v>488707035.6</v>
      </c>
      <c r="G43" s="6">
        <v>2.918127127E8</v>
      </c>
      <c r="H43" s="6">
        <v>2360.0</v>
      </c>
      <c r="I43" s="6">
        <v>694300.78</v>
      </c>
      <c r="J43" s="6">
        <v>5482668.17</v>
      </c>
      <c r="K43" s="4">
        <f t="shared" ref="K43:K52" si="43">I43-J43</f>
        <v>-4788367.39</v>
      </c>
      <c r="L43" s="4">
        <f t="shared" ref="L43:M43" si="41">I43</f>
        <v>694300.78</v>
      </c>
      <c r="M43" s="4">
        <f t="shared" si="41"/>
        <v>5482668.17</v>
      </c>
      <c r="N43" s="4">
        <f t="shared" ref="N43:N52" si="45">L43-M43</f>
        <v>-4788367.39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46">1+B43</f>
        <v>28</v>
      </c>
      <c r="C44" s="3" t="s">
        <v>54</v>
      </c>
      <c r="D44" s="6">
        <v>1.2134156709E8</v>
      </c>
      <c r="E44" s="6">
        <v>95295.18</v>
      </c>
      <c r="F44" s="6">
        <f t="shared" si="42"/>
        <v>121246271.9</v>
      </c>
      <c r="G44" s="6">
        <v>4.9650782E7</v>
      </c>
      <c r="H44" s="6">
        <v>705.0</v>
      </c>
      <c r="I44" s="6">
        <v>407405.34</v>
      </c>
      <c r="J44" s="6">
        <v>592892.9</v>
      </c>
      <c r="K44" s="4">
        <f t="shared" si="43"/>
        <v>-185487.56</v>
      </c>
      <c r="L44" s="4">
        <f t="shared" ref="L44:M44" si="44">I44</f>
        <v>407405.34</v>
      </c>
      <c r="M44" s="4">
        <f t="shared" si="44"/>
        <v>592892.9</v>
      </c>
      <c r="N44" s="4">
        <f t="shared" si="45"/>
        <v>-185487.56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46"/>
        <v>29</v>
      </c>
      <c r="C45" s="3" t="s">
        <v>55</v>
      </c>
      <c r="D45" s="6">
        <v>9.94292212E8</v>
      </c>
      <c r="E45" s="6">
        <v>4.0094161E7</v>
      </c>
      <c r="F45" s="6">
        <f t="shared" si="42"/>
        <v>954198051</v>
      </c>
      <c r="G45" s="6">
        <v>5.78347588E8</v>
      </c>
      <c r="H45" s="6">
        <v>4415.0</v>
      </c>
      <c r="I45" s="6">
        <v>1459383.0</v>
      </c>
      <c r="J45" s="6">
        <v>1.070746E7</v>
      </c>
      <c r="K45" s="4">
        <f t="shared" si="43"/>
        <v>-9248077</v>
      </c>
      <c r="L45" s="4">
        <f t="shared" ref="L45:M45" si="47">I45</f>
        <v>1459383</v>
      </c>
      <c r="M45" s="4">
        <f t="shared" si="47"/>
        <v>10707460</v>
      </c>
      <c r="N45" s="4">
        <f t="shared" si="45"/>
        <v>-9248077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46"/>
        <v>30</v>
      </c>
      <c r="C46" s="3" t="s">
        <v>56</v>
      </c>
      <c r="D46" s="6">
        <v>2.87292107E8</v>
      </c>
      <c r="E46" s="6">
        <v>4025774.0</v>
      </c>
      <c r="F46" s="6">
        <f t="shared" si="42"/>
        <v>283266333</v>
      </c>
      <c r="G46" s="6">
        <v>2.22416328E8</v>
      </c>
      <c r="H46" s="6">
        <v>231.0</v>
      </c>
      <c r="I46" s="6">
        <v>194078.0</v>
      </c>
      <c r="J46" s="6">
        <v>1468633.0</v>
      </c>
      <c r="K46" s="4">
        <f t="shared" si="43"/>
        <v>-1274555</v>
      </c>
      <c r="L46" s="4">
        <f t="shared" ref="L46:M46" si="48">I46</f>
        <v>194078</v>
      </c>
      <c r="M46" s="4">
        <f t="shared" si="48"/>
        <v>1468633</v>
      </c>
      <c r="N46" s="4">
        <f t="shared" si="45"/>
        <v>-1274555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46"/>
        <v>31</v>
      </c>
      <c r="C47" s="3" t="s">
        <v>57</v>
      </c>
      <c r="D47" s="6">
        <v>3.2445640179E8</v>
      </c>
      <c r="E47" s="6">
        <v>1313113.28</v>
      </c>
      <c r="F47" s="6">
        <f t="shared" si="42"/>
        <v>323143288.5</v>
      </c>
      <c r="G47" s="6">
        <v>1.6112885128E8</v>
      </c>
      <c r="H47" s="6">
        <v>48.0</v>
      </c>
      <c r="I47" s="6">
        <v>0.0</v>
      </c>
      <c r="J47" s="6">
        <v>66119.0</v>
      </c>
      <c r="K47" s="4">
        <f t="shared" si="43"/>
        <v>-66119</v>
      </c>
      <c r="L47" s="4">
        <f t="shared" ref="L47:M47" si="49">I47</f>
        <v>0</v>
      </c>
      <c r="M47" s="4">
        <f t="shared" si="49"/>
        <v>66119</v>
      </c>
      <c r="N47" s="4">
        <f t="shared" si="45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46"/>
        <v>32</v>
      </c>
      <c r="C48" s="3" t="s">
        <v>58</v>
      </c>
      <c r="D48" s="6">
        <v>5.25568035E8</v>
      </c>
      <c r="E48" s="6">
        <v>1.7606323E7</v>
      </c>
      <c r="F48" s="6">
        <f t="shared" si="42"/>
        <v>507961712</v>
      </c>
      <c r="G48" s="6">
        <v>2.5691736E8</v>
      </c>
      <c r="H48" s="6">
        <v>9884.0</v>
      </c>
      <c r="I48" s="6">
        <v>190706.0</v>
      </c>
      <c r="J48" s="6">
        <v>1677070.0</v>
      </c>
      <c r="K48" s="4">
        <f t="shared" si="43"/>
        <v>-1486364</v>
      </c>
      <c r="L48" s="4">
        <f t="shared" ref="L48:M48" si="50">I48</f>
        <v>190706</v>
      </c>
      <c r="M48" s="4">
        <f t="shared" si="50"/>
        <v>1677070</v>
      </c>
      <c r="N48" s="4">
        <f t="shared" si="45"/>
        <v>-1486364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46"/>
        <v>33</v>
      </c>
      <c r="C49" s="3" t="s">
        <v>59</v>
      </c>
      <c r="D49" s="6">
        <v>2.013809081E9</v>
      </c>
      <c r="E49" s="6">
        <v>2.5217055E7</v>
      </c>
      <c r="F49" s="6">
        <f t="shared" si="42"/>
        <v>1988592026</v>
      </c>
      <c r="G49" s="6">
        <v>9.82580501E8</v>
      </c>
      <c r="H49" s="6">
        <v>7815.0</v>
      </c>
      <c r="I49" s="6">
        <v>4023159.0</v>
      </c>
      <c r="J49" s="6">
        <v>1.467734E7</v>
      </c>
      <c r="K49" s="4">
        <f t="shared" si="43"/>
        <v>-10654181</v>
      </c>
      <c r="L49" s="4">
        <f t="shared" ref="L49:M49" si="51">I49</f>
        <v>4023159</v>
      </c>
      <c r="M49" s="4">
        <f t="shared" si="51"/>
        <v>14677340</v>
      </c>
      <c r="N49" s="4">
        <f t="shared" si="45"/>
        <v>-10654181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46"/>
        <v>34</v>
      </c>
      <c r="C50" s="3" t="s">
        <v>60</v>
      </c>
      <c r="D50" s="6">
        <v>1.24822493E8</v>
      </c>
      <c r="E50" s="6">
        <v>5172745.0</v>
      </c>
      <c r="F50" s="6">
        <f t="shared" si="42"/>
        <v>119649748</v>
      </c>
      <c r="G50" s="6">
        <v>6.0573243E7</v>
      </c>
      <c r="H50" s="6">
        <v>179.0</v>
      </c>
      <c r="I50" s="6">
        <v>0.0</v>
      </c>
      <c r="J50" s="6">
        <v>1575976.0</v>
      </c>
      <c r="K50" s="4">
        <f t="shared" si="43"/>
        <v>-1575976</v>
      </c>
      <c r="L50" s="4">
        <f t="shared" ref="L50:M50" si="52">I50</f>
        <v>0</v>
      </c>
      <c r="M50" s="4">
        <f t="shared" si="52"/>
        <v>1575976</v>
      </c>
      <c r="N50" s="4">
        <f t="shared" si="45"/>
        <v>-1575976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46"/>
        <v>35</v>
      </c>
      <c r="C51" s="3" t="s">
        <v>61</v>
      </c>
      <c r="D51" s="6">
        <v>6.780952988E9</v>
      </c>
      <c r="E51" s="6">
        <v>4.6611972E7</v>
      </c>
      <c r="F51" s="6">
        <f t="shared" si="42"/>
        <v>6734341016</v>
      </c>
      <c r="G51" s="6">
        <v>3.624141057E9</v>
      </c>
      <c r="H51" s="6">
        <v>54148.0</v>
      </c>
      <c r="I51" s="6">
        <v>7931244.0</v>
      </c>
      <c r="J51" s="6">
        <v>1.07215215E8</v>
      </c>
      <c r="K51" s="4">
        <f t="shared" si="43"/>
        <v>-99283971</v>
      </c>
      <c r="L51" s="4">
        <f t="shared" ref="L51:M51" si="53">I51</f>
        <v>7931244</v>
      </c>
      <c r="M51" s="4">
        <f t="shared" si="53"/>
        <v>107215215</v>
      </c>
      <c r="N51" s="4">
        <f t="shared" si="45"/>
        <v>-99283971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46"/>
        <v>36</v>
      </c>
      <c r="C52" s="3" t="s">
        <v>62</v>
      </c>
      <c r="D52" s="6">
        <v>6.38234077E8</v>
      </c>
      <c r="E52" s="6">
        <v>2.3877438E7</v>
      </c>
      <c r="F52" s="6">
        <f t="shared" si="42"/>
        <v>614356639</v>
      </c>
      <c r="G52" s="6">
        <v>3.38620746E8</v>
      </c>
      <c r="H52" s="6">
        <v>4999.0</v>
      </c>
      <c r="I52" s="6">
        <v>0.0</v>
      </c>
      <c r="J52" s="6">
        <v>2.4689448E7</v>
      </c>
      <c r="K52" s="4">
        <f t="shared" si="43"/>
        <v>-24689448</v>
      </c>
      <c r="L52" s="4">
        <f t="shared" ref="L52:M52" si="54">I52</f>
        <v>0</v>
      </c>
      <c r="M52" s="4">
        <f t="shared" si="54"/>
        <v>24689448</v>
      </c>
      <c r="N52" s="4">
        <f t="shared" si="45"/>
        <v>-24689448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7.9220053E7</v>
      </c>
      <c r="E54" s="6">
        <v>341725.0</v>
      </c>
      <c r="F54" s="6">
        <f t="shared" ref="F54:F56" si="56">D54-E54</f>
        <v>78878328</v>
      </c>
      <c r="G54" s="6">
        <v>2.0057466E7</v>
      </c>
      <c r="H54" s="6">
        <v>1162.0</v>
      </c>
      <c r="I54" s="6">
        <v>289923.0</v>
      </c>
      <c r="J54" s="6">
        <v>195287.0</v>
      </c>
      <c r="K54" s="4">
        <f t="shared" ref="K54:K56" si="57">I54-J54</f>
        <v>94636</v>
      </c>
      <c r="L54" s="4">
        <f t="shared" ref="L54:M54" si="55">I54</f>
        <v>289923</v>
      </c>
      <c r="M54" s="4">
        <f t="shared" si="55"/>
        <v>195287</v>
      </c>
      <c r="N54" s="4">
        <f t="shared" ref="N54:N56" si="59">L54-M54</f>
        <v>94636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60">1+B54</f>
        <v>38</v>
      </c>
      <c r="C55" s="3" t="s">
        <v>64</v>
      </c>
      <c r="D55" s="6">
        <v>5.6888354E7</v>
      </c>
      <c r="E55" s="6">
        <v>297157.0</v>
      </c>
      <c r="F55" s="6">
        <f t="shared" si="56"/>
        <v>56591197</v>
      </c>
      <c r="G55" s="6">
        <v>4.4280489E7</v>
      </c>
      <c r="H55" s="6">
        <v>461.0</v>
      </c>
      <c r="I55" s="6">
        <v>157453.0</v>
      </c>
      <c r="J55" s="6">
        <v>15088.0</v>
      </c>
      <c r="K55" s="4">
        <f t="shared" si="57"/>
        <v>142365</v>
      </c>
      <c r="L55" s="4">
        <f t="shared" ref="L55:M55" si="58">I55</f>
        <v>157453</v>
      </c>
      <c r="M55" s="4">
        <f t="shared" si="58"/>
        <v>15088</v>
      </c>
      <c r="N55" s="4">
        <f t="shared" si="59"/>
        <v>142365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60"/>
        <v>39</v>
      </c>
      <c r="C56" s="3" t="s">
        <v>65</v>
      </c>
      <c r="D56" s="6">
        <v>4.831368E7</v>
      </c>
      <c r="E56" s="6">
        <v>277227.0</v>
      </c>
      <c r="F56" s="6">
        <f t="shared" si="56"/>
        <v>48036453</v>
      </c>
      <c r="G56" s="6">
        <v>4.0397976E7</v>
      </c>
      <c r="H56" s="6">
        <v>212.0</v>
      </c>
      <c r="I56" s="6">
        <v>38600.0</v>
      </c>
      <c r="J56" s="6">
        <v>17469.0</v>
      </c>
      <c r="K56" s="4">
        <f t="shared" si="57"/>
        <v>21131</v>
      </c>
      <c r="L56" s="4">
        <f t="shared" ref="L56:M56" si="61">I56</f>
        <v>38600</v>
      </c>
      <c r="M56" s="4">
        <f t="shared" si="61"/>
        <v>17469</v>
      </c>
      <c r="N56" s="4">
        <f t="shared" si="59"/>
        <v>21131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G57" si="62">SUM(D43:D56)</f>
        <v>12504208507</v>
      </c>
      <c r="E57" s="24">
        <f t="shared" si="62"/>
        <v>185240408.1</v>
      </c>
      <c r="F57" s="24">
        <f t="shared" si="62"/>
        <v>12318968099</v>
      </c>
      <c r="G57" s="24">
        <f t="shared" si="62"/>
        <v>6670925100</v>
      </c>
      <c r="H57" s="25">
        <f>SUM(H42:H56)</f>
        <v>86619</v>
      </c>
      <c r="I57" s="24">
        <f t="shared" ref="I57:N57" si="63">SUM(I43:I56)</f>
        <v>15386252.12</v>
      </c>
      <c r="J57" s="24">
        <f t="shared" si="63"/>
        <v>168380666.1</v>
      </c>
      <c r="K57" s="24">
        <f t="shared" si="63"/>
        <v>-152994414</v>
      </c>
      <c r="L57" s="24">
        <f t="shared" si="63"/>
        <v>15386252.12</v>
      </c>
      <c r="M57" s="24">
        <f t="shared" si="63"/>
        <v>168380666.1</v>
      </c>
      <c r="N57" s="24">
        <f t="shared" si="63"/>
        <v>-152994414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7.255845245E7</v>
      </c>
      <c r="E59" s="6">
        <v>488674.01</v>
      </c>
      <c r="F59" s="6">
        <f t="shared" ref="F59:F62" si="65">D59-E59</f>
        <v>72069778.44</v>
      </c>
      <c r="G59" s="6">
        <v>0.0</v>
      </c>
      <c r="H59" s="6">
        <v>50.0</v>
      </c>
      <c r="I59" s="6">
        <v>84501.37</v>
      </c>
      <c r="J59" s="6">
        <v>0.0</v>
      </c>
      <c r="K59" s="4">
        <f t="shared" ref="K59:K62" si="66">I59-J59</f>
        <v>84501.37</v>
      </c>
      <c r="L59" s="4">
        <f t="shared" ref="L59:M59" si="64">I59</f>
        <v>84501.37</v>
      </c>
      <c r="M59" s="4">
        <f t="shared" si="64"/>
        <v>0</v>
      </c>
      <c r="N59" s="4">
        <f t="shared" ref="N59:N62" si="68">L59-M59</f>
        <v>84501.37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69">1+B59</f>
        <v>41</v>
      </c>
      <c r="C60" s="3" t="s">
        <v>67</v>
      </c>
      <c r="D60" s="6">
        <v>3.31808184E8</v>
      </c>
      <c r="E60" s="6">
        <v>3.3593243E7</v>
      </c>
      <c r="F60" s="6">
        <f t="shared" si="65"/>
        <v>298214941</v>
      </c>
      <c r="G60" s="38">
        <v>1.6054799590324998E8</v>
      </c>
      <c r="H60" s="6">
        <v>238.0</v>
      </c>
      <c r="I60" s="6">
        <v>0.0</v>
      </c>
      <c r="J60" s="6">
        <v>1945062.0</v>
      </c>
      <c r="K60" s="4">
        <f t="shared" si="66"/>
        <v>-1945062</v>
      </c>
      <c r="L60" s="4">
        <f t="shared" ref="L60:M60" si="67">I60</f>
        <v>0</v>
      </c>
      <c r="M60" s="4">
        <f t="shared" si="67"/>
        <v>1945062</v>
      </c>
      <c r="N60" s="4">
        <f t="shared" si="68"/>
        <v>-1945062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69"/>
        <v>42</v>
      </c>
      <c r="C61" s="3" t="s">
        <v>68</v>
      </c>
      <c r="D61" s="6">
        <v>1.526765001E9</v>
      </c>
      <c r="E61" s="6">
        <v>9.4277318E7</v>
      </c>
      <c r="F61" s="6">
        <f t="shared" si="65"/>
        <v>1432487683</v>
      </c>
      <c r="G61" s="6">
        <v>0.0</v>
      </c>
      <c r="H61" s="6">
        <v>4167.0</v>
      </c>
      <c r="I61" s="6">
        <v>339628.0</v>
      </c>
      <c r="J61" s="6">
        <v>9.8169488E7</v>
      </c>
      <c r="K61" s="4">
        <f t="shared" si="66"/>
        <v>-97829860</v>
      </c>
      <c r="L61" s="4">
        <f t="shared" ref="L61:M61" si="70">I61</f>
        <v>339628</v>
      </c>
      <c r="M61" s="4">
        <f t="shared" si="70"/>
        <v>98169488</v>
      </c>
      <c r="N61" s="4">
        <f t="shared" si="68"/>
        <v>-97829860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69"/>
        <v>43</v>
      </c>
      <c r="C62" s="3" t="s">
        <v>69</v>
      </c>
      <c r="D62" s="6">
        <v>2.54882372E8</v>
      </c>
      <c r="E62" s="6">
        <v>1538635.0</v>
      </c>
      <c r="F62" s="6">
        <f t="shared" si="65"/>
        <v>253343737</v>
      </c>
      <c r="G62" s="6">
        <v>0.0</v>
      </c>
      <c r="H62" s="6">
        <v>741.0</v>
      </c>
      <c r="I62" s="6">
        <v>229264.0</v>
      </c>
      <c r="J62" s="6">
        <v>3132758.0</v>
      </c>
      <c r="K62" s="4">
        <f t="shared" si="66"/>
        <v>-2903494</v>
      </c>
      <c r="L62" s="4">
        <f t="shared" ref="L62:M62" si="71">I62</f>
        <v>229264</v>
      </c>
      <c r="M62" s="4">
        <f t="shared" si="71"/>
        <v>3132758</v>
      </c>
      <c r="N62" s="4">
        <f t="shared" si="68"/>
        <v>-2903494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72">SUM(D59:D62)</f>
        <v>2186014009</v>
      </c>
      <c r="E63" s="24">
        <f t="shared" si="72"/>
        <v>129897870</v>
      </c>
      <c r="F63" s="24">
        <f t="shared" si="72"/>
        <v>2056116139</v>
      </c>
      <c r="G63" s="24">
        <f t="shared" si="72"/>
        <v>160547995.9</v>
      </c>
      <c r="H63" s="25">
        <f t="shared" si="72"/>
        <v>5196</v>
      </c>
      <c r="I63" s="24">
        <f t="shared" si="72"/>
        <v>653393.37</v>
      </c>
      <c r="J63" s="24">
        <f t="shared" si="72"/>
        <v>103247308</v>
      </c>
      <c r="K63" s="24">
        <f t="shared" si="72"/>
        <v>-102593914.6</v>
      </c>
      <c r="L63" s="24">
        <f t="shared" si="72"/>
        <v>653393.37</v>
      </c>
      <c r="M63" s="24">
        <f t="shared" si="72"/>
        <v>103247308</v>
      </c>
      <c r="N63" s="24">
        <f t="shared" si="72"/>
        <v>-102593914.6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73">D57+D63</f>
        <v>14690222517</v>
      </c>
      <c r="E64" s="24">
        <f t="shared" si="73"/>
        <v>315138278.1</v>
      </c>
      <c r="F64" s="24">
        <f t="shared" si="73"/>
        <v>14375084238</v>
      </c>
      <c r="G64" s="24">
        <f t="shared" si="73"/>
        <v>6831473096</v>
      </c>
      <c r="H64" s="25">
        <f t="shared" si="73"/>
        <v>91815</v>
      </c>
      <c r="I64" s="24">
        <f t="shared" si="73"/>
        <v>16039645.49</v>
      </c>
      <c r="J64" s="24">
        <f t="shared" si="73"/>
        <v>271627974.1</v>
      </c>
      <c r="K64" s="24">
        <f t="shared" si="73"/>
        <v>-255588328.6</v>
      </c>
      <c r="L64" s="24">
        <f t="shared" si="73"/>
        <v>16039645.49</v>
      </c>
      <c r="M64" s="24">
        <f t="shared" si="73"/>
        <v>271627974.1</v>
      </c>
      <c r="N64" s="24">
        <f t="shared" si="73"/>
        <v>-255588328.6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3.6640932761E10</v>
      </c>
      <c r="E67" s="6">
        <v>2.09103763E8</v>
      </c>
      <c r="F67" s="6">
        <f t="shared" ref="F67:F77" si="75">D67-E67</f>
        <v>36431828998</v>
      </c>
      <c r="G67" s="6">
        <v>0.0</v>
      </c>
      <c r="H67" s="6">
        <v>23540.0</v>
      </c>
      <c r="I67" s="6">
        <v>1.69734849E8</v>
      </c>
      <c r="J67" s="6">
        <v>4.47651902E8</v>
      </c>
      <c r="K67" s="4">
        <f t="shared" ref="K67:K77" si="76">I67-J67</f>
        <v>-277917053</v>
      </c>
      <c r="L67" s="4">
        <f t="shared" ref="L67:M67" si="74">I67</f>
        <v>169734849</v>
      </c>
      <c r="M67" s="4">
        <f t="shared" si="74"/>
        <v>447651902</v>
      </c>
      <c r="N67" s="4">
        <f t="shared" ref="N67:N77" si="78">L67-M67</f>
        <v>-277917053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79">1+B67</f>
        <v>45</v>
      </c>
      <c r="C68" s="3" t="s">
        <v>73</v>
      </c>
      <c r="D68" s="6">
        <v>4.2965528508E8</v>
      </c>
      <c r="E68" s="6">
        <v>1.738102791E7</v>
      </c>
      <c r="F68" s="6">
        <f t="shared" si="75"/>
        <v>412274257.2</v>
      </c>
      <c r="G68" s="6">
        <v>0.0</v>
      </c>
      <c r="H68" s="6">
        <v>1031.0</v>
      </c>
      <c r="I68" s="6">
        <v>3425405.48</v>
      </c>
      <c r="J68" s="6">
        <v>2.412817412E7</v>
      </c>
      <c r="K68" s="4">
        <f t="shared" si="76"/>
        <v>-20702768.64</v>
      </c>
      <c r="L68" s="4">
        <f t="shared" ref="L68:M68" si="77">I68</f>
        <v>3425405.48</v>
      </c>
      <c r="M68" s="4">
        <f t="shared" si="77"/>
        <v>24128174.12</v>
      </c>
      <c r="N68" s="4">
        <f t="shared" si="78"/>
        <v>-20702768.64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79"/>
        <v>46</v>
      </c>
      <c r="C69" s="3" t="s">
        <v>74</v>
      </c>
      <c r="D69" s="6">
        <v>9.066988644E8</v>
      </c>
      <c r="E69" s="6">
        <v>1.212800699E7</v>
      </c>
      <c r="F69" s="6">
        <f t="shared" si="75"/>
        <v>894570857.4</v>
      </c>
      <c r="G69" s="6">
        <v>0.0</v>
      </c>
      <c r="H69" s="6">
        <v>1860.0</v>
      </c>
      <c r="I69" s="6">
        <v>6826049.36</v>
      </c>
      <c r="J69" s="6">
        <v>2.021309599E7</v>
      </c>
      <c r="K69" s="4">
        <f t="shared" si="76"/>
        <v>-13387046.63</v>
      </c>
      <c r="L69" s="4">
        <f t="shared" ref="L69:M69" si="80">I69</f>
        <v>6826049.36</v>
      </c>
      <c r="M69" s="4">
        <f t="shared" si="80"/>
        <v>20213095.99</v>
      </c>
      <c r="N69" s="4">
        <f t="shared" si="78"/>
        <v>-13387046.63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79"/>
        <v>47</v>
      </c>
      <c r="C70" s="3" t="s">
        <v>75</v>
      </c>
      <c r="D70" s="6">
        <v>1.96224412E8</v>
      </c>
      <c r="E70" s="6">
        <v>185650.0</v>
      </c>
      <c r="F70" s="6">
        <f t="shared" si="75"/>
        <v>196038762</v>
      </c>
      <c r="G70" s="6">
        <v>0.0</v>
      </c>
      <c r="H70" s="6">
        <v>165.0</v>
      </c>
      <c r="I70" s="6">
        <v>0.0</v>
      </c>
      <c r="J70" s="6">
        <v>819842.0</v>
      </c>
      <c r="K70" s="4">
        <f t="shared" si="76"/>
        <v>-819842</v>
      </c>
      <c r="L70" s="4">
        <f t="shared" ref="L70:M70" si="81">I70</f>
        <v>0</v>
      </c>
      <c r="M70" s="4">
        <f t="shared" si="81"/>
        <v>819842</v>
      </c>
      <c r="N70" s="4">
        <f t="shared" si="78"/>
        <v>-819842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79"/>
        <v>48</v>
      </c>
      <c r="C71" s="3" t="s">
        <v>76</v>
      </c>
      <c r="D71" s="6">
        <v>1.298675981E9</v>
      </c>
      <c r="E71" s="6">
        <v>1.6403147E7</v>
      </c>
      <c r="F71" s="6">
        <f t="shared" si="75"/>
        <v>1282272834</v>
      </c>
      <c r="G71" s="6">
        <v>0.0</v>
      </c>
      <c r="H71" s="6">
        <v>1791.0</v>
      </c>
      <c r="I71" s="6">
        <v>2.6051669E7</v>
      </c>
      <c r="J71" s="6">
        <v>1.7240233E7</v>
      </c>
      <c r="K71" s="4">
        <f t="shared" si="76"/>
        <v>8811436</v>
      </c>
      <c r="L71" s="4">
        <f t="shared" ref="L71:M71" si="82">I71</f>
        <v>26051669</v>
      </c>
      <c r="M71" s="4">
        <f t="shared" si="82"/>
        <v>17240233</v>
      </c>
      <c r="N71" s="4">
        <f t="shared" si="78"/>
        <v>8811436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79"/>
        <v>49</v>
      </c>
      <c r="C72" s="3" t="s">
        <v>77</v>
      </c>
      <c r="D72" s="6">
        <v>1.613819515E9</v>
      </c>
      <c r="E72" s="6">
        <v>3.208986E7</v>
      </c>
      <c r="F72" s="6">
        <f t="shared" si="75"/>
        <v>1581729655</v>
      </c>
      <c r="G72" s="6">
        <v>0.0</v>
      </c>
      <c r="H72" s="6">
        <v>4834.0</v>
      </c>
      <c r="I72" s="6">
        <v>4735286.0</v>
      </c>
      <c r="J72" s="6">
        <v>2.3247798E7</v>
      </c>
      <c r="K72" s="4">
        <f t="shared" si="76"/>
        <v>-18512512</v>
      </c>
      <c r="L72" s="4">
        <f t="shared" ref="L72:M72" si="83">I72</f>
        <v>4735286</v>
      </c>
      <c r="M72" s="4">
        <f t="shared" si="83"/>
        <v>23247798</v>
      </c>
      <c r="N72" s="4">
        <f t="shared" si="78"/>
        <v>-18512512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79"/>
        <v>50</v>
      </c>
      <c r="C73" s="3" t="s">
        <v>78</v>
      </c>
      <c r="D73" s="6">
        <v>5.98810513E8</v>
      </c>
      <c r="E73" s="6">
        <v>1.8365263E7</v>
      </c>
      <c r="F73" s="6">
        <f t="shared" si="75"/>
        <v>580445250</v>
      </c>
      <c r="G73" s="6">
        <v>0.0</v>
      </c>
      <c r="H73" s="6">
        <v>455.0</v>
      </c>
      <c r="I73" s="6">
        <v>1384160.0</v>
      </c>
      <c r="J73" s="6">
        <v>3634642.0</v>
      </c>
      <c r="K73" s="4">
        <f t="shared" si="76"/>
        <v>-2250482</v>
      </c>
      <c r="L73" s="4">
        <f t="shared" ref="L73:M73" si="84">I73</f>
        <v>1384160</v>
      </c>
      <c r="M73" s="4">
        <f t="shared" si="84"/>
        <v>3634642</v>
      </c>
      <c r="N73" s="4">
        <f t="shared" si="78"/>
        <v>-2250482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79"/>
        <v>51</v>
      </c>
      <c r="C74" s="3" t="s">
        <v>79</v>
      </c>
      <c r="D74" s="6">
        <v>3.2731008139E8</v>
      </c>
      <c r="E74" s="6">
        <v>1153129.87</v>
      </c>
      <c r="F74" s="6">
        <f t="shared" si="75"/>
        <v>326156951.5</v>
      </c>
      <c r="G74" s="6">
        <v>0.0</v>
      </c>
      <c r="H74" s="6">
        <v>4045.0</v>
      </c>
      <c r="I74" s="6">
        <v>714738.84</v>
      </c>
      <c r="J74" s="6">
        <v>988374.12</v>
      </c>
      <c r="K74" s="4">
        <f t="shared" si="76"/>
        <v>-273635.28</v>
      </c>
      <c r="L74" s="4">
        <f t="shared" ref="L74:M74" si="85">I74</f>
        <v>714738.84</v>
      </c>
      <c r="M74" s="4">
        <f t="shared" si="85"/>
        <v>988374.12</v>
      </c>
      <c r="N74" s="4">
        <f t="shared" si="78"/>
        <v>-273635.28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79"/>
        <v>52</v>
      </c>
      <c r="C75" s="3" t="s">
        <v>80</v>
      </c>
      <c r="D75" s="6">
        <v>1.63337812992E9</v>
      </c>
      <c r="E75" s="6">
        <v>9.171784001E7</v>
      </c>
      <c r="F75" s="6">
        <f t="shared" si="75"/>
        <v>1541660290</v>
      </c>
      <c r="G75" s="6">
        <v>0.0</v>
      </c>
      <c r="H75" s="6">
        <v>791.0</v>
      </c>
      <c r="I75" s="6">
        <v>2.812665045E7</v>
      </c>
      <c r="J75" s="6">
        <v>4255790.87</v>
      </c>
      <c r="K75" s="4">
        <f t="shared" si="76"/>
        <v>23870859.58</v>
      </c>
      <c r="L75" s="4">
        <f t="shared" ref="L75:M75" si="86">I75</f>
        <v>28126650.45</v>
      </c>
      <c r="M75" s="4">
        <f t="shared" si="86"/>
        <v>4255790.87</v>
      </c>
      <c r="N75" s="4">
        <f t="shared" si="78"/>
        <v>23870859.58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79"/>
        <v>53</v>
      </c>
      <c r="C76" s="3" t="s">
        <v>81</v>
      </c>
      <c r="D76" s="6">
        <v>5.89278006E9</v>
      </c>
      <c r="E76" s="6">
        <v>1.4079226E7</v>
      </c>
      <c r="F76" s="6">
        <f t="shared" si="75"/>
        <v>5878700834</v>
      </c>
      <c r="G76" s="6">
        <v>0.0</v>
      </c>
      <c r="H76" s="6">
        <v>18215.0</v>
      </c>
      <c r="I76" s="6">
        <v>1.13015677E8</v>
      </c>
      <c r="J76" s="6">
        <v>1.65912834E8</v>
      </c>
      <c r="K76" s="4">
        <f t="shared" si="76"/>
        <v>-52897157</v>
      </c>
      <c r="L76" s="4">
        <f t="shared" ref="L76:M76" si="87">I76</f>
        <v>113015677</v>
      </c>
      <c r="M76" s="4">
        <f t="shared" si="87"/>
        <v>165912834</v>
      </c>
      <c r="N76" s="4">
        <f t="shared" si="78"/>
        <v>-52897157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79"/>
        <v>54</v>
      </c>
      <c r="C77" s="3" t="s">
        <v>82</v>
      </c>
      <c r="D77" s="6">
        <v>1.25685863E8</v>
      </c>
      <c r="E77" s="6">
        <v>1307828.0</v>
      </c>
      <c r="F77" s="6">
        <f t="shared" si="75"/>
        <v>124378035</v>
      </c>
      <c r="G77" s="6">
        <v>0.0</v>
      </c>
      <c r="H77" s="6">
        <v>2765.0</v>
      </c>
      <c r="I77" s="6">
        <v>706115.0</v>
      </c>
      <c r="J77" s="6">
        <v>1442571.0</v>
      </c>
      <c r="K77" s="4">
        <f t="shared" si="76"/>
        <v>-736456</v>
      </c>
      <c r="L77" s="4">
        <f t="shared" ref="L77:M77" si="88">I77</f>
        <v>706115</v>
      </c>
      <c r="M77" s="4">
        <f t="shared" si="88"/>
        <v>1442571</v>
      </c>
      <c r="N77" s="4">
        <f t="shared" si="78"/>
        <v>-736456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7.1181613292E8</v>
      </c>
      <c r="E79" s="6">
        <v>201070.0</v>
      </c>
      <c r="F79" s="6">
        <f>D79-E79</f>
        <v>711615062.9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 t="shared" ref="L79:M79" si="89">I79</f>
        <v>0</v>
      </c>
      <c r="M79" s="4">
        <f t="shared" si="89"/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90">SUM(D67:D79)</f>
        <v>50375787599</v>
      </c>
      <c r="E80" s="24">
        <f t="shared" si="90"/>
        <v>414115811.8</v>
      </c>
      <c r="F80" s="24">
        <f t="shared" si="90"/>
        <v>49961671787</v>
      </c>
      <c r="G80" s="24">
        <f t="shared" si="90"/>
        <v>0</v>
      </c>
      <c r="H80" s="25">
        <f t="shared" si="90"/>
        <v>59505</v>
      </c>
      <c r="I80" s="24">
        <f t="shared" si="90"/>
        <v>354720600.1</v>
      </c>
      <c r="J80" s="24">
        <f t="shared" si="90"/>
        <v>709535257.1</v>
      </c>
      <c r="K80" s="24">
        <f t="shared" si="90"/>
        <v>-354814657</v>
      </c>
      <c r="L80" s="24">
        <f t="shared" si="90"/>
        <v>354720600.1</v>
      </c>
      <c r="M80" s="24">
        <f t="shared" si="90"/>
        <v>709535257.1</v>
      </c>
      <c r="N80" s="24">
        <f t="shared" si="90"/>
        <v>-354814657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1.2983691988E10</v>
      </c>
      <c r="E82" s="6">
        <v>1.77754428E8</v>
      </c>
      <c r="F82" s="6">
        <f t="shared" ref="F82:F88" si="92">D82-E82</f>
        <v>12805937560</v>
      </c>
      <c r="G82" s="6">
        <v>0.0</v>
      </c>
      <c r="H82" s="6">
        <v>7878.0</v>
      </c>
      <c r="I82" s="6">
        <v>2.601827E7</v>
      </c>
      <c r="J82" s="6">
        <v>1.26508071E8</v>
      </c>
      <c r="K82" s="4">
        <f t="shared" ref="K82:K88" si="93">I82-J82</f>
        <v>-100489801</v>
      </c>
      <c r="L82" s="4">
        <f t="shared" ref="L82:M82" si="91">I82</f>
        <v>26018270</v>
      </c>
      <c r="M82" s="4">
        <f t="shared" si="91"/>
        <v>126508071</v>
      </c>
      <c r="N82" s="4">
        <f t="shared" ref="N82:N88" si="95">L82-M82</f>
        <v>-100489801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96">1+B82</f>
        <v>57</v>
      </c>
      <c r="C83" s="3" t="s">
        <v>86</v>
      </c>
      <c r="D83" s="6">
        <v>2.6077588234E8</v>
      </c>
      <c r="E83" s="6">
        <v>995094.51</v>
      </c>
      <c r="F83" s="6">
        <f t="shared" si="92"/>
        <v>259780787.8</v>
      </c>
      <c r="G83" s="6">
        <v>0.0</v>
      </c>
      <c r="H83" s="6">
        <v>144.0</v>
      </c>
      <c r="I83" s="6">
        <v>24748.06</v>
      </c>
      <c r="J83" s="6">
        <v>118353.08</v>
      </c>
      <c r="K83" s="4">
        <f t="shared" si="93"/>
        <v>-93605.02</v>
      </c>
      <c r="L83" s="4">
        <f t="shared" ref="L83:M83" si="94">I83</f>
        <v>24748.06</v>
      </c>
      <c r="M83" s="4">
        <f t="shared" si="94"/>
        <v>118353.08</v>
      </c>
      <c r="N83" s="4">
        <f t="shared" si="95"/>
        <v>-93605.02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96"/>
        <v>58</v>
      </c>
      <c r="C84" s="3" t="s">
        <v>87</v>
      </c>
      <c r="D84" s="6">
        <v>4.4336386E8</v>
      </c>
      <c r="E84" s="6">
        <v>1260859.0</v>
      </c>
      <c r="F84" s="6">
        <f t="shared" si="92"/>
        <v>442103001</v>
      </c>
      <c r="G84" s="6">
        <v>0.0</v>
      </c>
      <c r="H84" s="6">
        <v>156.0</v>
      </c>
      <c r="I84" s="6">
        <v>1227442.0</v>
      </c>
      <c r="J84" s="6">
        <v>1402735.0</v>
      </c>
      <c r="K84" s="4">
        <f t="shared" si="93"/>
        <v>-175293</v>
      </c>
      <c r="L84" s="4">
        <f t="shared" ref="L84:M84" si="97">I84</f>
        <v>1227442</v>
      </c>
      <c r="M84" s="4">
        <f t="shared" si="97"/>
        <v>1402735</v>
      </c>
      <c r="N84" s="4">
        <f t="shared" si="95"/>
        <v>-175293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96"/>
        <v>59</v>
      </c>
      <c r="C85" s="3" t="s">
        <v>88</v>
      </c>
      <c r="D85" s="6">
        <v>6.6626706E7</v>
      </c>
      <c r="E85" s="6">
        <v>1.5826873E7</v>
      </c>
      <c r="F85" s="6">
        <f t="shared" si="92"/>
        <v>50799833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93"/>
        <v>0</v>
      </c>
      <c r="L85" s="4">
        <f t="shared" ref="L85:M85" si="98">I85</f>
        <v>0</v>
      </c>
      <c r="M85" s="4">
        <f t="shared" si="98"/>
        <v>0</v>
      </c>
      <c r="N85" s="4">
        <f t="shared" si="95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96"/>
        <v>60</v>
      </c>
      <c r="C86" s="3" t="s">
        <v>89</v>
      </c>
      <c r="D86" s="6">
        <v>1.914798195E9</v>
      </c>
      <c r="E86" s="6">
        <v>2.4777134E7</v>
      </c>
      <c r="F86" s="6">
        <f t="shared" si="92"/>
        <v>1890021061</v>
      </c>
      <c r="G86" s="6">
        <v>0.0</v>
      </c>
      <c r="H86" s="6">
        <v>1783.0</v>
      </c>
      <c r="I86" s="6">
        <v>111002.0</v>
      </c>
      <c r="J86" s="6">
        <v>3.1895211E7</v>
      </c>
      <c r="K86" s="4">
        <f t="shared" si="93"/>
        <v>-31784209</v>
      </c>
      <c r="L86" s="4">
        <f t="shared" ref="L86:M86" si="99">I86</f>
        <v>111002</v>
      </c>
      <c r="M86" s="4">
        <f t="shared" si="99"/>
        <v>31895211</v>
      </c>
      <c r="N86" s="4">
        <f t="shared" si="95"/>
        <v>-31784209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96"/>
        <v>61</v>
      </c>
      <c r="C87" s="3" t="s">
        <v>90</v>
      </c>
      <c r="D87" s="6">
        <v>2.3580690094E8</v>
      </c>
      <c r="E87" s="6">
        <v>1402410.94</v>
      </c>
      <c r="F87" s="6">
        <f t="shared" si="92"/>
        <v>234404490</v>
      </c>
      <c r="G87" s="6">
        <v>0.0</v>
      </c>
      <c r="H87" s="6">
        <v>117.0</v>
      </c>
      <c r="I87" s="6">
        <v>157570.0</v>
      </c>
      <c r="J87" s="6">
        <v>0.0</v>
      </c>
      <c r="K87" s="4">
        <f t="shared" si="93"/>
        <v>157570</v>
      </c>
      <c r="L87" s="4">
        <f t="shared" ref="L87:M87" si="100">I87</f>
        <v>157570</v>
      </c>
      <c r="M87" s="4">
        <f t="shared" si="100"/>
        <v>0</v>
      </c>
      <c r="N87" s="4">
        <f t="shared" si="95"/>
        <v>157570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96"/>
        <v>62</v>
      </c>
      <c r="C88" s="3" t="s">
        <v>91</v>
      </c>
      <c r="D88" s="6">
        <v>6.26249388E8</v>
      </c>
      <c r="E88" s="6">
        <v>3.0385958E7</v>
      </c>
      <c r="F88" s="6">
        <f t="shared" si="92"/>
        <v>595863430</v>
      </c>
      <c r="G88" s="6">
        <v>0.0</v>
      </c>
      <c r="H88" s="6">
        <v>2588.0</v>
      </c>
      <c r="I88" s="6">
        <v>1.1932127E7</v>
      </c>
      <c r="J88" s="6">
        <v>3191370.0</v>
      </c>
      <c r="K88" s="4">
        <f t="shared" si="93"/>
        <v>8740757</v>
      </c>
      <c r="L88" s="4">
        <f t="shared" ref="L88:M88" si="101">I88</f>
        <v>11932127</v>
      </c>
      <c r="M88" s="4">
        <f t="shared" si="101"/>
        <v>3191370</v>
      </c>
      <c r="N88" s="4">
        <f t="shared" si="95"/>
        <v>8740757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102">SUM(D82:D88)</f>
        <v>16531312920</v>
      </c>
      <c r="E89" s="24">
        <f t="shared" si="102"/>
        <v>252402757.5</v>
      </c>
      <c r="F89" s="24">
        <f t="shared" si="102"/>
        <v>16278910163</v>
      </c>
      <c r="G89" s="24">
        <f t="shared" si="102"/>
        <v>0</v>
      </c>
      <c r="H89" s="24">
        <f t="shared" si="102"/>
        <v>12693</v>
      </c>
      <c r="I89" s="24">
        <f t="shared" si="102"/>
        <v>39471159.06</v>
      </c>
      <c r="J89" s="24">
        <f t="shared" si="102"/>
        <v>163115740.1</v>
      </c>
      <c r="K89" s="24">
        <f t="shared" si="102"/>
        <v>-123644581</v>
      </c>
      <c r="L89" s="24">
        <f t="shared" si="102"/>
        <v>39471159.06</v>
      </c>
      <c r="M89" s="24">
        <f t="shared" si="102"/>
        <v>163115740.1</v>
      </c>
      <c r="N89" s="24">
        <f t="shared" si="102"/>
        <v>-123644581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9.65426833E8</v>
      </c>
      <c r="E90" s="6">
        <v>3.003292E7</v>
      </c>
      <c r="F90" s="6">
        <f>D90-E90</f>
        <v>935393913</v>
      </c>
      <c r="G90" s="6">
        <v>0.0</v>
      </c>
      <c r="H90" s="6">
        <v>608.0</v>
      </c>
      <c r="I90" s="6">
        <v>429974.0</v>
      </c>
      <c r="J90" s="6">
        <v>2529855.0</v>
      </c>
      <c r="K90" s="4">
        <f>I90-J90</f>
        <v>-2099881</v>
      </c>
      <c r="L90" s="4">
        <f t="shared" ref="L90:M90" si="103">I90</f>
        <v>429974</v>
      </c>
      <c r="M90" s="4">
        <f t="shared" si="103"/>
        <v>2529855</v>
      </c>
      <c r="N90" s="4">
        <f>L90-M90</f>
        <v>-2099881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104">SUM(D90)</f>
        <v>965426833</v>
      </c>
      <c r="E91" s="24">
        <f t="shared" si="104"/>
        <v>30032920</v>
      </c>
      <c r="F91" s="24">
        <f t="shared" si="104"/>
        <v>935393913</v>
      </c>
      <c r="G91" s="24">
        <f t="shared" si="104"/>
        <v>0</v>
      </c>
      <c r="H91" s="25">
        <f t="shared" si="104"/>
        <v>608</v>
      </c>
      <c r="I91" s="24">
        <f t="shared" si="104"/>
        <v>429974</v>
      </c>
      <c r="J91" s="24">
        <f t="shared" si="104"/>
        <v>2529855</v>
      </c>
      <c r="K91" s="24">
        <f t="shared" si="104"/>
        <v>-2099881</v>
      </c>
      <c r="L91" s="24">
        <f t="shared" si="104"/>
        <v>429974</v>
      </c>
      <c r="M91" s="24">
        <f t="shared" si="104"/>
        <v>2529855</v>
      </c>
      <c r="N91" s="24">
        <f t="shared" si="104"/>
        <v>-2099881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105">D80+D89+D91</f>
        <v>67872527352</v>
      </c>
      <c r="E92" s="24">
        <f t="shared" si="105"/>
        <v>696551489.2</v>
      </c>
      <c r="F92" s="24">
        <f t="shared" si="105"/>
        <v>67175975863</v>
      </c>
      <c r="G92" s="24">
        <f t="shared" si="105"/>
        <v>0</v>
      </c>
      <c r="H92" s="25">
        <f t="shared" si="105"/>
        <v>72806</v>
      </c>
      <c r="I92" s="24">
        <f t="shared" si="105"/>
        <v>394621733.2</v>
      </c>
      <c r="J92" s="24">
        <f t="shared" si="105"/>
        <v>875180852.2</v>
      </c>
      <c r="K92" s="24">
        <f t="shared" si="105"/>
        <v>-480559119</v>
      </c>
      <c r="L92" s="24">
        <f t="shared" si="105"/>
        <v>394621733.2</v>
      </c>
      <c r="M92" s="24">
        <f t="shared" si="105"/>
        <v>875180852.2</v>
      </c>
      <c r="N92" s="24">
        <f t="shared" si="105"/>
        <v>-480559119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f>1+B90</f>
        <v>64</v>
      </c>
      <c r="C95" s="3" t="s">
        <v>97</v>
      </c>
      <c r="D95" s="6">
        <v>2.6355145809E10</v>
      </c>
      <c r="E95" s="6">
        <v>2.1987814E7</v>
      </c>
      <c r="F95" s="6">
        <f t="shared" ref="F95:F97" si="107">D95-E95</f>
        <v>26333157995</v>
      </c>
      <c r="G95" s="6">
        <v>0.0</v>
      </c>
      <c r="H95" s="6">
        <v>25414.0</v>
      </c>
      <c r="I95" s="6">
        <v>349668.0</v>
      </c>
      <c r="J95" s="6">
        <v>6.74395468E8</v>
      </c>
      <c r="K95" s="4">
        <f t="shared" ref="K95:K97" si="108">I95-J95</f>
        <v>-674045800</v>
      </c>
      <c r="L95" s="4">
        <f t="shared" ref="L95:M95" si="106">I95</f>
        <v>349668</v>
      </c>
      <c r="M95" s="4">
        <f t="shared" si="106"/>
        <v>674395468</v>
      </c>
      <c r="N95" s="4">
        <f t="shared" ref="N95:N97" si="110">L95-M95</f>
        <v>-674045800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f t="shared" ref="B96:B97" si="111">1+B95</f>
        <v>65</v>
      </c>
      <c r="C96" s="3" t="s">
        <v>98</v>
      </c>
      <c r="D96" s="6">
        <v>3.138695311E9</v>
      </c>
      <c r="E96" s="6">
        <v>2.08831153E8</v>
      </c>
      <c r="F96" s="6">
        <f t="shared" si="107"/>
        <v>2929864158</v>
      </c>
      <c r="G96" s="6">
        <v>0.0</v>
      </c>
      <c r="H96" s="6">
        <v>974.0</v>
      </c>
      <c r="I96" s="6">
        <v>3.10205086E8</v>
      </c>
      <c r="J96" s="6">
        <v>6.29801548E8</v>
      </c>
      <c r="K96" s="4">
        <f t="shared" si="108"/>
        <v>-319596462</v>
      </c>
      <c r="L96" s="4">
        <f t="shared" ref="L96:M96" si="109">I96</f>
        <v>310205086</v>
      </c>
      <c r="M96" s="4">
        <f t="shared" si="109"/>
        <v>629801548</v>
      </c>
      <c r="N96" s="4">
        <f t="shared" si="110"/>
        <v>-319596462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"/>
      <c r="B97" s="2">
        <f t="shared" si="111"/>
        <v>66</v>
      </c>
      <c r="C97" s="3" t="s">
        <v>99</v>
      </c>
      <c r="D97" s="6">
        <v>1.9763580934E10</v>
      </c>
      <c r="E97" s="6">
        <v>4.82457319E8</v>
      </c>
      <c r="F97" s="6">
        <f t="shared" si="107"/>
        <v>19281123615</v>
      </c>
      <c r="G97" s="6">
        <v>0.0</v>
      </c>
      <c r="H97" s="6">
        <v>70150.0</v>
      </c>
      <c r="I97" s="6">
        <v>3.99493061E8</v>
      </c>
      <c r="J97" s="6">
        <v>1.927759182E9</v>
      </c>
      <c r="K97" s="4">
        <f t="shared" si="108"/>
        <v>-1528266121</v>
      </c>
      <c r="L97" s="4">
        <f t="shared" ref="L97:M97" si="112">I97</f>
        <v>399493061</v>
      </c>
      <c r="M97" s="4">
        <f t="shared" si="112"/>
        <v>1927759182</v>
      </c>
      <c r="N97" s="4">
        <f t="shared" si="110"/>
        <v>-1528266121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8" t="s">
        <v>40</v>
      </c>
      <c r="B98" s="2"/>
      <c r="C98" s="3"/>
      <c r="D98" s="6"/>
      <c r="E98" s="6"/>
      <c r="F98" s="6"/>
      <c r="G98" s="6"/>
      <c r="H98" s="6"/>
      <c r="I98" s="6"/>
      <c r="J98" s="6"/>
      <c r="K98" s="4"/>
      <c r="L98" s="4"/>
      <c r="M98" s="4"/>
      <c r="N98" s="4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f>1+B97</f>
        <v>67</v>
      </c>
      <c r="C99" s="3" t="s">
        <v>97</v>
      </c>
      <c r="D99" s="6">
        <v>8.428259211E9</v>
      </c>
      <c r="E99" s="6">
        <v>7287929.0</v>
      </c>
      <c r="F99" s="6">
        <f>D99-E99</f>
        <v>8420971282</v>
      </c>
      <c r="G99" s="6">
        <v>0.0</v>
      </c>
      <c r="H99" s="6">
        <v>9218.0</v>
      </c>
      <c r="I99" s="6">
        <v>1.011006495E9</v>
      </c>
      <c r="J99" s="6">
        <v>8.03000391E8</v>
      </c>
      <c r="K99" s="4">
        <f>I99-J99</f>
        <v>208006104</v>
      </c>
      <c r="L99" s="4">
        <f t="shared" ref="L99:M99" si="113">I99</f>
        <v>1011006495</v>
      </c>
      <c r="M99" s="4">
        <f t="shared" si="113"/>
        <v>803000391</v>
      </c>
      <c r="N99" s="4">
        <f>L99-M99</f>
        <v>208006104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2" t="s">
        <v>46</v>
      </c>
      <c r="B100" s="2"/>
      <c r="C100" s="3"/>
      <c r="D100" s="24">
        <f t="shared" ref="D100:N100" si="114">SUM(D95:D97)+D99</f>
        <v>57685681265</v>
      </c>
      <c r="E100" s="24">
        <f t="shared" si="114"/>
        <v>720564215</v>
      </c>
      <c r="F100" s="24">
        <f t="shared" si="114"/>
        <v>56965117050</v>
      </c>
      <c r="G100" s="24">
        <f t="shared" si="114"/>
        <v>0</v>
      </c>
      <c r="H100" s="25">
        <f t="shared" si="114"/>
        <v>105756</v>
      </c>
      <c r="I100" s="24">
        <f t="shared" si="114"/>
        <v>1721054310</v>
      </c>
      <c r="J100" s="24">
        <f t="shared" si="114"/>
        <v>4034956589</v>
      </c>
      <c r="K100" s="24">
        <f t="shared" si="114"/>
        <v>-2313902279</v>
      </c>
      <c r="L100" s="24">
        <f t="shared" si="114"/>
        <v>1721054310</v>
      </c>
      <c r="M100" s="24">
        <f t="shared" si="114"/>
        <v>4034956589</v>
      </c>
      <c r="N100" s="24">
        <f t="shared" si="114"/>
        <v>-2313902279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8" t="s">
        <v>47</v>
      </c>
      <c r="B101" s="2"/>
      <c r="C101" s="3"/>
      <c r="D101" s="6"/>
      <c r="E101" s="6"/>
      <c r="F101" s="6"/>
      <c r="G101" s="6"/>
      <c r="H101" s="27"/>
      <c r="I101" s="6"/>
      <c r="J101" s="4"/>
      <c r="K101" s="4"/>
      <c r="L101" s="4"/>
      <c r="M101" s="4"/>
      <c r="N101" s="4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"/>
      <c r="B102" s="2">
        <f>1+B99</f>
        <v>68</v>
      </c>
      <c r="C102" s="3" t="s">
        <v>100</v>
      </c>
      <c r="D102" s="6">
        <v>2.334625756E9</v>
      </c>
      <c r="E102" s="6">
        <v>2.2854473E7</v>
      </c>
      <c r="F102" s="6">
        <f>D102-E102</f>
        <v>2311771283</v>
      </c>
      <c r="G102" s="6">
        <v>0.0</v>
      </c>
      <c r="H102" s="6">
        <v>3635.0</v>
      </c>
      <c r="I102" s="6">
        <v>3.428927E7</v>
      </c>
      <c r="J102" s="6">
        <v>1.22269167E8</v>
      </c>
      <c r="K102" s="4">
        <f>I102-J102</f>
        <v>-87979897</v>
      </c>
      <c r="L102" s="4">
        <f t="shared" ref="L102:M102" si="115">I102</f>
        <v>34289270</v>
      </c>
      <c r="M102" s="4">
        <f t="shared" si="115"/>
        <v>122269167</v>
      </c>
      <c r="N102" s="4">
        <f>L102-M102</f>
        <v>-87979897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2" t="s">
        <v>92</v>
      </c>
      <c r="B103" s="2"/>
      <c r="C103" s="3"/>
      <c r="D103" s="24">
        <f t="shared" ref="D103:N103" si="116">SUM(D102)</f>
        <v>2334625756</v>
      </c>
      <c r="E103" s="24">
        <f t="shared" si="116"/>
        <v>22854473</v>
      </c>
      <c r="F103" s="24">
        <f t="shared" si="116"/>
        <v>2311771283</v>
      </c>
      <c r="G103" s="24">
        <f t="shared" si="116"/>
        <v>0</v>
      </c>
      <c r="H103" s="25">
        <f t="shared" si="116"/>
        <v>3635</v>
      </c>
      <c r="I103" s="24">
        <f t="shared" si="116"/>
        <v>34289270</v>
      </c>
      <c r="J103" s="24">
        <f t="shared" si="116"/>
        <v>122269167</v>
      </c>
      <c r="K103" s="24">
        <f t="shared" si="116"/>
        <v>-87979897</v>
      </c>
      <c r="L103" s="24">
        <f t="shared" si="116"/>
        <v>34289270</v>
      </c>
      <c r="M103" s="24">
        <f t="shared" si="116"/>
        <v>122269167</v>
      </c>
      <c r="N103" s="24">
        <f t="shared" si="116"/>
        <v>-87979897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" t="s">
        <v>101</v>
      </c>
      <c r="B104" s="2"/>
      <c r="C104" s="3"/>
      <c r="D104" s="24">
        <f t="shared" ref="D104:N104" si="117">D100+D103</f>
        <v>60020307021</v>
      </c>
      <c r="E104" s="24">
        <f t="shared" si="117"/>
        <v>743418688</v>
      </c>
      <c r="F104" s="24">
        <f t="shared" si="117"/>
        <v>59276888333</v>
      </c>
      <c r="G104" s="24">
        <f t="shared" si="117"/>
        <v>0</v>
      </c>
      <c r="H104" s="25">
        <f t="shared" si="117"/>
        <v>109391</v>
      </c>
      <c r="I104" s="24">
        <f t="shared" si="117"/>
        <v>1755343580</v>
      </c>
      <c r="J104" s="24">
        <f t="shared" si="117"/>
        <v>4157225756</v>
      </c>
      <c r="K104" s="24">
        <f t="shared" si="117"/>
        <v>-2401882176</v>
      </c>
      <c r="L104" s="24">
        <f t="shared" si="117"/>
        <v>1755343580</v>
      </c>
      <c r="M104" s="24">
        <f t="shared" si="117"/>
        <v>4157225756</v>
      </c>
      <c r="N104" s="24">
        <f t="shared" si="117"/>
        <v>-2401882176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8" t="s">
        <v>103</v>
      </c>
      <c r="B106" s="2"/>
      <c r="C106" s="3"/>
      <c r="D106" s="6"/>
      <c r="E106" s="6"/>
      <c r="F106" s="6"/>
      <c r="G106" s="6"/>
      <c r="H106" s="27"/>
      <c r="I106" s="6"/>
      <c r="J106" s="6"/>
      <c r="K106" s="4"/>
      <c r="L106" s="4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/>
      <c r="B107" s="2">
        <f>1+B102</f>
        <v>69</v>
      </c>
      <c r="C107" s="3" t="s">
        <v>104</v>
      </c>
      <c r="D107" s="6">
        <v>9.105890709E9</v>
      </c>
      <c r="E107" s="6">
        <v>2.37461012E8</v>
      </c>
      <c r="F107" s="6">
        <f t="shared" ref="F107:F109" si="119">D107-E107</f>
        <v>8868429697</v>
      </c>
      <c r="G107" s="6">
        <v>0.0</v>
      </c>
      <c r="H107" s="6">
        <v>150153.0</v>
      </c>
      <c r="I107" s="6">
        <v>6.4357868E7</v>
      </c>
      <c r="J107" s="6">
        <v>3.05533762E8</v>
      </c>
      <c r="K107" s="4">
        <f t="shared" ref="K107:K109" si="120">I107-J107</f>
        <v>-241175894</v>
      </c>
      <c r="L107" s="4">
        <f t="shared" ref="L107:M107" si="118">I107</f>
        <v>64357868</v>
      </c>
      <c r="M107" s="4">
        <f t="shared" si="118"/>
        <v>305533762</v>
      </c>
      <c r="N107" s="4">
        <f t="shared" ref="N107:N109" si="122">L107-M107</f>
        <v>-241175894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/>
      <c r="B108" s="2">
        <f t="shared" ref="B108:B109" si="123">1+B107</f>
        <v>70</v>
      </c>
      <c r="C108" s="3" t="s">
        <v>105</v>
      </c>
      <c r="D108" s="6">
        <v>3.406080455E9</v>
      </c>
      <c r="E108" s="6">
        <v>5.131201E7</v>
      </c>
      <c r="F108" s="6">
        <f t="shared" si="119"/>
        <v>3354768445</v>
      </c>
      <c r="G108" s="6">
        <v>0.0</v>
      </c>
      <c r="H108" s="6">
        <v>1200.0</v>
      </c>
      <c r="I108" s="6">
        <v>7.0571521E7</v>
      </c>
      <c r="J108" s="6">
        <v>8.0077273E7</v>
      </c>
      <c r="K108" s="4">
        <f t="shared" si="120"/>
        <v>-9505752</v>
      </c>
      <c r="L108" s="4">
        <f t="shared" ref="L108:M108" si="121">I108</f>
        <v>70571521</v>
      </c>
      <c r="M108" s="4">
        <f t="shared" si="121"/>
        <v>80077273</v>
      </c>
      <c r="N108" s="4">
        <f t="shared" si="122"/>
        <v>-9505752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si="123"/>
        <v>71</v>
      </c>
      <c r="C109" s="3" t="s">
        <v>106</v>
      </c>
      <c r="D109" s="6">
        <v>6.74978373E8</v>
      </c>
      <c r="E109" s="6">
        <v>3.6776999E7</v>
      </c>
      <c r="F109" s="6">
        <f t="shared" si="119"/>
        <v>638201374</v>
      </c>
      <c r="G109" s="6">
        <v>0.0</v>
      </c>
      <c r="H109" s="6">
        <v>1200.0</v>
      </c>
      <c r="I109" s="6">
        <v>1.79472578E8</v>
      </c>
      <c r="J109" s="6">
        <v>4.5375082E7</v>
      </c>
      <c r="K109" s="4">
        <f t="shared" si="120"/>
        <v>134097496</v>
      </c>
      <c r="L109" s="4">
        <f t="shared" ref="L109:M109" si="124">I109</f>
        <v>179472578</v>
      </c>
      <c r="M109" s="4">
        <f t="shared" si="124"/>
        <v>45375082</v>
      </c>
      <c r="N109" s="4">
        <f t="shared" si="122"/>
        <v>134097496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2" t="s">
        <v>46</v>
      </c>
      <c r="B110" s="2"/>
      <c r="C110" s="3"/>
      <c r="D110" s="24">
        <f t="shared" ref="D110:N110" si="125">D107+D108+D109</f>
        <v>13186949537</v>
      </c>
      <c r="E110" s="24">
        <f t="shared" si="125"/>
        <v>325550021</v>
      </c>
      <c r="F110" s="24">
        <f t="shared" si="125"/>
        <v>12861399516</v>
      </c>
      <c r="G110" s="24">
        <f t="shared" si="125"/>
        <v>0</v>
      </c>
      <c r="H110" s="24">
        <f t="shared" si="125"/>
        <v>152553</v>
      </c>
      <c r="I110" s="24">
        <f t="shared" si="125"/>
        <v>314401967</v>
      </c>
      <c r="J110" s="24">
        <f t="shared" si="125"/>
        <v>430986117</v>
      </c>
      <c r="K110" s="24">
        <f t="shared" si="125"/>
        <v>-116584150</v>
      </c>
      <c r="L110" s="24">
        <f t="shared" si="125"/>
        <v>314401967</v>
      </c>
      <c r="M110" s="24">
        <f t="shared" si="125"/>
        <v>430986117</v>
      </c>
      <c r="N110" s="24">
        <f t="shared" si="125"/>
        <v>-116584150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18" t="s">
        <v>107</v>
      </c>
      <c r="B111" s="2"/>
      <c r="C111" s="3"/>
      <c r="D111" s="6"/>
      <c r="E111" s="6"/>
      <c r="F111" s="6"/>
      <c r="G111" s="6"/>
      <c r="H111" s="27"/>
      <c r="I111" s="6"/>
      <c r="J111" s="6"/>
      <c r="K111" s="4"/>
      <c r="L111" s="4"/>
      <c r="M111" s="4"/>
      <c r="N111" s="4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/>
      <c r="B112" s="2">
        <f>1+B109</f>
        <v>72</v>
      </c>
      <c r="C112" s="3" t="s">
        <v>104</v>
      </c>
      <c r="D112" s="6">
        <v>9.915218967E9</v>
      </c>
      <c r="E112" s="6">
        <v>7.0427655E7</v>
      </c>
      <c r="F112" s="6">
        <f>D112-E112</f>
        <v>9844791312</v>
      </c>
      <c r="G112" s="6">
        <v>0.0</v>
      </c>
      <c r="H112" s="6">
        <v>7717.0</v>
      </c>
      <c r="I112" s="6">
        <v>5.4633329E7</v>
      </c>
      <c r="J112" s="6">
        <v>1.27911473E8</v>
      </c>
      <c r="K112" s="4">
        <f>I112-J112</f>
        <v>-73278144</v>
      </c>
      <c r="L112" s="4">
        <f t="shared" ref="L112:M112" si="126">I112</f>
        <v>54633329</v>
      </c>
      <c r="M112" s="4">
        <f t="shared" si="126"/>
        <v>127911473</v>
      </c>
      <c r="N112" s="4">
        <f>L112-M112</f>
        <v>-73278144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22" t="s">
        <v>92</v>
      </c>
      <c r="B113" s="23"/>
      <c r="C113" s="1"/>
      <c r="D113" s="24">
        <f t="shared" ref="D113:N113" si="127">SUM(D112)</f>
        <v>9915218967</v>
      </c>
      <c r="E113" s="24">
        <f t="shared" si="127"/>
        <v>70427655</v>
      </c>
      <c r="F113" s="24">
        <f t="shared" si="127"/>
        <v>9844791312</v>
      </c>
      <c r="G113" s="24">
        <f t="shared" si="127"/>
        <v>0</v>
      </c>
      <c r="H113" s="25">
        <f t="shared" si="127"/>
        <v>7717</v>
      </c>
      <c r="I113" s="24">
        <f t="shared" si="127"/>
        <v>54633329</v>
      </c>
      <c r="J113" s="24">
        <f t="shared" si="127"/>
        <v>127911473</v>
      </c>
      <c r="K113" s="24">
        <f t="shared" si="127"/>
        <v>-73278144</v>
      </c>
      <c r="L113" s="24">
        <f t="shared" si="127"/>
        <v>54633329</v>
      </c>
      <c r="M113" s="24">
        <f t="shared" si="127"/>
        <v>127911473</v>
      </c>
      <c r="N113" s="24">
        <f t="shared" si="127"/>
        <v>-73278144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1" t="s">
        <v>108</v>
      </c>
      <c r="B114" s="30"/>
      <c r="C114" s="28"/>
      <c r="D114" s="24">
        <f t="shared" ref="D114:N114" si="128">SUM(D110+D113)</f>
        <v>23102168504</v>
      </c>
      <c r="E114" s="24">
        <f t="shared" si="128"/>
        <v>395977676</v>
      </c>
      <c r="F114" s="24">
        <f t="shared" si="128"/>
        <v>22706190828</v>
      </c>
      <c r="G114" s="24">
        <f t="shared" si="128"/>
        <v>0</v>
      </c>
      <c r="H114" s="25">
        <f t="shared" si="128"/>
        <v>160270</v>
      </c>
      <c r="I114" s="24">
        <f t="shared" si="128"/>
        <v>369035296</v>
      </c>
      <c r="J114" s="24">
        <f t="shared" si="128"/>
        <v>558897590</v>
      </c>
      <c r="K114" s="24">
        <f t="shared" si="128"/>
        <v>-189862294</v>
      </c>
      <c r="L114" s="24">
        <f t="shared" si="128"/>
        <v>369035296</v>
      </c>
      <c r="M114" s="24">
        <f t="shared" si="128"/>
        <v>558897590</v>
      </c>
      <c r="N114" s="24">
        <f t="shared" si="128"/>
        <v>-189862294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31" t="s">
        <v>109</v>
      </c>
      <c r="B115" s="32"/>
      <c r="C115" s="33"/>
      <c r="D115" s="34">
        <f t="shared" ref="D115:N115" si="129">D40+D64+D92+D104+D114</f>
        <v>234154886086</v>
      </c>
      <c r="E115" s="34">
        <f t="shared" si="129"/>
        <v>2700994423</v>
      </c>
      <c r="F115" s="34">
        <f t="shared" si="129"/>
        <v>231453891663</v>
      </c>
      <c r="G115" s="34">
        <f t="shared" si="129"/>
        <v>70588017951</v>
      </c>
      <c r="H115" s="35">
        <f t="shared" si="129"/>
        <v>1300593</v>
      </c>
      <c r="I115" s="34">
        <f t="shared" si="129"/>
        <v>2759220359</v>
      </c>
      <c r="J115" s="34">
        <f t="shared" si="129"/>
        <v>7101249294</v>
      </c>
      <c r="K115" s="34">
        <f t="shared" si="129"/>
        <v>-4342028935</v>
      </c>
      <c r="L115" s="34">
        <f t="shared" si="129"/>
        <v>2759220359</v>
      </c>
      <c r="M115" s="34">
        <f t="shared" si="129"/>
        <v>7101249294</v>
      </c>
      <c r="N115" s="34">
        <f t="shared" si="129"/>
        <v>-4342028935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2.0" customHeight="1">
      <c r="A116" s="3"/>
      <c r="B116" s="2"/>
      <c r="C116" s="36"/>
      <c r="D116" s="4"/>
      <c r="E116" s="4"/>
      <c r="F116" s="4"/>
      <c r="G116" s="4"/>
      <c r="H116" s="5"/>
      <c r="I116" s="6"/>
      <c r="J116" s="4"/>
      <c r="K116" s="4"/>
      <c r="L116" s="4"/>
      <c r="M116" s="4"/>
      <c r="N116" s="4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29"/>
      <c r="B117" s="36"/>
      <c r="C117" s="3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3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9"/>
      <c r="B119" s="36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9"/>
      <c r="B120" s="36"/>
      <c r="C120" s="36"/>
      <c r="D120" s="4"/>
      <c r="E120" s="4"/>
      <c r="F120" s="4"/>
      <c r="G120" s="4"/>
      <c r="H120" s="37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9"/>
      <c r="B121" s="36"/>
      <c r="C121" s="36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37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6.75"/>
    <col customWidth="1" min="16" max="16" width="19.25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110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4.537893336E9</v>
      </c>
      <c r="E9" s="6">
        <v>2.576483E7</v>
      </c>
      <c r="F9" s="6">
        <f t="shared" ref="F9:F27" si="1">D9-E9</f>
        <v>4512128506</v>
      </c>
      <c r="G9" s="6">
        <v>4.318682817E9</v>
      </c>
      <c r="H9" s="6">
        <v>6542.0</v>
      </c>
      <c r="I9" s="6">
        <v>2563558.0</v>
      </c>
      <c r="J9" s="6">
        <v>5.6906144E7</v>
      </c>
      <c r="K9" s="4">
        <f t="shared" ref="K9:K27" si="2">I9-J9</f>
        <v>-54342586</v>
      </c>
      <c r="L9" s="4">
        <f>I9+'Jan UPDATED'!L9</f>
        <v>7810080</v>
      </c>
      <c r="M9" s="4">
        <f>J9+'Jan UPDATED'!M9</f>
        <v>115958546</v>
      </c>
      <c r="N9" s="4">
        <f t="shared" ref="N9:N27" si="3">L9-M9</f>
        <v>-108148466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7.7947832641E8</v>
      </c>
      <c r="E10" s="6">
        <v>7522486.7</v>
      </c>
      <c r="F10" s="6">
        <f t="shared" si="1"/>
        <v>771955839.7</v>
      </c>
      <c r="G10" s="6">
        <v>7.3126179036E8</v>
      </c>
      <c r="H10" s="6">
        <v>4075.0</v>
      </c>
      <c r="I10" s="6">
        <v>1872432.53</v>
      </c>
      <c r="J10" s="6">
        <v>1.318980469E7</v>
      </c>
      <c r="K10" s="4">
        <f t="shared" si="2"/>
        <v>-11317372.16</v>
      </c>
      <c r="L10" s="4">
        <f>I10+Jan!L10</f>
        <v>4640012.05</v>
      </c>
      <c r="M10" s="4">
        <f>J10+Jan!M10</f>
        <v>31345751.38</v>
      </c>
      <c r="N10" s="4">
        <f t="shared" si="3"/>
        <v>-26705739.33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1.41886608664E9</v>
      </c>
      <c r="E11" s="6">
        <v>7983030.17</v>
      </c>
      <c r="F11" s="6">
        <f t="shared" si="1"/>
        <v>1410883056</v>
      </c>
      <c r="G11" s="6">
        <v>1.3258309439E9</v>
      </c>
      <c r="H11" s="6">
        <v>2676.0</v>
      </c>
      <c r="I11" s="6">
        <v>5755161.15</v>
      </c>
      <c r="J11" s="6">
        <v>3.66318865E7</v>
      </c>
      <c r="K11" s="4">
        <f t="shared" si="2"/>
        <v>-30876725.35</v>
      </c>
      <c r="L11" s="4">
        <f>I11+Jan!L11</f>
        <v>24055902.17</v>
      </c>
      <c r="M11" s="4">
        <f>J11+Jan!M11</f>
        <v>47601491.74</v>
      </c>
      <c r="N11" s="4">
        <f t="shared" si="3"/>
        <v>-23545589.57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4.0184555846E8</v>
      </c>
      <c r="E12" s="6">
        <v>1.227932649E7</v>
      </c>
      <c r="F12" s="6">
        <f t="shared" si="1"/>
        <v>389566232</v>
      </c>
      <c r="G12" s="6">
        <v>2.2312001155E8</v>
      </c>
      <c r="H12" s="6">
        <v>1783.0</v>
      </c>
      <c r="I12" s="6">
        <v>4.2693995E7</v>
      </c>
      <c r="J12" s="6">
        <v>965467.03</v>
      </c>
      <c r="K12" s="4">
        <f t="shared" si="2"/>
        <v>41728527.97</v>
      </c>
      <c r="L12" s="4">
        <f>I12+Jan!L12</f>
        <v>43221665.76</v>
      </c>
      <c r="M12" s="4">
        <f>J12+Jan!M12</f>
        <v>8304673.84</v>
      </c>
      <c r="N12" s="4">
        <f t="shared" si="3"/>
        <v>34916991.92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4.81665173E8</v>
      </c>
      <c r="E13" s="6">
        <v>1.1752609E7</v>
      </c>
      <c r="F13" s="6">
        <f t="shared" si="1"/>
        <v>469912564</v>
      </c>
      <c r="G13" s="6">
        <v>4.50628587E8</v>
      </c>
      <c r="H13" s="6">
        <v>1311.0</v>
      </c>
      <c r="I13" s="6">
        <v>3.1492395E7</v>
      </c>
      <c r="J13" s="6">
        <v>3.2197132E7</v>
      </c>
      <c r="K13" s="4">
        <f t="shared" si="2"/>
        <v>-704737</v>
      </c>
      <c r="L13" s="4">
        <f>I13+Jan!L13</f>
        <v>32975031</v>
      </c>
      <c r="M13" s="4">
        <f>J13+Jan!M13</f>
        <v>37049669</v>
      </c>
      <c r="N13" s="4">
        <f t="shared" si="3"/>
        <v>-4074638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4.110224484E9</v>
      </c>
      <c r="E14" s="6">
        <v>4.1164477E7</v>
      </c>
      <c r="F14" s="6">
        <f t="shared" si="1"/>
        <v>4069060007</v>
      </c>
      <c r="G14" s="6">
        <v>3.965059614E9</v>
      </c>
      <c r="H14" s="6">
        <v>15300.0</v>
      </c>
      <c r="I14" s="6">
        <v>2.67007353E8</v>
      </c>
      <c r="J14" s="6">
        <v>6.02967795E8</v>
      </c>
      <c r="K14" s="4">
        <f t="shared" si="2"/>
        <v>-335960442</v>
      </c>
      <c r="L14" s="4">
        <f>I14+Jan!L14</f>
        <v>271105689</v>
      </c>
      <c r="M14" s="4">
        <f>J14+Jan!M14</f>
        <v>817577083</v>
      </c>
      <c r="N14" s="4">
        <f t="shared" si="3"/>
        <v>-546471394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1.05470622E8</v>
      </c>
      <c r="E15" s="6">
        <v>451506.0</v>
      </c>
      <c r="F15" s="6">
        <f t="shared" si="1"/>
        <v>105019116</v>
      </c>
      <c r="G15" s="6">
        <v>1.04245833E8</v>
      </c>
      <c r="H15" s="6">
        <v>509.0</v>
      </c>
      <c r="I15" s="6">
        <v>351501.0</v>
      </c>
      <c r="J15" s="6">
        <v>1075524.0</v>
      </c>
      <c r="K15" s="4">
        <f t="shared" si="2"/>
        <v>-724023</v>
      </c>
      <c r="L15" s="4">
        <f>I15+Jan!L15</f>
        <v>615409</v>
      </c>
      <c r="M15" s="4">
        <f>J15+Jan!M15</f>
        <v>3386078</v>
      </c>
      <c r="N15" s="4">
        <f t="shared" si="3"/>
        <v>-2770669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1.23800115E8</v>
      </c>
      <c r="E16" s="6">
        <v>1007085.0</v>
      </c>
      <c r="F16" s="6">
        <f t="shared" si="1"/>
        <v>122793030</v>
      </c>
      <c r="G16" s="6">
        <v>1.12054432E8</v>
      </c>
      <c r="H16" s="6">
        <v>49.0</v>
      </c>
      <c r="I16" s="6">
        <v>0.0</v>
      </c>
      <c r="J16" s="6">
        <v>0.0</v>
      </c>
      <c r="K16" s="4">
        <f t="shared" si="2"/>
        <v>0</v>
      </c>
      <c r="L16" s="4">
        <f>I16+Jan!L16</f>
        <v>0</v>
      </c>
      <c r="M16" s="4">
        <f>J16+Jan!M16</f>
        <v>1946420</v>
      </c>
      <c r="N16" s="4">
        <f t="shared" si="3"/>
        <v>-1946420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1.260431593E9</v>
      </c>
      <c r="E17" s="6">
        <v>3.8562522E7</v>
      </c>
      <c r="F17" s="6">
        <f t="shared" si="1"/>
        <v>1221869071</v>
      </c>
      <c r="G17" s="6">
        <v>1.239720234E9</v>
      </c>
      <c r="H17" s="6">
        <v>11580.0</v>
      </c>
      <c r="I17" s="6">
        <v>0.0</v>
      </c>
      <c r="J17" s="6">
        <v>1.7923616E7</v>
      </c>
      <c r="K17" s="4">
        <f t="shared" si="2"/>
        <v>-17923616</v>
      </c>
      <c r="L17" s="4">
        <f>I17+Jan!L17</f>
        <v>0</v>
      </c>
      <c r="M17" s="4">
        <f>J17+Jan!M17</f>
        <v>41823511</v>
      </c>
      <c r="N17" s="4">
        <f t="shared" si="3"/>
        <v>-41823511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3.713496352E9</v>
      </c>
      <c r="E18" s="6">
        <v>4.6037315E7</v>
      </c>
      <c r="F18" s="6">
        <f t="shared" si="1"/>
        <v>3667459037</v>
      </c>
      <c r="G18" s="6">
        <v>3.507936237E9</v>
      </c>
      <c r="H18" s="6">
        <v>11487.0</v>
      </c>
      <c r="I18" s="6">
        <v>7278270.0</v>
      </c>
      <c r="J18" s="6">
        <v>3.7850465E7</v>
      </c>
      <c r="K18" s="4">
        <f t="shared" si="2"/>
        <v>-30572195</v>
      </c>
      <c r="L18" s="4">
        <f>I18+Jan!L18</f>
        <v>12900959</v>
      </c>
      <c r="M18" s="4">
        <f>J18+Jan!M18</f>
        <v>64757066</v>
      </c>
      <c r="N18" s="4">
        <f t="shared" si="3"/>
        <v>-51856107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2.31439278749E9</v>
      </c>
      <c r="E19" s="6">
        <v>2939147.06</v>
      </c>
      <c r="F19" s="6">
        <f t="shared" si="1"/>
        <v>2311453640</v>
      </c>
      <c r="G19" s="6">
        <v>2.19009913724E9</v>
      </c>
      <c r="H19" s="6">
        <v>4976.0</v>
      </c>
      <c r="I19" s="6">
        <v>1347007.73</v>
      </c>
      <c r="J19" s="6">
        <v>4123676.16</v>
      </c>
      <c r="K19" s="4">
        <f t="shared" si="2"/>
        <v>-2776668.43</v>
      </c>
      <c r="L19" s="4">
        <f>I19+Jan!L19</f>
        <v>2802826.19</v>
      </c>
      <c r="M19" s="4">
        <f>J19+Jan!M19</f>
        <v>9355136.63</v>
      </c>
      <c r="N19" s="4">
        <f t="shared" si="3"/>
        <v>-6552310.44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9.94207874317E9</v>
      </c>
      <c r="E20" s="6">
        <v>3.65695655E7</v>
      </c>
      <c r="F20" s="6">
        <f t="shared" si="1"/>
        <v>9905509178</v>
      </c>
      <c r="G20" s="6">
        <v>9.23656502627E9</v>
      </c>
      <c r="H20" s="6">
        <v>33975.0</v>
      </c>
      <c r="I20" s="6">
        <v>8033646.3</v>
      </c>
      <c r="J20" s="6">
        <v>4.241972675E7</v>
      </c>
      <c r="K20" s="4">
        <f t="shared" si="2"/>
        <v>-34386080.45</v>
      </c>
      <c r="L20" s="4">
        <f>I20+Jan!L20</f>
        <v>19829246.39</v>
      </c>
      <c r="M20" s="4">
        <f>J20+Jan!M20</f>
        <v>105784017.2</v>
      </c>
      <c r="N20" s="4">
        <f t="shared" si="3"/>
        <v>-85954770.82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3.3645196157E8</v>
      </c>
      <c r="E21" s="6">
        <v>783171.4</v>
      </c>
      <c r="F21" s="6">
        <f t="shared" si="1"/>
        <v>335668790.2</v>
      </c>
      <c r="G21" s="6">
        <v>3.3332276203E8</v>
      </c>
      <c r="H21" s="6">
        <v>938.0</v>
      </c>
      <c r="I21" s="6">
        <v>181299.0</v>
      </c>
      <c r="J21" s="6">
        <v>1399624.11</v>
      </c>
      <c r="K21" s="4">
        <f t="shared" si="2"/>
        <v>-1218325.11</v>
      </c>
      <c r="L21" s="4">
        <f>I21+Jan!L21</f>
        <v>851724.85</v>
      </c>
      <c r="M21" s="4">
        <f>J21+Jan!M21</f>
        <v>1904284.24</v>
      </c>
      <c r="N21" s="4">
        <f t="shared" si="3"/>
        <v>-1052559.39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4.00576657465E9</v>
      </c>
      <c r="E22" s="6">
        <v>2.021937509E7</v>
      </c>
      <c r="F22" s="6">
        <f t="shared" si="1"/>
        <v>3985547200</v>
      </c>
      <c r="G22" s="6">
        <v>3.97048813144E9</v>
      </c>
      <c r="H22" s="6">
        <v>25047.0</v>
      </c>
      <c r="I22" s="6">
        <v>6781820.31</v>
      </c>
      <c r="J22" s="6">
        <v>5.116463442E7</v>
      </c>
      <c r="K22" s="4">
        <f t="shared" si="2"/>
        <v>-44382814.11</v>
      </c>
      <c r="L22" s="4">
        <f>I22+Jan!L22</f>
        <v>13489831.22</v>
      </c>
      <c r="M22" s="4">
        <f>J22+Jan!M22</f>
        <v>91694859.53</v>
      </c>
      <c r="N22" s="4">
        <f t="shared" si="3"/>
        <v>-78205028.31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8.327975727E9</v>
      </c>
      <c r="E23" s="6">
        <v>1.5831911E7</v>
      </c>
      <c r="F23" s="6">
        <f t="shared" si="1"/>
        <v>8312143816</v>
      </c>
      <c r="G23" s="6">
        <v>8.272420228E9</v>
      </c>
      <c r="H23" s="6">
        <v>13203.0</v>
      </c>
      <c r="I23" s="6">
        <v>2472179.0</v>
      </c>
      <c r="J23" s="6">
        <v>1.46499603E8</v>
      </c>
      <c r="K23" s="4">
        <f t="shared" si="2"/>
        <v>-144027424</v>
      </c>
      <c r="L23" s="4">
        <f>I23+Jan!L23</f>
        <v>4708020</v>
      </c>
      <c r="M23" s="4">
        <f>J23+Jan!M23</f>
        <v>309130623</v>
      </c>
      <c r="N23" s="4">
        <f t="shared" si="3"/>
        <v>-304422603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3.86957511765E9</v>
      </c>
      <c r="E24" s="6">
        <v>3006582.36</v>
      </c>
      <c r="F24" s="6">
        <f t="shared" si="1"/>
        <v>3866568535</v>
      </c>
      <c r="G24" s="6">
        <v>3.63919675746E9</v>
      </c>
      <c r="H24" s="6">
        <v>12166.0</v>
      </c>
      <c r="I24" s="6">
        <v>2.590152771E7</v>
      </c>
      <c r="J24" s="6">
        <v>4684561.74</v>
      </c>
      <c r="K24" s="4">
        <f t="shared" si="2"/>
        <v>21216965.97</v>
      </c>
      <c r="L24" s="4">
        <f>I24+Jan!L24</f>
        <v>67661335.79</v>
      </c>
      <c r="M24" s="4">
        <f>J24+Jan!M24</f>
        <v>47943841.61</v>
      </c>
      <c r="N24" s="4">
        <f t="shared" si="3"/>
        <v>19717494.18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6.898257556E9</v>
      </c>
      <c r="E25" s="6">
        <v>4.3729824E7</v>
      </c>
      <c r="F25" s="6">
        <f t="shared" si="1"/>
        <v>6854527732</v>
      </c>
      <c r="G25" s="6">
        <v>6.741942638E9</v>
      </c>
      <c r="H25" s="6">
        <v>66959.0</v>
      </c>
      <c r="I25" s="6">
        <v>2.4611881E7</v>
      </c>
      <c r="J25" s="6">
        <v>1.57205107E8</v>
      </c>
      <c r="K25" s="4">
        <f t="shared" si="2"/>
        <v>-132593226</v>
      </c>
      <c r="L25" s="4">
        <f>I25+Jan!L25</f>
        <v>43615217</v>
      </c>
      <c r="M25" s="4">
        <f>J25+Jan!M25</f>
        <v>297727142</v>
      </c>
      <c r="N25" s="4">
        <f t="shared" si="3"/>
        <v>-254111925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1.1238548192E10</v>
      </c>
      <c r="E26" s="6">
        <v>4.6303235E7</v>
      </c>
      <c r="F26" s="6">
        <f t="shared" si="1"/>
        <v>11192244957</v>
      </c>
      <c r="G26" s="6">
        <v>1.1145574903E10</v>
      </c>
      <c r="H26" s="6">
        <v>57917.0</v>
      </c>
      <c r="I26" s="6">
        <v>3.0236315E7</v>
      </c>
      <c r="J26" s="6">
        <v>2.29813487E8</v>
      </c>
      <c r="K26" s="4">
        <f t="shared" si="2"/>
        <v>-199577172</v>
      </c>
      <c r="L26" s="4">
        <f>I26+Jan!L26</f>
        <v>60534063</v>
      </c>
      <c r="M26" s="4">
        <f>J26+Jan!M26</f>
        <v>509980114</v>
      </c>
      <c r="N26" s="4">
        <f t="shared" si="3"/>
        <v>-449446051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6.2069874828E8</v>
      </c>
      <c r="E27" s="6">
        <v>5402879.88</v>
      </c>
      <c r="F27" s="6">
        <f t="shared" si="1"/>
        <v>615295868.4</v>
      </c>
      <c r="G27" s="6">
        <v>5.194373019E8</v>
      </c>
      <c r="H27" s="6">
        <v>1241.0</v>
      </c>
      <c r="I27" s="6">
        <v>784953.5</v>
      </c>
      <c r="J27" s="6">
        <v>3063940.65</v>
      </c>
      <c r="K27" s="4">
        <f t="shared" si="2"/>
        <v>-2278987.15</v>
      </c>
      <c r="L27" s="4">
        <f>I27+Jan!L27</f>
        <v>854729.25</v>
      </c>
      <c r="M27" s="4">
        <f>J27+Jan!M27</f>
        <v>4242551.73</v>
      </c>
      <c r="N27" s="4">
        <f t="shared" si="3"/>
        <v>-3387822.48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2.3785870994E8</v>
      </c>
      <c r="E29" s="6">
        <v>4970811.25</v>
      </c>
      <c r="F29" s="6">
        <f t="shared" ref="F29:F32" si="5">D29-E29</f>
        <v>232887898.7</v>
      </c>
      <c r="G29" s="6">
        <v>2.3067380626E8</v>
      </c>
      <c r="H29" s="6">
        <v>3136.0</v>
      </c>
      <c r="I29" s="6">
        <v>6418630.11</v>
      </c>
      <c r="J29" s="6">
        <v>1.384781838E7</v>
      </c>
      <c r="K29" s="4">
        <f t="shared" ref="K29:K32" si="6">I29-J29</f>
        <v>-7429188.27</v>
      </c>
      <c r="L29" s="4">
        <f>I29+Jan!L29</f>
        <v>12816459.94</v>
      </c>
      <c r="M29" s="4">
        <f>J29+Jan!M29</f>
        <v>25375989.97</v>
      </c>
      <c r="N29" s="4">
        <f t="shared" ref="N29:N32" si="7">L29-M29</f>
        <v>-12559530.03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2.4338453314E8</v>
      </c>
      <c r="E30" s="6">
        <v>5688384.28</v>
      </c>
      <c r="F30" s="6">
        <f t="shared" si="5"/>
        <v>237696148.9</v>
      </c>
      <c r="G30" s="6">
        <v>1.395982461E8</v>
      </c>
      <c r="H30" s="6">
        <v>2322.0</v>
      </c>
      <c r="I30" s="6">
        <v>1.0400048164E8</v>
      </c>
      <c r="J30" s="6">
        <v>1319415.46</v>
      </c>
      <c r="K30" s="4">
        <f t="shared" si="6"/>
        <v>102681066.2</v>
      </c>
      <c r="L30" s="4">
        <f>I30+Jan!L30</f>
        <v>132376362.7</v>
      </c>
      <c r="M30" s="4">
        <f>J30+Jan!M30</f>
        <v>8191069.04</v>
      </c>
      <c r="N30" s="4">
        <f t="shared" si="7"/>
        <v>124185293.7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3.15886057602E8</v>
      </c>
      <c r="E31" s="6">
        <v>3404000.57</v>
      </c>
      <c r="F31" s="6">
        <f t="shared" si="5"/>
        <v>312482057</v>
      </c>
      <c r="G31" s="6">
        <v>2.868416378E8</v>
      </c>
      <c r="H31" s="6">
        <v>1250.0</v>
      </c>
      <c r="I31" s="6">
        <v>693735.02</v>
      </c>
      <c r="J31" s="6">
        <v>9527958.0</v>
      </c>
      <c r="K31" s="4">
        <f t="shared" si="6"/>
        <v>-8834222.98</v>
      </c>
      <c r="L31" s="4">
        <f>I31+Jan!L31</f>
        <v>1502091.89</v>
      </c>
      <c r="M31" s="4">
        <f>J31+Jan!M31</f>
        <v>15016772.9</v>
      </c>
      <c r="N31" s="4">
        <f t="shared" si="7"/>
        <v>-13514681.01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6.39917212E8</v>
      </c>
      <c r="E32" s="6">
        <v>3883445.0</v>
      </c>
      <c r="F32" s="6">
        <f t="shared" si="5"/>
        <v>636033767</v>
      </c>
      <c r="G32" s="6">
        <v>6.32086498E8</v>
      </c>
      <c r="H32" s="6">
        <v>627401.0</v>
      </c>
      <c r="I32" s="6">
        <v>1.8963149E7</v>
      </c>
      <c r="J32" s="6">
        <v>3.0219075E7</v>
      </c>
      <c r="K32" s="4">
        <f t="shared" si="6"/>
        <v>-11255926</v>
      </c>
      <c r="L32" s="4">
        <f>I32+Jan!L32</f>
        <v>31379098</v>
      </c>
      <c r="M32" s="4">
        <f>J32+Jan!M32</f>
        <v>56770795</v>
      </c>
      <c r="N32" s="4">
        <f t="shared" si="7"/>
        <v>-25391697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2.259839759E9</v>
      </c>
      <c r="E34" s="6">
        <v>1757382.0</v>
      </c>
      <c r="F34" s="6">
        <f>D34-E34</f>
        <v>2258082377</v>
      </c>
      <c r="G34" s="6">
        <v>2.256006861E9</v>
      </c>
      <c r="H34" s="6">
        <v>3223.0</v>
      </c>
      <c r="I34" s="6">
        <v>2154855.0</v>
      </c>
      <c r="J34" s="6">
        <v>4.1653113E7</v>
      </c>
      <c r="K34" s="4">
        <f>I34-J34</f>
        <v>-39498258</v>
      </c>
      <c r="L34" s="4">
        <f>I34+Jan!L34</f>
        <v>8336295</v>
      </c>
      <c r="M34" s="4">
        <f>J34+Jan!M34</f>
        <v>50095129</v>
      </c>
      <c r="N34" s="4">
        <f>L34-M34</f>
        <v>-41758834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68183803326</v>
      </c>
      <c r="E35" s="24">
        <f t="shared" si="9"/>
        <v>387014901.8</v>
      </c>
      <c r="F35" s="24">
        <f t="shared" si="9"/>
        <v>67796788424</v>
      </c>
      <c r="G35" s="24">
        <f t="shared" si="9"/>
        <v>65572794434</v>
      </c>
      <c r="H35" s="24">
        <f t="shared" si="9"/>
        <v>909066</v>
      </c>
      <c r="I35" s="24">
        <f t="shared" si="9"/>
        <v>591596146</v>
      </c>
      <c r="J35" s="24">
        <f t="shared" si="9"/>
        <v>1536649575</v>
      </c>
      <c r="K35" s="24">
        <f t="shared" si="9"/>
        <v>-945053428.9</v>
      </c>
      <c r="L35" s="24">
        <f t="shared" si="9"/>
        <v>798082049.2</v>
      </c>
      <c r="M35" s="24">
        <f t="shared" si="9"/>
        <v>2702962616</v>
      </c>
      <c r="N35" s="24">
        <f t="shared" si="9"/>
        <v>-1904880567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2.568614537E7</v>
      </c>
      <c r="E37" s="6">
        <v>60860.67</v>
      </c>
      <c r="F37" s="6">
        <f t="shared" ref="F37:F38" si="10">D37-E37</f>
        <v>25625284.7</v>
      </c>
      <c r="G37" s="6">
        <v>2.384789676E7</v>
      </c>
      <c r="H37" s="6">
        <v>52.0</v>
      </c>
      <c r="I37" s="6">
        <v>179724.23</v>
      </c>
      <c r="J37" s="6">
        <v>0.0</v>
      </c>
      <c r="K37" s="4">
        <f t="shared" ref="K37:K38" si="11">I37-J37</f>
        <v>179724.23</v>
      </c>
      <c r="L37" s="4">
        <f>I37+Jan!L37</f>
        <v>272482.88</v>
      </c>
      <c r="M37" s="4">
        <f>J37+Jan!M37</f>
        <v>11209.42</v>
      </c>
      <c r="N37" s="4">
        <f t="shared" ref="N37:N38" si="12">L37-M37</f>
        <v>261273.46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2.078110359E9</v>
      </c>
      <c r="E38" s="6">
        <v>3.3126415E7</v>
      </c>
      <c r="F38" s="6">
        <f t="shared" si="10"/>
        <v>2044983944</v>
      </c>
      <c r="G38" s="6">
        <v>0.0</v>
      </c>
      <c r="H38" s="6">
        <v>2963.0</v>
      </c>
      <c r="I38" s="6">
        <v>1.7576578E7</v>
      </c>
      <c r="J38" s="6">
        <v>1.1364242E7</v>
      </c>
      <c r="K38" s="4">
        <f t="shared" si="11"/>
        <v>6212336</v>
      </c>
      <c r="L38" s="4">
        <f>I38+Jan!L38</f>
        <v>35178020</v>
      </c>
      <c r="M38" s="4">
        <f>J38+Jan!M38</f>
        <v>83357113</v>
      </c>
      <c r="N38" s="4">
        <f t="shared" si="12"/>
        <v>-48179093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2103796504</v>
      </c>
      <c r="E39" s="24">
        <f t="shared" si="13"/>
        <v>33187275.67</v>
      </c>
      <c r="F39" s="24">
        <f t="shared" si="13"/>
        <v>2070609229</v>
      </c>
      <c r="G39" s="24">
        <f t="shared" si="13"/>
        <v>23847896.76</v>
      </c>
      <c r="H39" s="25">
        <f t="shared" si="13"/>
        <v>3015</v>
      </c>
      <c r="I39" s="24">
        <f t="shared" si="13"/>
        <v>17756302.23</v>
      </c>
      <c r="J39" s="24">
        <f t="shared" si="13"/>
        <v>11364242</v>
      </c>
      <c r="K39" s="24">
        <f t="shared" si="13"/>
        <v>6392060.23</v>
      </c>
      <c r="L39" s="24">
        <f t="shared" si="13"/>
        <v>35450502.88</v>
      </c>
      <c r="M39" s="24">
        <f t="shared" si="13"/>
        <v>83368322.42</v>
      </c>
      <c r="N39" s="24">
        <f t="shared" si="13"/>
        <v>-47917819.54</v>
      </c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70287599830</v>
      </c>
      <c r="E40" s="24">
        <f t="shared" si="14"/>
        <v>420202177.4</v>
      </c>
      <c r="F40" s="24">
        <f t="shared" si="14"/>
        <v>69867397653</v>
      </c>
      <c r="G40" s="24">
        <f t="shared" si="14"/>
        <v>65596642331</v>
      </c>
      <c r="H40" s="25">
        <f t="shared" si="14"/>
        <v>912081</v>
      </c>
      <c r="I40" s="24">
        <f t="shared" si="14"/>
        <v>609352448.2</v>
      </c>
      <c r="J40" s="24">
        <f t="shared" si="14"/>
        <v>1548013817</v>
      </c>
      <c r="K40" s="24">
        <f t="shared" si="14"/>
        <v>-938661368.7</v>
      </c>
      <c r="L40" s="24">
        <f t="shared" si="14"/>
        <v>833532552.1</v>
      </c>
      <c r="M40" s="24">
        <f t="shared" si="14"/>
        <v>2786330938</v>
      </c>
      <c r="N40" s="24">
        <f t="shared" si="14"/>
        <v>-1952798386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5.2701243679E8</v>
      </c>
      <c r="E43" s="6">
        <v>4.813880214E7</v>
      </c>
      <c r="F43" s="6">
        <f t="shared" ref="F43:F52" si="15">D43-E43</f>
        <v>478873634.7</v>
      </c>
      <c r="G43" s="6">
        <v>3.00042871E8</v>
      </c>
      <c r="H43" s="6">
        <v>2354.0</v>
      </c>
      <c r="I43" s="6">
        <v>915834.42</v>
      </c>
      <c r="J43" s="6">
        <v>1.269550779E7</v>
      </c>
      <c r="K43" s="4">
        <f t="shared" ref="K43:K52" si="16">I43-J43</f>
        <v>-11779673.37</v>
      </c>
      <c r="L43" s="4">
        <f>I43+Jan!L43</f>
        <v>1610135.2</v>
      </c>
      <c r="M43" s="4">
        <f>J43+Jan!M43</f>
        <v>18178175.96</v>
      </c>
      <c r="N43" s="4">
        <f t="shared" ref="N43:N52" si="17">L43-M43</f>
        <v>-16568040.76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1.2291743238E8</v>
      </c>
      <c r="E44" s="6">
        <v>4061715.18</v>
      </c>
      <c r="F44" s="6">
        <f t="shared" si="15"/>
        <v>118855717.2</v>
      </c>
      <c r="G44" s="6">
        <v>4.96839788E7</v>
      </c>
      <c r="H44" s="6">
        <v>706.0</v>
      </c>
      <c r="I44" s="6">
        <v>375966.52</v>
      </c>
      <c r="J44" s="6">
        <v>2339666.99</v>
      </c>
      <c r="K44" s="4">
        <f t="shared" si="16"/>
        <v>-1963700.47</v>
      </c>
      <c r="L44" s="4">
        <f>I44+Jan!L44</f>
        <v>783371.86</v>
      </c>
      <c r="M44" s="4">
        <f>J44+Jan!M44</f>
        <v>2932559.89</v>
      </c>
      <c r="N44" s="4">
        <f t="shared" si="17"/>
        <v>-2149188.03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8.7761866E8</v>
      </c>
      <c r="E45" s="6">
        <v>5813840.0</v>
      </c>
      <c r="F45" s="6">
        <f t="shared" si="15"/>
        <v>871804820</v>
      </c>
      <c r="G45" s="6">
        <v>5.61372118E8</v>
      </c>
      <c r="H45" s="6">
        <v>4386.0</v>
      </c>
      <c r="I45" s="6">
        <v>895961.0</v>
      </c>
      <c r="J45" s="6">
        <v>1.07049944E8</v>
      </c>
      <c r="K45" s="4">
        <f t="shared" si="16"/>
        <v>-106153983</v>
      </c>
      <c r="L45" s="4">
        <f>I45+Jan!L45</f>
        <v>2355344</v>
      </c>
      <c r="M45" s="4">
        <f>J45+Jan!M45</f>
        <v>117757404</v>
      </c>
      <c r="N45" s="4">
        <f t="shared" si="17"/>
        <v>-115402060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2.99045145E8</v>
      </c>
      <c r="E46" s="6">
        <v>3598513.0</v>
      </c>
      <c r="F46" s="6">
        <f t="shared" si="15"/>
        <v>295446632</v>
      </c>
      <c r="G46" s="6">
        <v>2.71645605E8</v>
      </c>
      <c r="H46" s="6">
        <v>225.0</v>
      </c>
      <c r="I46" s="6">
        <v>8.0295085E7</v>
      </c>
      <c r="J46" s="6">
        <v>8.2726158E7</v>
      </c>
      <c r="K46" s="4">
        <f t="shared" si="16"/>
        <v>-2431073</v>
      </c>
      <c r="L46" s="4">
        <f>I46+Jan!L46</f>
        <v>80489163</v>
      </c>
      <c r="M46" s="4">
        <f>J46+Jan!M46</f>
        <v>84194791</v>
      </c>
      <c r="N46" s="4">
        <f t="shared" si="17"/>
        <v>-3705628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3.3186644338E8</v>
      </c>
      <c r="E47" s="6">
        <v>1475229.41</v>
      </c>
      <c r="F47" s="6">
        <f t="shared" si="15"/>
        <v>330391214</v>
      </c>
      <c r="G47" s="6">
        <v>1.6817150064E8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I47+Jan!L47</f>
        <v>0</v>
      </c>
      <c r="M47" s="4">
        <f>J47+Jan!M47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5.30295263E8</v>
      </c>
      <c r="E48" s="6">
        <v>1.7810638E7</v>
      </c>
      <c r="F48" s="6">
        <f t="shared" si="15"/>
        <v>512484625</v>
      </c>
      <c r="G48" s="6">
        <v>2.61713576E8</v>
      </c>
      <c r="H48" s="6">
        <v>9863.0</v>
      </c>
      <c r="I48" s="6">
        <v>168326.0</v>
      </c>
      <c r="J48" s="6">
        <v>8325618.0</v>
      </c>
      <c r="K48" s="4">
        <f t="shared" si="16"/>
        <v>-8157292</v>
      </c>
      <c r="L48" s="4">
        <f>I48+Jan!L48</f>
        <v>359032</v>
      </c>
      <c r="M48" s="4">
        <f>J48+Jan!M48</f>
        <v>10002688</v>
      </c>
      <c r="N48" s="4">
        <f t="shared" si="17"/>
        <v>-9643656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2.040930075E9</v>
      </c>
      <c r="E49" s="6">
        <v>2.5286E7</v>
      </c>
      <c r="F49" s="6">
        <f t="shared" si="15"/>
        <v>2015644075</v>
      </c>
      <c r="G49" s="6">
        <v>1.015716016E9</v>
      </c>
      <c r="H49" s="6">
        <v>7755.0</v>
      </c>
      <c r="I49" s="6">
        <v>2560122.0</v>
      </c>
      <c r="J49" s="6">
        <v>2.3596072E7</v>
      </c>
      <c r="K49" s="4">
        <f t="shared" si="16"/>
        <v>-21035950</v>
      </c>
      <c r="L49" s="4">
        <f>I49+Jan!L49</f>
        <v>6583281</v>
      </c>
      <c r="M49" s="4">
        <f>J49+Jan!M49</f>
        <v>38273412</v>
      </c>
      <c r="N49" s="4">
        <f t="shared" si="17"/>
        <v>-31690131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1.22576839E8</v>
      </c>
      <c r="E50" s="6">
        <v>154480.0</v>
      </c>
      <c r="F50" s="6">
        <f t="shared" si="15"/>
        <v>122422359</v>
      </c>
      <c r="G50" s="6">
        <v>6.2045714E7</v>
      </c>
      <c r="H50" s="6">
        <v>174.0</v>
      </c>
      <c r="I50" s="6">
        <v>0.0</v>
      </c>
      <c r="J50" s="6">
        <v>282352.0</v>
      </c>
      <c r="K50" s="4">
        <f t="shared" si="16"/>
        <v>-282352</v>
      </c>
      <c r="L50" s="4">
        <f>I50+Jan!L50</f>
        <v>0</v>
      </c>
      <c r="M50" s="4">
        <f>J50+Jan!M50</f>
        <v>1858328</v>
      </c>
      <c r="N50" s="4">
        <f t="shared" si="17"/>
        <v>-1858328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6.881233358E9</v>
      </c>
      <c r="E51" s="6">
        <v>3.1421461E7</v>
      </c>
      <c r="F51" s="6">
        <f t="shared" si="15"/>
        <v>6849811897</v>
      </c>
      <c r="G51" s="6">
        <v>4.043192747E9</v>
      </c>
      <c r="H51" s="6">
        <v>54205.0</v>
      </c>
      <c r="I51" s="6">
        <v>6642130.0</v>
      </c>
      <c r="J51" s="6">
        <v>6.4137165E7</v>
      </c>
      <c r="K51" s="4">
        <f t="shared" si="16"/>
        <v>-57495035</v>
      </c>
      <c r="L51" s="4">
        <f>I51+Jan!L51</f>
        <v>14573374</v>
      </c>
      <c r="M51" s="4">
        <f>J51+Jan!M51</f>
        <v>171352380</v>
      </c>
      <c r="N51" s="4">
        <f t="shared" si="17"/>
        <v>-156779006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6.0754966E8</v>
      </c>
      <c r="E52" s="6">
        <v>5120570.0</v>
      </c>
      <c r="F52" s="6">
        <f t="shared" si="15"/>
        <v>602429090</v>
      </c>
      <c r="G52" s="6">
        <v>3.70847144E8</v>
      </c>
      <c r="H52" s="6">
        <v>4999.0</v>
      </c>
      <c r="I52" s="6">
        <v>0.0</v>
      </c>
      <c r="J52" s="6">
        <v>2.7348629E7</v>
      </c>
      <c r="K52" s="4">
        <f t="shared" si="16"/>
        <v>-27348629</v>
      </c>
      <c r="L52" s="4">
        <f>I52+Jan!L52</f>
        <v>0</v>
      </c>
      <c r="M52" s="4">
        <f>J52+Jan!M52</f>
        <v>52038077</v>
      </c>
      <c r="N52" s="4">
        <f t="shared" si="17"/>
        <v>-52038077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8.0120605E7</v>
      </c>
      <c r="E54" s="6">
        <v>404740.0</v>
      </c>
      <c r="F54" s="6">
        <f t="shared" ref="F54:F56" si="19">D54-E54</f>
        <v>79715865</v>
      </c>
      <c r="G54" s="6">
        <v>2.038836E7</v>
      </c>
      <c r="H54" s="6">
        <v>1168.0</v>
      </c>
      <c r="I54" s="6">
        <v>275542.0</v>
      </c>
      <c r="J54" s="6">
        <v>212974.0</v>
      </c>
      <c r="K54" s="4">
        <f t="shared" ref="K54:K56" si="20">I54-J54</f>
        <v>62568</v>
      </c>
      <c r="L54" s="4">
        <f>I54+Jan!L54</f>
        <v>565465</v>
      </c>
      <c r="M54" s="4">
        <f>J54+Jan!M54</f>
        <v>408261</v>
      </c>
      <c r="N54" s="4">
        <f t="shared" ref="N54:N56" si="21">L54-M54</f>
        <v>157204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5.8758614E7</v>
      </c>
      <c r="E55" s="6">
        <v>355383.0</v>
      </c>
      <c r="F55" s="6">
        <f t="shared" si="19"/>
        <v>58403231</v>
      </c>
      <c r="G55" s="6">
        <v>4.6089174E7</v>
      </c>
      <c r="H55" s="6">
        <v>464.0</v>
      </c>
      <c r="I55" s="6">
        <v>90564.0</v>
      </c>
      <c r="J55" s="6">
        <v>34877.0</v>
      </c>
      <c r="K55" s="4">
        <f t="shared" si="20"/>
        <v>55687</v>
      </c>
      <c r="L55" s="4">
        <f>I55+Jan!L55</f>
        <v>248017</v>
      </c>
      <c r="M55" s="4">
        <f>J55+Jan!M55</f>
        <v>49965</v>
      </c>
      <c r="N55" s="4">
        <f t="shared" si="21"/>
        <v>198052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4.9951699E7</v>
      </c>
      <c r="E56" s="6">
        <v>324932.0</v>
      </c>
      <c r="F56" s="6">
        <f t="shared" si="19"/>
        <v>49626767</v>
      </c>
      <c r="G56" s="6">
        <v>4.2251582E7</v>
      </c>
      <c r="H56" s="6">
        <v>214.0</v>
      </c>
      <c r="I56" s="6">
        <v>73500.0</v>
      </c>
      <c r="J56" s="6">
        <v>67836.0</v>
      </c>
      <c r="K56" s="4">
        <f t="shared" si="20"/>
        <v>5664</v>
      </c>
      <c r="L56" s="4">
        <f>I56+Jan!L56</f>
        <v>112100</v>
      </c>
      <c r="M56" s="4">
        <f>J56+Jan!M56</f>
        <v>85305</v>
      </c>
      <c r="N56" s="4">
        <f t="shared" si="21"/>
        <v>26795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G57" si="23">SUM(D43:D56)</f>
        <v>12529876231</v>
      </c>
      <c r="E57" s="24">
        <f t="shared" si="23"/>
        <v>143966303.7</v>
      </c>
      <c r="F57" s="24">
        <f t="shared" si="23"/>
        <v>12385909927</v>
      </c>
      <c r="G57" s="24">
        <f t="shared" si="23"/>
        <v>7213160386</v>
      </c>
      <c r="H57" s="25">
        <f>SUM(H42:H56)</f>
        <v>86561</v>
      </c>
      <c r="I57" s="24">
        <f t="shared" ref="I57:N57" si="24">SUM(I43:I56)</f>
        <v>92293030.94</v>
      </c>
      <c r="J57" s="24">
        <f t="shared" si="24"/>
        <v>328816799.8</v>
      </c>
      <c r="K57" s="24">
        <f t="shared" si="24"/>
        <v>-236523768.8</v>
      </c>
      <c r="L57" s="24">
        <f t="shared" si="24"/>
        <v>107679283.1</v>
      </c>
      <c r="M57" s="24">
        <f t="shared" si="24"/>
        <v>497197465.9</v>
      </c>
      <c r="N57" s="24">
        <f t="shared" si="24"/>
        <v>-389518182.8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7.19174495E7</v>
      </c>
      <c r="E59" s="6">
        <v>641501.64</v>
      </c>
      <c r="F59" s="6">
        <f t="shared" ref="F59:F62" si="25">D59-E59</f>
        <v>71275947.86</v>
      </c>
      <c r="G59" s="6">
        <v>0.0</v>
      </c>
      <c r="H59" s="6">
        <v>50.0</v>
      </c>
      <c r="I59" s="6">
        <v>0.0</v>
      </c>
      <c r="J59" s="6">
        <v>79493.21</v>
      </c>
      <c r="K59" s="4">
        <f t="shared" ref="K59:K62" si="26">I59-J59</f>
        <v>-79493.21</v>
      </c>
      <c r="L59" s="4">
        <f>I59+Jan!L59</f>
        <v>84501.37</v>
      </c>
      <c r="M59" s="4">
        <f>J59+Jan!M59</f>
        <v>79493.21</v>
      </c>
      <c r="N59" s="4">
        <f t="shared" ref="N59:N62" si="27">L59-M59</f>
        <v>5008.16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3.34478392E8</v>
      </c>
      <c r="E60" s="6">
        <v>3.3337721E7</v>
      </c>
      <c r="F60" s="6">
        <f t="shared" si="25"/>
        <v>301140671</v>
      </c>
      <c r="G60" s="6">
        <v>1.66540164E8</v>
      </c>
      <c r="H60" s="6">
        <v>236.0</v>
      </c>
      <c r="I60" s="6">
        <v>0.0</v>
      </c>
      <c r="J60" s="6">
        <v>4508975.0</v>
      </c>
      <c r="K60" s="4">
        <f t="shared" si="26"/>
        <v>-4508975</v>
      </c>
      <c r="L60" s="4">
        <f>I60+Jan!L60</f>
        <v>0</v>
      </c>
      <c r="M60" s="4">
        <f>J60+Jan!M60</f>
        <v>6454037</v>
      </c>
      <c r="N60" s="4">
        <f t="shared" si="27"/>
        <v>-6454037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1.43668149E9</v>
      </c>
      <c r="E61" s="6">
        <v>4.0336126E7</v>
      </c>
      <c r="F61" s="6">
        <f t="shared" si="25"/>
        <v>1396345364</v>
      </c>
      <c r="G61" s="6">
        <v>0.0</v>
      </c>
      <c r="H61" s="6">
        <v>4173.0</v>
      </c>
      <c r="I61" s="6">
        <v>3022251.0</v>
      </c>
      <c r="J61" s="6">
        <v>6.3486071E7</v>
      </c>
      <c r="K61" s="4">
        <f t="shared" si="26"/>
        <v>-60463820</v>
      </c>
      <c r="L61" s="4">
        <f>I61+Jan!L61</f>
        <v>3361879</v>
      </c>
      <c r="M61" s="4">
        <f>J61+Jan!M61</f>
        <v>161655559</v>
      </c>
      <c r="N61" s="4">
        <f t="shared" si="27"/>
        <v>-158293680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2.60919199E8</v>
      </c>
      <c r="E62" s="6">
        <v>4969081.0</v>
      </c>
      <c r="F62" s="6">
        <f t="shared" si="25"/>
        <v>255950118</v>
      </c>
      <c r="G62" s="6">
        <v>0.0</v>
      </c>
      <c r="H62" s="6">
        <v>745.0</v>
      </c>
      <c r="I62" s="6">
        <v>3392721.0</v>
      </c>
      <c r="J62" s="6">
        <v>1512016.0</v>
      </c>
      <c r="K62" s="4">
        <f t="shared" si="26"/>
        <v>1880705</v>
      </c>
      <c r="L62" s="4">
        <f>I62+Jan!L62</f>
        <v>3621985</v>
      </c>
      <c r="M62" s="4">
        <f>J62+Jan!M62</f>
        <v>4644774</v>
      </c>
      <c r="N62" s="4">
        <f t="shared" si="27"/>
        <v>-1022789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2103996531</v>
      </c>
      <c r="E63" s="24">
        <f t="shared" si="29"/>
        <v>79284429.64</v>
      </c>
      <c r="F63" s="24">
        <f t="shared" si="29"/>
        <v>2024712101</v>
      </c>
      <c r="G63" s="24">
        <f t="shared" si="29"/>
        <v>166540164</v>
      </c>
      <c r="H63" s="25">
        <f t="shared" si="29"/>
        <v>5204</v>
      </c>
      <c r="I63" s="24">
        <f t="shared" si="29"/>
        <v>6414972</v>
      </c>
      <c r="J63" s="24">
        <f t="shared" si="29"/>
        <v>69586555.21</v>
      </c>
      <c r="K63" s="24">
        <f t="shared" si="29"/>
        <v>-63171583.21</v>
      </c>
      <c r="L63" s="24">
        <f t="shared" si="29"/>
        <v>7068365.37</v>
      </c>
      <c r="M63" s="24">
        <f t="shared" si="29"/>
        <v>172833863.2</v>
      </c>
      <c r="N63" s="24">
        <f t="shared" si="29"/>
        <v>-165765497.8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14633872761</v>
      </c>
      <c r="E64" s="24">
        <f t="shared" si="30"/>
        <v>223250733.4</v>
      </c>
      <c r="F64" s="24">
        <f t="shared" si="30"/>
        <v>14410622028</v>
      </c>
      <c r="G64" s="24">
        <f t="shared" si="30"/>
        <v>7379700550</v>
      </c>
      <c r="H64" s="25">
        <f t="shared" si="30"/>
        <v>91765</v>
      </c>
      <c r="I64" s="24">
        <f t="shared" si="30"/>
        <v>98708002.94</v>
      </c>
      <c r="J64" s="24">
        <f t="shared" si="30"/>
        <v>398403355</v>
      </c>
      <c r="K64" s="24">
        <f t="shared" si="30"/>
        <v>-299695352.1</v>
      </c>
      <c r="L64" s="24">
        <f t="shared" si="30"/>
        <v>114747648.4</v>
      </c>
      <c r="M64" s="24">
        <f t="shared" si="30"/>
        <v>670031329.1</v>
      </c>
      <c r="N64" s="24">
        <f t="shared" si="30"/>
        <v>-555283680.6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3.6488661443E10</v>
      </c>
      <c r="E67" s="6">
        <v>2.77954545E8</v>
      </c>
      <c r="F67" s="6">
        <f t="shared" ref="F67:F77" si="31">D67-E67</f>
        <v>36210706898</v>
      </c>
      <c r="G67" s="6">
        <v>0.0</v>
      </c>
      <c r="H67" s="6">
        <v>23469.0</v>
      </c>
      <c r="I67" s="6">
        <v>1.74595573E8</v>
      </c>
      <c r="J67" s="6">
        <v>4.59016062E8</v>
      </c>
      <c r="K67" s="4">
        <f t="shared" ref="K67:K77" si="32">I67-J67</f>
        <v>-284420489</v>
      </c>
      <c r="L67" s="4">
        <f>I67+Jan!L67</f>
        <v>344330422</v>
      </c>
      <c r="M67" s="4">
        <f>J67+Jan!M67</f>
        <v>906667964</v>
      </c>
      <c r="N67" s="4">
        <f t="shared" ref="N67:N77" si="33">L67-M67</f>
        <v>-562337542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3.8116333393E8</v>
      </c>
      <c r="E68" s="6">
        <v>1.353830528E7</v>
      </c>
      <c r="F68" s="6">
        <f t="shared" si="31"/>
        <v>367625028.7</v>
      </c>
      <c r="G68" s="6">
        <v>0.0</v>
      </c>
      <c r="H68" s="6">
        <v>1013.0</v>
      </c>
      <c r="I68" s="6">
        <v>745822.22</v>
      </c>
      <c r="J68" s="6">
        <v>4.631067541E7</v>
      </c>
      <c r="K68" s="4">
        <f t="shared" si="32"/>
        <v>-45564853.19</v>
      </c>
      <c r="L68" s="4">
        <f>I68+Jan!L68</f>
        <v>4171227.7</v>
      </c>
      <c r="M68" s="4">
        <f>J68+Jan!M68</f>
        <v>70438849.53</v>
      </c>
      <c r="N68" s="4">
        <f t="shared" si="33"/>
        <v>-66267621.83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8.9746260698E8</v>
      </c>
      <c r="E69" s="6">
        <v>2.162884978E7</v>
      </c>
      <c r="F69" s="6">
        <f t="shared" si="31"/>
        <v>875833757.2</v>
      </c>
      <c r="G69" s="6">
        <v>0.0</v>
      </c>
      <c r="H69" s="6">
        <v>1857.0</v>
      </c>
      <c r="I69" s="6">
        <v>3242661.57</v>
      </c>
      <c r="J69" s="6">
        <v>2.200134196E7</v>
      </c>
      <c r="K69" s="4">
        <f t="shared" si="32"/>
        <v>-18758680.39</v>
      </c>
      <c r="L69" s="4">
        <f>I69+Jan!L69</f>
        <v>10068710.93</v>
      </c>
      <c r="M69" s="4">
        <f>J69+Jan!M69</f>
        <v>42214437.95</v>
      </c>
      <c r="N69" s="4">
        <f t="shared" si="33"/>
        <v>-32145727.02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1.94744538E8</v>
      </c>
      <c r="E70" s="6">
        <v>186357.0</v>
      </c>
      <c r="F70" s="6">
        <f t="shared" si="31"/>
        <v>194558181</v>
      </c>
      <c r="G70" s="6">
        <v>0.0</v>
      </c>
      <c r="H70" s="6">
        <v>161.0</v>
      </c>
      <c r="I70" s="6">
        <v>0.0</v>
      </c>
      <c r="J70" s="6">
        <v>1144639.0</v>
      </c>
      <c r="K70" s="4">
        <f t="shared" si="32"/>
        <v>-1144639</v>
      </c>
      <c r="L70" s="4">
        <f>I70+Jan!L70</f>
        <v>0</v>
      </c>
      <c r="M70" s="4">
        <f>J70+Jan!M70</f>
        <v>1964481</v>
      </c>
      <c r="N70" s="4">
        <f t="shared" si="33"/>
        <v>-1964481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1.177208679E9</v>
      </c>
      <c r="E71" s="6">
        <v>5022371.0</v>
      </c>
      <c r="F71" s="6">
        <f t="shared" si="31"/>
        <v>1172186308</v>
      </c>
      <c r="G71" s="6">
        <v>0.0</v>
      </c>
      <c r="H71" s="6">
        <v>1781.0</v>
      </c>
      <c r="I71" s="6">
        <v>1.10640749E8</v>
      </c>
      <c r="J71" s="6">
        <v>2.19652395E8</v>
      </c>
      <c r="K71" s="4">
        <f t="shared" si="32"/>
        <v>-109011646</v>
      </c>
      <c r="L71" s="4">
        <f>I71+Jan!L71</f>
        <v>136692418</v>
      </c>
      <c r="M71" s="4">
        <f>J71+Jan!M71</f>
        <v>236892628</v>
      </c>
      <c r="N71" s="4">
        <f t="shared" si="33"/>
        <v>-100200210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1.598442972E9</v>
      </c>
      <c r="E72" s="6">
        <v>3.1322413E7</v>
      </c>
      <c r="F72" s="6">
        <f t="shared" si="31"/>
        <v>1567120559</v>
      </c>
      <c r="G72" s="6">
        <v>0.0</v>
      </c>
      <c r="H72" s="6">
        <v>4817.0</v>
      </c>
      <c r="I72" s="6">
        <v>2844491.0</v>
      </c>
      <c r="J72" s="6">
        <v>1.4286171E7</v>
      </c>
      <c r="K72" s="4">
        <f t="shared" si="32"/>
        <v>-11441680</v>
      </c>
      <c r="L72" s="4">
        <f>I72+Jan!L72</f>
        <v>7579777</v>
      </c>
      <c r="M72" s="4">
        <f>J72+Jan!M72</f>
        <v>37533969</v>
      </c>
      <c r="N72" s="4">
        <f t="shared" si="33"/>
        <v>-29954192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5.92833748E8</v>
      </c>
      <c r="E73" s="6">
        <v>1.3065185E7</v>
      </c>
      <c r="F73" s="6">
        <f t="shared" si="31"/>
        <v>579768563</v>
      </c>
      <c r="G73" s="6">
        <v>0.0</v>
      </c>
      <c r="H73" s="6">
        <v>453.0</v>
      </c>
      <c r="I73" s="6">
        <v>1121253.0</v>
      </c>
      <c r="J73" s="6">
        <v>3592856.0</v>
      </c>
      <c r="K73" s="4">
        <f t="shared" si="32"/>
        <v>-2471603</v>
      </c>
      <c r="L73" s="4">
        <f>I73+Jan!L73</f>
        <v>2505413</v>
      </c>
      <c r="M73" s="4">
        <f>J73+Jan!M73</f>
        <v>7227498</v>
      </c>
      <c r="N73" s="4">
        <f t="shared" si="33"/>
        <v>-4722085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3.2675023699E8</v>
      </c>
      <c r="E74" s="6">
        <v>1036280.23</v>
      </c>
      <c r="F74" s="6">
        <f t="shared" si="31"/>
        <v>325713956.8</v>
      </c>
      <c r="G74" s="6">
        <v>0.0</v>
      </c>
      <c r="H74" s="6">
        <v>4037.0</v>
      </c>
      <c r="I74" s="6">
        <v>484073.75</v>
      </c>
      <c r="J74" s="6">
        <v>1377087.66</v>
      </c>
      <c r="K74" s="4">
        <f t="shared" si="32"/>
        <v>-893013.91</v>
      </c>
      <c r="L74" s="4">
        <f>I74+Jan!L74</f>
        <v>1198812.59</v>
      </c>
      <c r="M74" s="4">
        <f>J74+Jan!M74</f>
        <v>2365461.78</v>
      </c>
      <c r="N74" s="4">
        <f t="shared" si="33"/>
        <v>-1166649.19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1.57082890412E9</v>
      </c>
      <c r="E75" s="6">
        <v>226484.59</v>
      </c>
      <c r="F75" s="6">
        <f t="shared" si="31"/>
        <v>1570602420</v>
      </c>
      <c r="G75" s="6">
        <v>0.0</v>
      </c>
      <c r="H75" s="6">
        <v>789.0</v>
      </c>
      <c r="I75" s="6">
        <v>2.517519991E7</v>
      </c>
      <c r="J75" s="6">
        <v>299950.26</v>
      </c>
      <c r="K75" s="4">
        <f t="shared" si="32"/>
        <v>24875249.65</v>
      </c>
      <c r="L75" s="4">
        <f>I75+Jan!L75</f>
        <v>53301850.36</v>
      </c>
      <c r="M75" s="4">
        <f>J75+Jan!M75</f>
        <v>4555741.13</v>
      </c>
      <c r="N75" s="4">
        <f t="shared" si="33"/>
        <v>48746109.23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5.909551094E9</v>
      </c>
      <c r="E76" s="6">
        <v>1.3888568E7</v>
      </c>
      <c r="F76" s="6">
        <f t="shared" si="31"/>
        <v>5895662526</v>
      </c>
      <c r="G76" s="6">
        <v>0.0</v>
      </c>
      <c r="H76" s="6">
        <v>18308.0</v>
      </c>
      <c r="I76" s="6">
        <v>9.5501412E7</v>
      </c>
      <c r="J76" s="6">
        <v>7.9048994E7</v>
      </c>
      <c r="K76" s="4">
        <f t="shared" si="32"/>
        <v>16452418</v>
      </c>
      <c r="L76" s="4">
        <f>I76+Jan!L76</f>
        <v>208517089</v>
      </c>
      <c r="M76" s="4">
        <f>J76+Jan!M76</f>
        <v>244961828</v>
      </c>
      <c r="N76" s="4">
        <f t="shared" si="33"/>
        <v>-36444739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1.24238659E8</v>
      </c>
      <c r="E77" s="6">
        <v>520307.0</v>
      </c>
      <c r="F77" s="6">
        <f t="shared" si="31"/>
        <v>123718352</v>
      </c>
      <c r="G77" s="6">
        <v>0.0</v>
      </c>
      <c r="H77" s="6">
        <v>2773.0</v>
      </c>
      <c r="I77" s="6">
        <v>348360.0</v>
      </c>
      <c r="J77" s="6">
        <v>923906.0</v>
      </c>
      <c r="K77" s="4">
        <f t="shared" si="32"/>
        <v>-575546</v>
      </c>
      <c r="L77" s="4">
        <f>I77+Jan!L77</f>
        <v>1054475</v>
      </c>
      <c r="M77" s="4">
        <f>J77+Jan!M77</f>
        <v>2366477</v>
      </c>
      <c r="N77" s="4">
        <f t="shared" si="33"/>
        <v>-1312002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7.03215007E8</v>
      </c>
      <c r="E79" s="6">
        <v>201070.0</v>
      </c>
      <c r="F79" s="6">
        <f>D79-E79</f>
        <v>703013937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I79+Jan!L79</f>
        <v>0</v>
      </c>
      <c r="M79" s="4">
        <f>J79+Jan!M79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49965101222</v>
      </c>
      <c r="E80" s="24">
        <f t="shared" si="35"/>
        <v>378590735.9</v>
      </c>
      <c r="F80" s="24">
        <f t="shared" si="35"/>
        <v>49586510486</v>
      </c>
      <c r="G80" s="24">
        <f t="shared" si="35"/>
        <v>0</v>
      </c>
      <c r="H80" s="25">
        <f t="shared" si="35"/>
        <v>59471</v>
      </c>
      <c r="I80" s="24">
        <f t="shared" si="35"/>
        <v>414699595.5</v>
      </c>
      <c r="J80" s="24">
        <f t="shared" si="35"/>
        <v>847654078.3</v>
      </c>
      <c r="K80" s="24">
        <f t="shared" si="35"/>
        <v>-432954482.8</v>
      </c>
      <c r="L80" s="24">
        <f t="shared" si="35"/>
        <v>769420195.6</v>
      </c>
      <c r="M80" s="24">
        <f t="shared" si="35"/>
        <v>1557189335</v>
      </c>
      <c r="N80" s="24">
        <f t="shared" si="35"/>
        <v>-787769139.8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1.2889882564E10</v>
      </c>
      <c r="E82" s="6">
        <v>1.07164073E8</v>
      </c>
      <c r="F82" s="6">
        <f t="shared" ref="F82:F88" si="36">D82-E82</f>
        <v>12782718491</v>
      </c>
      <c r="G82" s="6">
        <v>0.0</v>
      </c>
      <c r="H82" s="6">
        <v>7830.0</v>
      </c>
      <c r="I82" s="6">
        <v>3.2475538E7</v>
      </c>
      <c r="J82" s="6">
        <v>6.1070581E7</v>
      </c>
      <c r="K82" s="4">
        <f t="shared" ref="K82:K88" si="37">I82-J82</f>
        <v>-28595043</v>
      </c>
      <c r="L82" s="4">
        <f>I82+Jan!L82</f>
        <v>58493808</v>
      </c>
      <c r="M82" s="4">
        <f>J82+Jan!M82</f>
        <v>187578652</v>
      </c>
      <c r="N82" s="4">
        <f t="shared" ref="N82:N88" si="38">L82-M82</f>
        <v>-129084844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3.3504444113E8</v>
      </c>
      <c r="E83" s="6">
        <v>8.532403088E7</v>
      </c>
      <c r="F83" s="6">
        <f t="shared" si="36"/>
        <v>249720410.3</v>
      </c>
      <c r="G83" s="6">
        <v>0.0</v>
      </c>
      <c r="H83" s="6">
        <v>139.0</v>
      </c>
      <c r="I83" s="6">
        <v>28069.65</v>
      </c>
      <c r="J83" s="6">
        <v>6752417.64</v>
      </c>
      <c r="K83" s="4">
        <f t="shared" si="37"/>
        <v>-6724347.99</v>
      </c>
      <c r="L83" s="4">
        <f>I83+Jan!L83</f>
        <v>52817.71</v>
      </c>
      <c r="M83" s="4">
        <f>J83+Jan!M83</f>
        <v>6870770.72</v>
      </c>
      <c r="N83" s="4">
        <f t="shared" si="38"/>
        <v>-6817953.01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4.41747299E8</v>
      </c>
      <c r="E84" s="6">
        <v>1003989.0</v>
      </c>
      <c r="F84" s="6">
        <f t="shared" si="36"/>
        <v>440743310</v>
      </c>
      <c r="G84" s="6">
        <v>0.0</v>
      </c>
      <c r="H84" s="6">
        <v>154.0</v>
      </c>
      <c r="I84" s="6">
        <v>2098125.0</v>
      </c>
      <c r="J84" s="6">
        <v>1315720.0</v>
      </c>
      <c r="K84" s="4">
        <f t="shared" si="37"/>
        <v>782405</v>
      </c>
      <c r="L84" s="4">
        <f>I84+Jan!L84</f>
        <v>3325567</v>
      </c>
      <c r="M84" s="4">
        <f>J84+Jan!M84</f>
        <v>2718455</v>
      </c>
      <c r="N84" s="4">
        <f t="shared" si="38"/>
        <v>607112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6.6237413E7</v>
      </c>
      <c r="E85" s="6">
        <v>1.5972138E7</v>
      </c>
      <c r="F85" s="6">
        <f t="shared" si="36"/>
        <v>50265275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7"/>
        <v>0</v>
      </c>
      <c r="L85" s="4">
        <f>I85+Jan!L85</f>
        <v>0</v>
      </c>
      <c r="M85" s="4">
        <f>J85+Jan!M85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1.858086797E9</v>
      </c>
      <c r="E86" s="6">
        <v>2.3837554E7</v>
      </c>
      <c r="F86" s="6">
        <f t="shared" si="36"/>
        <v>1834249243</v>
      </c>
      <c r="G86" s="6">
        <v>0.0</v>
      </c>
      <c r="H86" s="6">
        <v>1768.0</v>
      </c>
      <c r="I86" s="6">
        <v>50074.0</v>
      </c>
      <c r="J86" s="6">
        <v>4.1068055E7</v>
      </c>
      <c r="K86" s="4">
        <f t="shared" si="37"/>
        <v>-41017981</v>
      </c>
      <c r="L86" s="4">
        <f>I86+Jan!L86</f>
        <v>161076</v>
      </c>
      <c r="M86" s="4">
        <f>J86+Jan!M86</f>
        <v>72963266</v>
      </c>
      <c r="N86" s="4">
        <f t="shared" si="38"/>
        <v>-72802190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2.3577047623E8</v>
      </c>
      <c r="E87" s="6">
        <v>1149123.32</v>
      </c>
      <c r="F87" s="6">
        <f t="shared" si="36"/>
        <v>234621352.9</v>
      </c>
      <c r="G87" s="6">
        <v>0.0</v>
      </c>
      <c r="H87" s="6">
        <v>117.0</v>
      </c>
      <c r="I87" s="6">
        <v>151740.0</v>
      </c>
      <c r="J87" s="6">
        <v>0.0</v>
      </c>
      <c r="K87" s="4">
        <f t="shared" si="37"/>
        <v>151740</v>
      </c>
      <c r="L87" s="4">
        <f>I87+Jan!L87</f>
        <v>309310</v>
      </c>
      <c r="M87" s="4">
        <f>J87+Jan!M87</f>
        <v>0</v>
      </c>
      <c r="N87" s="4">
        <f t="shared" si="38"/>
        <v>309310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6.22890662E8</v>
      </c>
      <c r="E88" s="6">
        <v>2.5405466E7</v>
      </c>
      <c r="F88" s="6">
        <f t="shared" si="36"/>
        <v>597485196</v>
      </c>
      <c r="G88" s="6">
        <v>0.0</v>
      </c>
      <c r="H88" s="6">
        <v>2603.0</v>
      </c>
      <c r="I88" s="6">
        <v>1.3037043E7</v>
      </c>
      <c r="J88" s="6">
        <v>3906128.0</v>
      </c>
      <c r="K88" s="4">
        <f t="shared" si="37"/>
        <v>9130915</v>
      </c>
      <c r="L88" s="4">
        <f>I88+Jan!L88</f>
        <v>24969170</v>
      </c>
      <c r="M88" s="4">
        <f>J88+Jan!M88</f>
        <v>7097498</v>
      </c>
      <c r="N88" s="4">
        <f t="shared" si="38"/>
        <v>17871672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16449659652</v>
      </c>
      <c r="E89" s="24">
        <f t="shared" si="40"/>
        <v>259856374.2</v>
      </c>
      <c r="F89" s="24">
        <f t="shared" si="40"/>
        <v>16189803278</v>
      </c>
      <c r="G89" s="24">
        <f t="shared" si="40"/>
        <v>0</v>
      </c>
      <c r="H89" s="24">
        <f t="shared" si="40"/>
        <v>12638</v>
      </c>
      <c r="I89" s="24">
        <f t="shared" si="40"/>
        <v>47840589.65</v>
      </c>
      <c r="J89" s="24">
        <f t="shared" si="40"/>
        <v>114112901.6</v>
      </c>
      <c r="K89" s="24">
        <f t="shared" si="40"/>
        <v>-66272311.99</v>
      </c>
      <c r="L89" s="24">
        <f t="shared" si="40"/>
        <v>87311748.71</v>
      </c>
      <c r="M89" s="24">
        <f t="shared" si="40"/>
        <v>277228641.7</v>
      </c>
      <c r="N89" s="24">
        <f t="shared" si="40"/>
        <v>-189916893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9.34959731E8</v>
      </c>
      <c r="E90" s="6">
        <v>7554725.0</v>
      </c>
      <c r="F90" s="6">
        <f>D90-E90</f>
        <v>927405006</v>
      </c>
      <c r="G90" s="6">
        <v>0.0</v>
      </c>
      <c r="H90" s="6">
        <v>605.0</v>
      </c>
      <c r="I90" s="6">
        <v>771221.0</v>
      </c>
      <c r="J90" s="6">
        <v>9326128.0</v>
      </c>
      <c r="K90" s="4">
        <f>I90-J90</f>
        <v>-8554907</v>
      </c>
      <c r="L90" s="4">
        <f>I90+Jan!L90</f>
        <v>1201195</v>
      </c>
      <c r="M90" s="4">
        <f>J90+Jan!M90</f>
        <v>11855983</v>
      </c>
      <c r="N90" s="4">
        <f>L90-M90</f>
        <v>-10654788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934959731</v>
      </c>
      <c r="E91" s="24">
        <f t="shared" si="41"/>
        <v>7554725</v>
      </c>
      <c r="F91" s="24">
        <f t="shared" si="41"/>
        <v>927405006</v>
      </c>
      <c r="G91" s="24">
        <f t="shared" si="41"/>
        <v>0</v>
      </c>
      <c r="H91" s="25">
        <f t="shared" si="41"/>
        <v>605</v>
      </c>
      <c r="I91" s="24">
        <f t="shared" si="41"/>
        <v>771221</v>
      </c>
      <c r="J91" s="24">
        <f t="shared" si="41"/>
        <v>9326128</v>
      </c>
      <c r="K91" s="24">
        <f t="shared" si="41"/>
        <v>-8554907</v>
      </c>
      <c r="L91" s="24">
        <f t="shared" si="41"/>
        <v>1201195</v>
      </c>
      <c r="M91" s="24">
        <f t="shared" si="41"/>
        <v>11855983</v>
      </c>
      <c r="N91" s="24">
        <f t="shared" si="41"/>
        <v>-10654788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67349720605</v>
      </c>
      <c r="E92" s="24">
        <f t="shared" si="42"/>
        <v>646001835.1</v>
      </c>
      <c r="F92" s="24">
        <f t="shared" si="42"/>
        <v>66703718770</v>
      </c>
      <c r="G92" s="24">
        <f t="shared" si="42"/>
        <v>0</v>
      </c>
      <c r="H92" s="25">
        <f t="shared" si="42"/>
        <v>72714</v>
      </c>
      <c r="I92" s="24">
        <f t="shared" si="42"/>
        <v>463311406.1</v>
      </c>
      <c r="J92" s="24">
        <f t="shared" si="42"/>
        <v>971093107.9</v>
      </c>
      <c r="K92" s="24">
        <f t="shared" si="42"/>
        <v>-507781701.8</v>
      </c>
      <c r="L92" s="24">
        <f t="shared" si="42"/>
        <v>857933139.3</v>
      </c>
      <c r="M92" s="24">
        <f t="shared" si="42"/>
        <v>1846273960</v>
      </c>
      <c r="N92" s="24">
        <f t="shared" si="42"/>
        <v>-988340820.8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111</v>
      </c>
      <c r="D95" s="6">
        <v>1.7193040588E8</v>
      </c>
      <c r="E95" s="6">
        <v>223051.08</v>
      </c>
      <c r="F95" s="6">
        <f t="shared" ref="F95:F98" si="44">D95-E95</f>
        <v>171707354.8</v>
      </c>
      <c r="G95" s="6">
        <v>0.0</v>
      </c>
      <c r="H95" s="6">
        <v>36.0</v>
      </c>
      <c r="I95" s="6">
        <v>1.054417502E7</v>
      </c>
      <c r="J95" s="6">
        <v>0.0</v>
      </c>
      <c r="K95" s="4">
        <f t="shared" ref="K95:K98" si="45">I95-J95</f>
        <v>10544175.02</v>
      </c>
      <c r="L95" s="4">
        <f t="shared" ref="L95:M95" si="43">I95</f>
        <v>10544175.02</v>
      </c>
      <c r="M95" s="4">
        <f t="shared" si="43"/>
        <v>0</v>
      </c>
      <c r="N95" s="4">
        <f t="shared" ref="N95:N98" si="46">L95-M95</f>
        <v>10544175.02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2.5782769078E10</v>
      </c>
      <c r="E96" s="6">
        <v>1.9361515E7</v>
      </c>
      <c r="F96" s="6">
        <f t="shared" si="44"/>
        <v>25763407563</v>
      </c>
      <c r="G96" s="6">
        <v>0.0</v>
      </c>
      <c r="H96" s="6">
        <v>25090.0</v>
      </c>
      <c r="I96" s="6">
        <v>349688.0</v>
      </c>
      <c r="J96" s="6">
        <v>6.42002091E8</v>
      </c>
      <c r="K96" s="4">
        <f t="shared" si="45"/>
        <v>-641652403</v>
      </c>
      <c r="L96" s="4">
        <f>I96+Jan!L95</f>
        <v>699356</v>
      </c>
      <c r="M96" s="4">
        <f>J96+Jan!M95</f>
        <v>1316397559</v>
      </c>
      <c r="N96" s="4">
        <f t="shared" si="46"/>
        <v>-1315698203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7">1+B96</f>
        <v>66</v>
      </c>
      <c r="C97" s="3" t="s">
        <v>98</v>
      </c>
      <c r="D97" s="6">
        <v>3.715455906E9</v>
      </c>
      <c r="E97" s="6">
        <v>2.2484107E7</v>
      </c>
      <c r="F97" s="6">
        <f t="shared" si="44"/>
        <v>3692971799</v>
      </c>
      <c r="G97" s="6">
        <v>0.0</v>
      </c>
      <c r="H97" s="6">
        <v>1014.0</v>
      </c>
      <c r="I97" s="6">
        <v>8.03863052E8</v>
      </c>
      <c r="J97" s="6">
        <v>5.0468832E7</v>
      </c>
      <c r="K97" s="4">
        <f t="shared" si="45"/>
        <v>753394220</v>
      </c>
      <c r="L97" s="4">
        <f>I97+Jan!L96</f>
        <v>1114068138</v>
      </c>
      <c r="M97" s="4">
        <f>J97+Jan!M96</f>
        <v>680270380</v>
      </c>
      <c r="N97" s="4">
        <f t="shared" si="46"/>
        <v>433797758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7"/>
        <v>67</v>
      </c>
      <c r="C98" s="3" t="s">
        <v>99</v>
      </c>
      <c r="D98" s="6">
        <v>1.8475495897E10</v>
      </c>
      <c r="E98" s="6">
        <v>1.1847488E8</v>
      </c>
      <c r="F98" s="6">
        <f t="shared" si="44"/>
        <v>18357021017</v>
      </c>
      <c r="G98" s="6">
        <v>0.0</v>
      </c>
      <c r="H98" s="6">
        <v>70354.0</v>
      </c>
      <c r="I98" s="6">
        <v>3.05731886E8</v>
      </c>
      <c r="J98" s="6">
        <v>1.275856276E9</v>
      </c>
      <c r="K98" s="4">
        <f t="shared" si="45"/>
        <v>-970124390</v>
      </c>
      <c r="L98" s="4">
        <f>I98+Jan!L97</f>
        <v>705224947</v>
      </c>
      <c r="M98" s="4">
        <f>J98+Jan!M97</f>
        <v>3203615458</v>
      </c>
      <c r="N98" s="4">
        <f t="shared" si="46"/>
        <v>-2498390511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>
        <f>I99+Jan!L98</f>
        <v>0</v>
      </c>
      <c r="M99" s="4">
        <f>J99+Jan!M98</f>
        <v>0</v>
      </c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8.693810949E9</v>
      </c>
      <c r="E100" s="6">
        <v>7157783.0</v>
      </c>
      <c r="F100" s="6">
        <f>D100-E100</f>
        <v>8686653166</v>
      </c>
      <c r="G100" s="6">
        <v>0.0</v>
      </c>
      <c r="H100" s="6">
        <v>15313.0</v>
      </c>
      <c r="I100" s="6">
        <v>1.08552641E9</v>
      </c>
      <c r="J100" s="6">
        <v>8.47848531E8</v>
      </c>
      <c r="K100" s="4">
        <f>I100-J100</f>
        <v>237677879</v>
      </c>
      <c r="L100" s="4">
        <f>I100+Jan!L99</f>
        <v>2096532905</v>
      </c>
      <c r="M100" s="4">
        <f>J100+Jan!M99</f>
        <v>1650848922</v>
      </c>
      <c r="N100" s="4">
        <f>L100-M100</f>
        <v>445683983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8">SUM(D95:D98)+D100</f>
        <v>56839462236</v>
      </c>
      <c r="E101" s="24">
        <f t="shared" si="48"/>
        <v>167701336.1</v>
      </c>
      <c r="F101" s="24">
        <f t="shared" si="48"/>
        <v>56671760900</v>
      </c>
      <c r="G101" s="24">
        <f t="shared" si="48"/>
        <v>0</v>
      </c>
      <c r="H101" s="25">
        <f t="shared" si="48"/>
        <v>111807</v>
      </c>
      <c r="I101" s="24">
        <f t="shared" si="48"/>
        <v>2206015211</v>
      </c>
      <c r="J101" s="24">
        <f t="shared" si="48"/>
        <v>2816175730</v>
      </c>
      <c r="K101" s="24">
        <f t="shared" si="48"/>
        <v>-610160519</v>
      </c>
      <c r="L101" s="24">
        <f t="shared" si="48"/>
        <v>3927069521</v>
      </c>
      <c r="M101" s="24">
        <f t="shared" si="48"/>
        <v>6851132319</v>
      </c>
      <c r="N101" s="24">
        <f t="shared" si="48"/>
        <v>-2924062798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2.388598544E9</v>
      </c>
      <c r="E103" s="6">
        <v>8134301.0</v>
      </c>
      <c r="F103" s="6">
        <f>D103-E103</f>
        <v>2380464243</v>
      </c>
      <c r="G103" s="6">
        <v>0.0</v>
      </c>
      <c r="H103" s="6">
        <v>3649.0</v>
      </c>
      <c r="I103" s="6">
        <v>2.09287424E8</v>
      </c>
      <c r="J103" s="6">
        <v>1.45329781E8</v>
      </c>
      <c r="K103" s="4">
        <f>I103-J103</f>
        <v>63957643</v>
      </c>
      <c r="L103" s="4">
        <f>I103+Jan!L102</f>
        <v>243576694</v>
      </c>
      <c r="M103" s="4">
        <f>J103+Jan!M102</f>
        <v>267598948</v>
      </c>
      <c r="N103" s="4">
        <f>L103-M103</f>
        <v>-24022254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9">SUM(D103)</f>
        <v>2388598544</v>
      </c>
      <c r="E104" s="24">
        <f t="shared" si="49"/>
        <v>8134301</v>
      </c>
      <c r="F104" s="24">
        <f t="shared" si="49"/>
        <v>2380464243</v>
      </c>
      <c r="G104" s="24">
        <f t="shared" si="49"/>
        <v>0</v>
      </c>
      <c r="H104" s="25">
        <f t="shared" si="49"/>
        <v>3649</v>
      </c>
      <c r="I104" s="24">
        <f t="shared" si="49"/>
        <v>209287424</v>
      </c>
      <c r="J104" s="24">
        <f t="shared" si="49"/>
        <v>145329781</v>
      </c>
      <c r="K104" s="24">
        <f t="shared" si="49"/>
        <v>63957643</v>
      </c>
      <c r="L104" s="24">
        <f t="shared" si="49"/>
        <v>243576694</v>
      </c>
      <c r="M104" s="24">
        <f t="shared" si="49"/>
        <v>267598948</v>
      </c>
      <c r="N104" s="24">
        <f t="shared" si="49"/>
        <v>-24022254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50">D101+D104</f>
        <v>59228060780</v>
      </c>
      <c r="E105" s="24">
        <f t="shared" si="50"/>
        <v>175835637.1</v>
      </c>
      <c r="F105" s="24">
        <f t="shared" si="50"/>
        <v>59052225143</v>
      </c>
      <c r="G105" s="24">
        <f t="shared" si="50"/>
        <v>0</v>
      </c>
      <c r="H105" s="25">
        <f t="shared" si="50"/>
        <v>115456</v>
      </c>
      <c r="I105" s="24">
        <f t="shared" si="50"/>
        <v>2415302635</v>
      </c>
      <c r="J105" s="24">
        <f t="shared" si="50"/>
        <v>2961505511</v>
      </c>
      <c r="K105" s="24">
        <f t="shared" si="50"/>
        <v>-546202876</v>
      </c>
      <c r="L105" s="24">
        <f t="shared" si="50"/>
        <v>4170646215</v>
      </c>
      <c r="M105" s="24">
        <f t="shared" si="50"/>
        <v>7118731267</v>
      </c>
      <c r="N105" s="24">
        <f t="shared" si="50"/>
        <v>-2948085052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8.887798735E9</v>
      </c>
      <c r="E108" s="6">
        <v>1.14718774E8</v>
      </c>
      <c r="F108" s="6">
        <f t="shared" ref="F108:F110" si="51">D108-E108</f>
        <v>8773079961</v>
      </c>
      <c r="G108" s="6">
        <v>0.0</v>
      </c>
      <c r="H108" s="6">
        <v>143366.0</v>
      </c>
      <c r="I108" s="6">
        <v>6.2128368E7</v>
      </c>
      <c r="J108" s="6">
        <v>1.55616241E8</v>
      </c>
      <c r="K108" s="4">
        <f t="shared" ref="K108:K110" si="52">I108-J108</f>
        <v>-93487873</v>
      </c>
      <c r="L108" s="4">
        <f>I108+Jan!L107</f>
        <v>126486236</v>
      </c>
      <c r="M108" s="4">
        <f>J108+Jan!M107</f>
        <v>461150003</v>
      </c>
      <c r="N108" s="4">
        <f t="shared" ref="N108:N110" si="53">L108-M108</f>
        <v>-334663767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4">1+B108</f>
        <v>71</v>
      </c>
      <c r="C109" s="3" t="s">
        <v>105</v>
      </c>
      <c r="D109" s="6">
        <v>3.538398539E9</v>
      </c>
      <c r="E109" s="6">
        <v>1.8078923E7</v>
      </c>
      <c r="F109" s="6">
        <f t="shared" si="51"/>
        <v>3520319616</v>
      </c>
      <c r="G109" s="6">
        <v>0.0</v>
      </c>
      <c r="H109" s="6">
        <v>6961.0</v>
      </c>
      <c r="I109" s="6">
        <v>1.23140623E8</v>
      </c>
      <c r="J109" s="6">
        <v>4.1994233E7</v>
      </c>
      <c r="K109" s="4">
        <f t="shared" si="52"/>
        <v>81146390</v>
      </c>
      <c r="L109" s="4">
        <f>I109+Jan!L108</f>
        <v>193712144</v>
      </c>
      <c r="M109" s="4">
        <f>J109+Jan!M108</f>
        <v>122071506</v>
      </c>
      <c r="N109" s="4">
        <f t="shared" si="53"/>
        <v>71640638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4"/>
        <v>72</v>
      </c>
      <c r="C110" s="3" t="s">
        <v>106</v>
      </c>
      <c r="D110" s="6">
        <v>7.88270024E8</v>
      </c>
      <c r="E110" s="6">
        <v>3.990271E7</v>
      </c>
      <c r="F110" s="6">
        <f t="shared" si="51"/>
        <v>748367314</v>
      </c>
      <c r="G110" s="6">
        <v>0.0</v>
      </c>
      <c r="H110" s="6">
        <v>1400.0</v>
      </c>
      <c r="I110" s="6">
        <v>1.18555556E8</v>
      </c>
      <c r="J110" s="6">
        <v>9255717.0</v>
      </c>
      <c r="K110" s="4">
        <f t="shared" si="52"/>
        <v>109299839</v>
      </c>
      <c r="L110" s="4">
        <f>I110+Jan!L109</f>
        <v>298028134</v>
      </c>
      <c r="M110" s="4">
        <f>J110+Jan!M109</f>
        <v>54630799</v>
      </c>
      <c r="N110" s="4">
        <f t="shared" si="53"/>
        <v>243397335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5">D108+D109+D110</f>
        <v>13214467298</v>
      </c>
      <c r="E111" s="24">
        <f t="shared" si="55"/>
        <v>172700407</v>
      </c>
      <c r="F111" s="24">
        <f t="shared" si="55"/>
        <v>13041766891</v>
      </c>
      <c r="G111" s="24">
        <f t="shared" si="55"/>
        <v>0</v>
      </c>
      <c r="H111" s="24">
        <f t="shared" si="55"/>
        <v>151727</v>
      </c>
      <c r="I111" s="24">
        <f t="shared" si="55"/>
        <v>303824547</v>
      </c>
      <c r="J111" s="24">
        <f t="shared" si="55"/>
        <v>206866191</v>
      </c>
      <c r="K111" s="24">
        <f t="shared" si="55"/>
        <v>96958356</v>
      </c>
      <c r="L111" s="24">
        <f t="shared" si="55"/>
        <v>618226514</v>
      </c>
      <c r="M111" s="24">
        <f t="shared" si="55"/>
        <v>637852308</v>
      </c>
      <c r="N111" s="24">
        <f t="shared" si="55"/>
        <v>-19625794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9.841129783E9</v>
      </c>
      <c r="E113" s="6">
        <v>1.09053185E8</v>
      </c>
      <c r="F113" s="6">
        <f>D113-E113</f>
        <v>9732076598</v>
      </c>
      <c r="G113" s="6">
        <v>0.0</v>
      </c>
      <c r="H113" s="6">
        <v>7671.0</v>
      </c>
      <c r="I113" s="6">
        <v>1.6581752E7</v>
      </c>
      <c r="J113" s="6">
        <v>1.28128903E8</v>
      </c>
      <c r="K113" s="4">
        <f>I113-J113</f>
        <v>-111547151</v>
      </c>
      <c r="L113" s="4">
        <f>I113+Jan!L112</f>
        <v>71215081</v>
      </c>
      <c r="M113" s="4">
        <f>J113+Jan!M112</f>
        <v>256040376</v>
      </c>
      <c r="N113" s="4">
        <f>L113-M113</f>
        <v>-184825295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6">SUM(D113)</f>
        <v>9841129783</v>
      </c>
      <c r="E114" s="24">
        <f t="shared" si="56"/>
        <v>109053185</v>
      </c>
      <c r="F114" s="24">
        <f t="shared" si="56"/>
        <v>9732076598</v>
      </c>
      <c r="G114" s="24">
        <f t="shared" si="56"/>
        <v>0</v>
      </c>
      <c r="H114" s="25">
        <f t="shared" si="56"/>
        <v>7671</v>
      </c>
      <c r="I114" s="24">
        <f t="shared" si="56"/>
        <v>16581752</v>
      </c>
      <c r="J114" s="24">
        <f t="shared" si="56"/>
        <v>128128903</v>
      </c>
      <c r="K114" s="24">
        <f t="shared" si="56"/>
        <v>-111547151</v>
      </c>
      <c r="L114" s="24">
        <f t="shared" si="56"/>
        <v>71215081</v>
      </c>
      <c r="M114" s="24">
        <f t="shared" si="56"/>
        <v>256040376</v>
      </c>
      <c r="N114" s="24">
        <f t="shared" si="56"/>
        <v>-184825295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7">SUM(D111+D114)</f>
        <v>23055597081</v>
      </c>
      <c r="E115" s="24">
        <f t="shared" si="57"/>
        <v>281753592</v>
      </c>
      <c r="F115" s="24">
        <f t="shared" si="57"/>
        <v>22773843489</v>
      </c>
      <c r="G115" s="24">
        <f t="shared" si="57"/>
        <v>0</v>
      </c>
      <c r="H115" s="25">
        <f t="shared" si="57"/>
        <v>159398</v>
      </c>
      <c r="I115" s="24">
        <f t="shared" si="57"/>
        <v>320406299</v>
      </c>
      <c r="J115" s="24">
        <f t="shared" si="57"/>
        <v>334995094</v>
      </c>
      <c r="K115" s="24">
        <f t="shared" si="57"/>
        <v>-14588795</v>
      </c>
      <c r="L115" s="24">
        <f t="shared" si="57"/>
        <v>689441595</v>
      </c>
      <c r="M115" s="24">
        <f t="shared" si="57"/>
        <v>893892684</v>
      </c>
      <c r="N115" s="24">
        <f t="shared" si="57"/>
        <v>-204451089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8">D40+D64+D92+D105+D115</f>
        <v>234554851058</v>
      </c>
      <c r="E116" s="34">
        <f t="shared" si="58"/>
        <v>1747043975</v>
      </c>
      <c r="F116" s="34">
        <f t="shared" si="58"/>
        <v>232807807083</v>
      </c>
      <c r="G116" s="34">
        <f t="shared" si="58"/>
        <v>72976342882</v>
      </c>
      <c r="H116" s="35">
        <f t="shared" si="58"/>
        <v>1351414</v>
      </c>
      <c r="I116" s="34">
        <f t="shared" si="58"/>
        <v>3907080791</v>
      </c>
      <c r="J116" s="34">
        <f t="shared" si="58"/>
        <v>6214010885</v>
      </c>
      <c r="K116" s="34">
        <f t="shared" si="58"/>
        <v>-2306930094</v>
      </c>
      <c r="L116" s="34">
        <f t="shared" si="58"/>
        <v>6666301150</v>
      </c>
      <c r="M116" s="34">
        <f t="shared" si="58"/>
        <v>13315260178</v>
      </c>
      <c r="N116" s="34">
        <f t="shared" si="58"/>
        <v>-6648959029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3"/>
      <c r="B117" s="2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40" t="s">
        <v>112</v>
      </c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>
        <f>Jan!L115+Feb!I116-L116</f>
        <v>0</v>
      </c>
      <c r="M118" s="4">
        <f>Jan!M115+Feb!J116-Feb!M116</f>
        <v>0</v>
      </c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113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4.483880182E9</v>
      </c>
      <c r="E9" s="6">
        <v>2.476027E7</v>
      </c>
      <c r="F9" s="6">
        <f t="shared" ref="F9:F27" si="1">D9-E9</f>
        <v>4459119912</v>
      </c>
      <c r="G9" s="6">
        <v>4.279876512E9</v>
      </c>
      <c r="H9" s="6">
        <v>6452.0</v>
      </c>
      <c r="I9" s="6">
        <v>4311324.0</v>
      </c>
      <c r="J9" s="6">
        <v>6.363315E7</v>
      </c>
      <c r="K9" s="4">
        <f t="shared" ref="K9:K27" si="2">I9-J9</f>
        <v>-59321826</v>
      </c>
      <c r="L9" s="4">
        <f>I9+Feb!L9</f>
        <v>12121404</v>
      </c>
      <c r="M9" s="4">
        <f>J9+Feb!M9</f>
        <v>179591696</v>
      </c>
      <c r="N9" s="4">
        <f t="shared" ref="N9:N27" si="3">L9-M9</f>
        <v>-167470292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8.0051860961E8</v>
      </c>
      <c r="E10" s="6">
        <v>257503.58</v>
      </c>
      <c r="F10" s="6">
        <f t="shared" si="1"/>
        <v>800261106</v>
      </c>
      <c r="G10" s="6">
        <v>7.5358228975E8</v>
      </c>
      <c r="H10" s="6">
        <v>4050.0</v>
      </c>
      <c r="I10" s="6">
        <v>1804163.59</v>
      </c>
      <c r="J10" s="6">
        <v>8684311.53</v>
      </c>
      <c r="K10" s="4">
        <f t="shared" si="2"/>
        <v>-6880147.94</v>
      </c>
      <c r="L10" s="4">
        <f>I10+Feb!L10</f>
        <v>6444175.64</v>
      </c>
      <c r="M10" s="4">
        <f>J10+Feb!M10</f>
        <v>40030062.91</v>
      </c>
      <c r="N10" s="4">
        <f t="shared" si="3"/>
        <v>-33585887.27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1.3586971954E9</v>
      </c>
      <c r="E11" s="6">
        <v>1237635.99</v>
      </c>
      <c r="F11" s="6">
        <f t="shared" si="1"/>
        <v>1357459559</v>
      </c>
      <c r="G11" s="6">
        <v>1.2486354717E9</v>
      </c>
      <c r="H11" s="6">
        <v>2711.0</v>
      </c>
      <c r="I11" s="6">
        <v>8349734.55</v>
      </c>
      <c r="J11" s="6">
        <v>5.84566399E7</v>
      </c>
      <c r="K11" s="4">
        <f t="shared" si="2"/>
        <v>-50106905.35</v>
      </c>
      <c r="L11" s="4">
        <f>I11+Feb!L11</f>
        <v>32405636.72</v>
      </c>
      <c r="M11" s="4">
        <f>J11+Feb!M11</f>
        <v>106058131.6</v>
      </c>
      <c r="N11" s="4">
        <f t="shared" si="3"/>
        <v>-73652494.92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4.0394647938E8</v>
      </c>
      <c r="E12" s="6">
        <v>7201648.55</v>
      </c>
      <c r="F12" s="6">
        <f t="shared" si="1"/>
        <v>396744830.8</v>
      </c>
      <c r="G12" s="6">
        <v>2.3503542045E8</v>
      </c>
      <c r="H12" s="6">
        <v>1770.0</v>
      </c>
      <c r="I12" s="6">
        <v>8509497.45</v>
      </c>
      <c r="J12" s="6">
        <v>688828.72</v>
      </c>
      <c r="K12" s="4">
        <f t="shared" si="2"/>
        <v>7820668.73</v>
      </c>
      <c r="L12" s="4">
        <f>I12+Feb!L12</f>
        <v>51731163.21</v>
      </c>
      <c r="M12" s="4">
        <f>J12+Feb!M12</f>
        <v>8993502.56</v>
      </c>
      <c r="N12" s="4">
        <f t="shared" si="3"/>
        <v>42737660.65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4.74934315E8</v>
      </c>
      <c r="E13" s="6">
        <v>1372196.0</v>
      </c>
      <c r="F13" s="6">
        <f t="shared" si="1"/>
        <v>473562119</v>
      </c>
      <c r="G13" s="6">
        <v>4.08743942E8</v>
      </c>
      <c r="H13" s="6">
        <v>1297.0</v>
      </c>
      <c r="I13" s="6">
        <v>235156.0</v>
      </c>
      <c r="J13" s="6">
        <v>1160298.0</v>
      </c>
      <c r="K13" s="4">
        <f t="shared" si="2"/>
        <v>-925142</v>
      </c>
      <c r="L13" s="4">
        <f>I13+Feb!L13</f>
        <v>33210187</v>
      </c>
      <c r="M13" s="4">
        <f>J13+Feb!M13</f>
        <v>38209967</v>
      </c>
      <c r="N13" s="4">
        <f t="shared" si="3"/>
        <v>-4999780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4.107170056E9</v>
      </c>
      <c r="E14" s="6">
        <v>1.07166362E8</v>
      </c>
      <c r="F14" s="6">
        <f t="shared" si="1"/>
        <v>4000003694</v>
      </c>
      <c r="G14" s="6">
        <v>3.953133772E9</v>
      </c>
      <c r="H14" s="6">
        <v>15221.0</v>
      </c>
      <c r="I14" s="6">
        <v>1.0570282E7</v>
      </c>
      <c r="J14" s="6">
        <v>7.5380451E7</v>
      </c>
      <c r="K14" s="4">
        <f t="shared" si="2"/>
        <v>-64810169</v>
      </c>
      <c r="L14" s="4">
        <f>I14+Feb!L14</f>
        <v>281675971</v>
      </c>
      <c r="M14" s="4">
        <f>J14+Feb!M14</f>
        <v>892957534</v>
      </c>
      <c r="N14" s="4">
        <f t="shared" si="3"/>
        <v>-611281563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1.0482483E8</v>
      </c>
      <c r="E15" s="6">
        <v>368554.0</v>
      </c>
      <c r="F15" s="6">
        <f t="shared" si="1"/>
        <v>104456276</v>
      </c>
      <c r="G15" s="6">
        <v>1.02257134E8</v>
      </c>
      <c r="H15" s="6">
        <v>507.0</v>
      </c>
      <c r="I15" s="6">
        <v>312196.0</v>
      </c>
      <c r="J15" s="6">
        <v>962960.0</v>
      </c>
      <c r="K15" s="4">
        <f t="shared" si="2"/>
        <v>-650764</v>
      </c>
      <c r="L15" s="4">
        <f>I15+Feb!L15</f>
        <v>927605</v>
      </c>
      <c r="M15" s="4">
        <f>J15+Feb!M15</f>
        <v>4349038</v>
      </c>
      <c r="N15" s="4">
        <f t="shared" si="3"/>
        <v>-3421433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1.36476488E8</v>
      </c>
      <c r="E16" s="6">
        <v>818611.0</v>
      </c>
      <c r="F16" s="6">
        <f t="shared" si="1"/>
        <v>135657877</v>
      </c>
      <c r="G16" s="6">
        <v>1.20686665E8</v>
      </c>
      <c r="H16" s="6">
        <v>48.0</v>
      </c>
      <c r="I16" s="6">
        <v>2.0E7</v>
      </c>
      <c r="J16" s="6">
        <v>5282425.0</v>
      </c>
      <c r="K16" s="4">
        <f t="shared" si="2"/>
        <v>14717575</v>
      </c>
      <c r="L16" s="4">
        <f>I16+Feb!L16</f>
        <v>20000000</v>
      </c>
      <c r="M16" s="4">
        <f>J16+Feb!M16</f>
        <v>7228845</v>
      </c>
      <c r="N16" s="4">
        <f t="shared" si="3"/>
        <v>12771155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1.255565234E9</v>
      </c>
      <c r="E17" s="6">
        <v>4.5895664E7</v>
      </c>
      <c r="F17" s="6">
        <f t="shared" si="1"/>
        <v>1209669570</v>
      </c>
      <c r="G17" s="6">
        <v>1.231270634E9</v>
      </c>
      <c r="H17" s="6">
        <v>11530.0</v>
      </c>
      <c r="I17" s="6">
        <v>0.0</v>
      </c>
      <c r="J17" s="6">
        <v>7267094.0</v>
      </c>
      <c r="K17" s="4">
        <f t="shared" si="2"/>
        <v>-7267094</v>
      </c>
      <c r="L17" s="4">
        <f>I17+Feb!L17</f>
        <v>0</v>
      </c>
      <c r="M17" s="4">
        <f>J17+Feb!M17</f>
        <v>49090605</v>
      </c>
      <c r="N17" s="4">
        <f t="shared" si="3"/>
        <v>-49090605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3.660635386E9</v>
      </c>
      <c r="E18" s="6">
        <v>3.4638252E7</v>
      </c>
      <c r="F18" s="6">
        <f t="shared" si="1"/>
        <v>3625997134</v>
      </c>
      <c r="G18" s="6">
        <v>3.479893417E9</v>
      </c>
      <c r="H18" s="6">
        <v>11434.0</v>
      </c>
      <c r="I18" s="6">
        <v>7092987.0</v>
      </c>
      <c r="J18" s="6">
        <v>4.5919508E7</v>
      </c>
      <c r="K18" s="4">
        <f t="shared" si="2"/>
        <v>-38826521</v>
      </c>
      <c r="L18" s="4">
        <f>I18+Feb!L18</f>
        <v>19993946</v>
      </c>
      <c r="M18" s="4">
        <f>J18+Feb!M18</f>
        <v>110676574</v>
      </c>
      <c r="N18" s="4">
        <f t="shared" si="3"/>
        <v>-90682628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2.36884861145E9</v>
      </c>
      <c r="E19" s="6">
        <v>6250197.92</v>
      </c>
      <c r="F19" s="6">
        <f t="shared" si="1"/>
        <v>2362598414</v>
      </c>
      <c r="G19" s="6">
        <v>2.18625659298E9</v>
      </c>
      <c r="H19" s="6">
        <v>4930.0</v>
      </c>
      <c r="I19" s="6">
        <v>4169868.17</v>
      </c>
      <c r="J19" s="6">
        <v>3629097.77</v>
      </c>
      <c r="K19" s="4">
        <f t="shared" si="2"/>
        <v>540770.4</v>
      </c>
      <c r="L19" s="4">
        <f>I19+Feb!L19</f>
        <v>6972694.36</v>
      </c>
      <c r="M19" s="4">
        <f>J19+Feb!M19</f>
        <v>12984234.4</v>
      </c>
      <c r="N19" s="4">
        <f t="shared" si="3"/>
        <v>-6011540.04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9.94545047325E9</v>
      </c>
      <c r="E20" s="6">
        <v>4.450816178E7</v>
      </c>
      <c r="F20" s="6">
        <f t="shared" si="1"/>
        <v>9900942311</v>
      </c>
      <c r="G20" s="6">
        <v>9.17469845105E9</v>
      </c>
      <c r="H20" s="6">
        <v>33793.0</v>
      </c>
      <c r="I20" s="6">
        <v>8475106.31</v>
      </c>
      <c r="J20" s="6">
        <v>4.815652851E7</v>
      </c>
      <c r="K20" s="4">
        <f t="shared" si="2"/>
        <v>-39681422.2</v>
      </c>
      <c r="L20" s="4">
        <f>I20+Feb!L20</f>
        <v>28304352.7</v>
      </c>
      <c r="M20" s="4">
        <f>J20+Feb!M20</f>
        <v>153940545.7</v>
      </c>
      <c r="N20" s="4">
        <f t="shared" si="3"/>
        <v>-125636193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3.3202565457E8</v>
      </c>
      <c r="E21" s="6">
        <v>769105.37</v>
      </c>
      <c r="F21" s="6">
        <f t="shared" si="1"/>
        <v>331256549.2</v>
      </c>
      <c r="G21" s="6">
        <v>3.2467583156E8</v>
      </c>
      <c r="H21" s="6">
        <v>933.0</v>
      </c>
      <c r="I21" s="6">
        <v>218923.87</v>
      </c>
      <c r="J21" s="6">
        <v>3955790.42</v>
      </c>
      <c r="K21" s="4">
        <f t="shared" si="2"/>
        <v>-3736866.55</v>
      </c>
      <c r="L21" s="4">
        <f>I21+Feb!L21</f>
        <v>1070648.72</v>
      </c>
      <c r="M21" s="4">
        <f>J21+Feb!M21</f>
        <v>5860074.66</v>
      </c>
      <c r="N21" s="4">
        <f t="shared" si="3"/>
        <v>-4789425.94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3.9890483465E9</v>
      </c>
      <c r="E22" s="6">
        <v>1.116301729E7</v>
      </c>
      <c r="F22" s="6">
        <f t="shared" si="1"/>
        <v>3977885329</v>
      </c>
      <c r="G22" s="6">
        <v>3.91304449313E9</v>
      </c>
      <c r="H22" s="6">
        <v>24817.0</v>
      </c>
      <c r="I22" s="6">
        <v>7032304.58</v>
      </c>
      <c r="J22" s="6">
        <v>2.3548758E7</v>
      </c>
      <c r="K22" s="4">
        <f t="shared" si="2"/>
        <v>-16516453.42</v>
      </c>
      <c r="L22" s="4">
        <f>I22+Feb!L22</f>
        <v>20522135.8</v>
      </c>
      <c r="M22" s="4">
        <f>J22+Feb!M22</f>
        <v>115243617.5</v>
      </c>
      <c r="N22" s="4">
        <f t="shared" si="3"/>
        <v>-94721481.73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8.246596904E9</v>
      </c>
      <c r="E23" s="6">
        <v>5.0003745E7</v>
      </c>
      <c r="F23" s="6">
        <f t="shared" si="1"/>
        <v>8196593159</v>
      </c>
      <c r="G23" s="6">
        <v>8.113593888E9</v>
      </c>
      <c r="H23" s="6">
        <v>13112.0</v>
      </c>
      <c r="I23" s="6">
        <v>739020.0</v>
      </c>
      <c r="J23" s="6">
        <v>1.22983991E8</v>
      </c>
      <c r="K23" s="4">
        <f t="shared" si="2"/>
        <v>-122244971</v>
      </c>
      <c r="L23" s="4">
        <f>I23+Feb!L23</f>
        <v>5447040</v>
      </c>
      <c r="M23" s="4">
        <f>J23+Feb!M23</f>
        <v>432114614</v>
      </c>
      <c r="N23" s="4">
        <f t="shared" si="3"/>
        <v>-426667574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3.93758805466E9</v>
      </c>
      <c r="E24" s="6">
        <v>584068.61</v>
      </c>
      <c r="F24" s="6">
        <f t="shared" si="1"/>
        <v>3937003986</v>
      </c>
      <c r="G24" s="6">
        <v>3.71341930975E9</v>
      </c>
      <c r="H24" s="6">
        <v>12530.0</v>
      </c>
      <c r="I24" s="6">
        <v>5.106907069E7</v>
      </c>
      <c r="J24" s="6">
        <v>4393850.09</v>
      </c>
      <c r="K24" s="4">
        <f t="shared" si="2"/>
        <v>46675220.6</v>
      </c>
      <c r="L24" s="4">
        <f>I24+Feb!L24</f>
        <v>118730406.5</v>
      </c>
      <c r="M24" s="4">
        <f>J24+Feb!M24</f>
        <v>52337691.7</v>
      </c>
      <c r="N24" s="4">
        <f t="shared" si="3"/>
        <v>66392714.78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6.870383148E9</v>
      </c>
      <c r="E25" s="6">
        <v>3.9113641E7</v>
      </c>
      <c r="F25" s="6">
        <f t="shared" si="1"/>
        <v>6831269507</v>
      </c>
      <c r="G25" s="6">
        <v>6.741942638E9</v>
      </c>
      <c r="H25" s="6">
        <v>66987.0</v>
      </c>
      <c r="I25" s="6">
        <v>3.3516403E7</v>
      </c>
      <c r="J25" s="6">
        <v>1.24267596E8</v>
      </c>
      <c r="K25" s="4">
        <f t="shared" si="2"/>
        <v>-90751193</v>
      </c>
      <c r="L25" s="4">
        <f>I25+Feb!L25</f>
        <v>77131620</v>
      </c>
      <c r="M25" s="4">
        <f>J25+Feb!M25</f>
        <v>421994738</v>
      </c>
      <c r="N25" s="4">
        <f t="shared" si="3"/>
        <v>-344863118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1.1092219206E10</v>
      </c>
      <c r="E26" s="6">
        <v>4.3926233E7</v>
      </c>
      <c r="F26" s="6">
        <f t="shared" si="1"/>
        <v>11048292973</v>
      </c>
      <c r="G26" s="6">
        <v>1.1145574903E10</v>
      </c>
      <c r="H26" s="6">
        <v>57946.0</v>
      </c>
      <c r="I26" s="6">
        <v>4.6718691E7</v>
      </c>
      <c r="J26" s="6">
        <v>2.13605392E8</v>
      </c>
      <c r="K26" s="4">
        <f t="shared" si="2"/>
        <v>-166886701</v>
      </c>
      <c r="L26" s="4">
        <f>I26+Feb!L26</f>
        <v>107252754</v>
      </c>
      <c r="M26" s="4">
        <f>J26+Feb!M26</f>
        <v>723585506</v>
      </c>
      <c r="N26" s="4">
        <f t="shared" si="3"/>
        <v>-616332752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6.2017586402E8</v>
      </c>
      <c r="E27" s="6">
        <v>4592568.09</v>
      </c>
      <c r="F27" s="6">
        <f t="shared" si="1"/>
        <v>615583295.9</v>
      </c>
      <c r="G27" s="6">
        <v>5.344124468E8</v>
      </c>
      <c r="H27" s="6">
        <v>1237.0</v>
      </c>
      <c r="I27" s="6">
        <v>1788635.56</v>
      </c>
      <c r="J27" s="6">
        <v>495371.89</v>
      </c>
      <c r="K27" s="4">
        <f t="shared" si="2"/>
        <v>1293263.67</v>
      </c>
      <c r="L27" s="4">
        <f>I27+Feb!L27</f>
        <v>2643364.81</v>
      </c>
      <c r="M27" s="4">
        <f>J27+Feb!M27</f>
        <v>4737923.62</v>
      </c>
      <c r="N27" s="4">
        <f t="shared" si="3"/>
        <v>-2094558.81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2.3225626242E8</v>
      </c>
      <c r="E29" s="6">
        <v>1808934.56</v>
      </c>
      <c r="F29" s="6">
        <f t="shared" ref="F29:F32" si="5">D29-E29</f>
        <v>230447327.9</v>
      </c>
      <c r="G29" s="6">
        <v>2.2771641066E8</v>
      </c>
      <c r="H29" s="6">
        <v>3298.0</v>
      </c>
      <c r="I29" s="6">
        <v>5136368.22</v>
      </c>
      <c r="J29" s="6">
        <v>7889440.49</v>
      </c>
      <c r="K29" s="4">
        <f t="shared" ref="K29:K32" si="6">I29-J29</f>
        <v>-2753072.27</v>
      </c>
      <c r="L29" s="4">
        <f>I29+Feb!L29</f>
        <v>17952828.16</v>
      </c>
      <c r="M29" s="4">
        <f>J29+Feb!M29</f>
        <v>33265430.46</v>
      </c>
      <c r="N29" s="4">
        <f t="shared" ref="N29:N32" si="7">L29-M29</f>
        <v>-15312602.3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2.5495942667E8</v>
      </c>
      <c r="E30" s="6">
        <v>1548984.55</v>
      </c>
      <c r="F30" s="6">
        <f t="shared" si="5"/>
        <v>253410442.1</v>
      </c>
      <c r="G30" s="6">
        <v>1.424734371E8</v>
      </c>
      <c r="H30" s="6">
        <v>2756.0</v>
      </c>
      <c r="I30" s="6">
        <v>1.956744926E7</v>
      </c>
      <c r="J30" s="6">
        <v>6717379.61</v>
      </c>
      <c r="K30" s="4">
        <f t="shared" si="6"/>
        <v>12850069.65</v>
      </c>
      <c r="L30" s="4">
        <f>I30+Feb!L30</f>
        <v>151943812</v>
      </c>
      <c r="M30" s="4">
        <f>J30+Feb!M30</f>
        <v>14908448.65</v>
      </c>
      <c r="N30" s="4">
        <f t="shared" si="7"/>
        <v>137035363.3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3.140757903E8</v>
      </c>
      <c r="E31" s="6">
        <v>2116146.88</v>
      </c>
      <c r="F31" s="6">
        <f t="shared" si="5"/>
        <v>311959643.4</v>
      </c>
      <c r="G31" s="6">
        <v>2.766428126E8</v>
      </c>
      <c r="H31" s="6">
        <v>1235.0</v>
      </c>
      <c r="I31" s="6">
        <v>433154.2</v>
      </c>
      <c r="J31" s="6">
        <v>1373893.55</v>
      </c>
      <c r="K31" s="4">
        <f t="shared" si="6"/>
        <v>-940739.35</v>
      </c>
      <c r="L31" s="4">
        <f>I31+Feb!L31</f>
        <v>1935246.09</v>
      </c>
      <c r="M31" s="4">
        <f>J31+Feb!M31</f>
        <v>16390666.45</v>
      </c>
      <c r="N31" s="4">
        <f t="shared" si="7"/>
        <v>-14455420.36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6.34834115E8</v>
      </c>
      <c r="E32" s="6">
        <v>9852473.0</v>
      </c>
      <c r="F32" s="6">
        <f t="shared" si="5"/>
        <v>624981642</v>
      </c>
      <c r="G32" s="6">
        <v>6.18773532E8</v>
      </c>
      <c r="H32" s="6">
        <v>652918.0</v>
      </c>
      <c r="I32" s="6">
        <v>1.9301863E7</v>
      </c>
      <c r="J32" s="6">
        <v>3.1460608E7</v>
      </c>
      <c r="K32" s="4">
        <f t="shared" si="6"/>
        <v>-12158745</v>
      </c>
      <c r="L32" s="4">
        <f>I32+Feb!L32</f>
        <v>50680961</v>
      </c>
      <c r="M32" s="4">
        <f>J32+Feb!M32</f>
        <v>88231403</v>
      </c>
      <c r="N32" s="4">
        <f t="shared" si="7"/>
        <v>-37550442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2.237964469E9</v>
      </c>
      <c r="E34" s="6">
        <v>1890662.0</v>
      </c>
      <c r="F34" s="6">
        <f>D34-E34</f>
        <v>2236073807</v>
      </c>
      <c r="G34" s="6">
        <v>2.211932497E9</v>
      </c>
      <c r="H34" s="6">
        <v>3209.0</v>
      </c>
      <c r="I34" s="6">
        <v>0.0</v>
      </c>
      <c r="J34" s="6">
        <v>2.751723E7</v>
      </c>
      <c r="K34" s="4">
        <f>I34-J34</f>
        <v>-27517230</v>
      </c>
      <c r="L34" s="4">
        <f>I34+Feb!L34</f>
        <v>8336295</v>
      </c>
      <c r="M34" s="4">
        <f>J34+Feb!M34</f>
        <v>77612359</v>
      </c>
      <c r="N34" s="4">
        <f>L34-M34</f>
        <v>-69276064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67863075101</v>
      </c>
      <c r="E35" s="24">
        <f t="shared" si="9"/>
        <v>441844636.2</v>
      </c>
      <c r="F35" s="24">
        <f t="shared" si="9"/>
        <v>67421230465</v>
      </c>
      <c r="G35" s="24">
        <f t="shared" si="9"/>
        <v>65138272502</v>
      </c>
      <c r="H35" s="24">
        <f t="shared" si="9"/>
        <v>934721</v>
      </c>
      <c r="I35" s="24">
        <f t="shared" si="9"/>
        <v>259352198.5</v>
      </c>
      <c r="J35" s="24">
        <f t="shared" si="9"/>
        <v>887430593.5</v>
      </c>
      <c r="K35" s="24">
        <f t="shared" si="9"/>
        <v>-628078395</v>
      </c>
      <c r="L35" s="24">
        <f t="shared" si="9"/>
        <v>1057434248</v>
      </c>
      <c r="M35" s="24">
        <f t="shared" si="9"/>
        <v>3590393209</v>
      </c>
      <c r="N35" s="24">
        <f t="shared" si="9"/>
        <v>-2532958962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2.620514779E7</v>
      </c>
      <c r="E37" s="6">
        <v>60742.01</v>
      </c>
      <c r="F37" s="6">
        <f t="shared" ref="F37:F38" si="10">D37-E37</f>
        <v>26144405.78</v>
      </c>
      <c r="G37" s="6">
        <v>2.485877681E7</v>
      </c>
      <c r="H37" s="6">
        <v>51.0</v>
      </c>
      <c r="I37" s="6">
        <v>33714.19</v>
      </c>
      <c r="J37" s="6">
        <v>21556.23</v>
      </c>
      <c r="K37" s="4">
        <f t="shared" ref="K37:K38" si="11">I37-J37</f>
        <v>12157.96</v>
      </c>
      <c r="L37" s="4">
        <f>I37+Feb!L37</f>
        <v>306197.07</v>
      </c>
      <c r="M37" s="4">
        <f>J37+Feb!M37</f>
        <v>32765.65</v>
      </c>
      <c r="N37" s="4">
        <f t="shared" ref="N37:N38" si="12">L37-M37</f>
        <v>273431.42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2.111913039E9</v>
      </c>
      <c r="E38" s="6">
        <v>9289520.0</v>
      </c>
      <c r="F38" s="6">
        <f t="shared" si="10"/>
        <v>2102623519</v>
      </c>
      <c r="G38" s="6">
        <v>0.0</v>
      </c>
      <c r="H38" s="6">
        <v>2972.0</v>
      </c>
      <c r="I38" s="6">
        <v>1.0927273E7</v>
      </c>
      <c r="J38" s="6">
        <v>1.5841522E7</v>
      </c>
      <c r="K38" s="4">
        <f t="shared" si="11"/>
        <v>-4914249</v>
      </c>
      <c r="L38" s="4">
        <f>I38+Feb!L38</f>
        <v>46105293</v>
      </c>
      <c r="M38" s="4">
        <f>J38+Feb!M38</f>
        <v>99198635</v>
      </c>
      <c r="N38" s="4">
        <f t="shared" si="12"/>
        <v>-53093342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2138118187</v>
      </c>
      <c r="E39" s="24">
        <f t="shared" si="13"/>
        <v>9350262.01</v>
      </c>
      <c r="F39" s="24">
        <f t="shared" si="13"/>
        <v>2128767925</v>
      </c>
      <c r="G39" s="24">
        <f t="shared" si="13"/>
        <v>24858776.81</v>
      </c>
      <c r="H39" s="25">
        <f t="shared" si="13"/>
        <v>3023</v>
      </c>
      <c r="I39" s="24">
        <f t="shared" si="13"/>
        <v>10960987.19</v>
      </c>
      <c r="J39" s="24">
        <f t="shared" si="13"/>
        <v>15863078.23</v>
      </c>
      <c r="K39" s="24">
        <f t="shared" si="13"/>
        <v>-4902091.04</v>
      </c>
      <c r="L39" s="24">
        <f t="shared" si="13"/>
        <v>46411490.07</v>
      </c>
      <c r="M39" s="24">
        <f t="shared" si="13"/>
        <v>99231400.65</v>
      </c>
      <c r="N39" s="24">
        <f t="shared" si="13"/>
        <v>-52819910.58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70001193288</v>
      </c>
      <c r="E40" s="24">
        <f t="shared" si="14"/>
        <v>451194898.2</v>
      </c>
      <c r="F40" s="24">
        <f t="shared" si="14"/>
        <v>69549998390</v>
      </c>
      <c r="G40" s="24">
        <f t="shared" si="14"/>
        <v>65163131278</v>
      </c>
      <c r="H40" s="25">
        <f t="shared" si="14"/>
        <v>937744</v>
      </c>
      <c r="I40" s="24">
        <f t="shared" si="14"/>
        <v>270313185.6</v>
      </c>
      <c r="J40" s="24">
        <f t="shared" si="14"/>
        <v>903293671.7</v>
      </c>
      <c r="K40" s="24">
        <f t="shared" si="14"/>
        <v>-632980486.1</v>
      </c>
      <c r="L40" s="24">
        <f t="shared" si="14"/>
        <v>1103845738</v>
      </c>
      <c r="M40" s="24">
        <f t="shared" si="14"/>
        <v>3689624610</v>
      </c>
      <c r="N40" s="24">
        <f t="shared" si="14"/>
        <v>-2585778872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4.6410749939E8</v>
      </c>
      <c r="E43" s="6">
        <v>311279.24</v>
      </c>
      <c r="F43" s="6">
        <f t="shared" ref="F43:F52" si="15">D43-E43</f>
        <v>463796220.2</v>
      </c>
      <c r="G43" s="6">
        <v>2.7540603985E8</v>
      </c>
      <c r="H43" s="6">
        <v>2345.0</v>
      </c>
      <c r="I43" s="6">
        <v>576961.65</v>
      </c>
      <c r="J43" s="6">
        <v>5889286.65</v>
      </c>
      <c r="K43" s="4">
        <f t="shared" ref="K43:K52" si="16">I43-J43</f>
        <v>-5312325</v>
      </c>
      <c r="L43" s="4">
        <f>I43+Feb!L43</f>
        <v>2187096.85</v>
      </c>
      <c r="M43" s="4">
        <f>J43+Feb!M43</f>
        <v>24067462.61</v>
      </c>
      <c r="N43" s="4">
        <f t="shared" ref="N43:N52" si="17">L43-M43</f>
        <v>-21880365.76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1.181410103E8</v>
      </c>
      <c r="E44" s="6">
        <v>13122.93</v>
      </c>
      <c r="F44" s="6">
        <f t="shared" si="15"/>
        <v>118127887.4</v>
      </c>
      <c r="G44" s="6">
        <v>4.52739725E7</v>
      </c>
      <c r="H44" s="6">
        <v>697.0</v>
      </c>
      <c r="I44" s="6">
        <v>227512.69</v>
      </c>
      <c r="J44" s="6">
        <v>409061.65</v>
      </c>
      <c r="K44" s="4">
        <f t="shared" si="16"/>
        <v>-181548.96</v>
      </c>
      <c r="L44" s="4">
        <f>I44+Feb!L44</f>
        <v>1010884.55</v>
      </c>
      <c r="M44" s="4">
        <f>J44+Feb!M44</f>
        <v>3341621.54</v>
      </c>
      <c r="N44" s="4">
        <f t="shared" si="17"/>
        <v>-2330736.99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8.39590805E8</v>
      </c>
      <c r="E45" s="6">
        <v>1.3763593E7</v>
      </c>
      <c r="F45" s="6">
        <f t="shared" si="15"/>
        <v>825827212</v>
      </c>
      <c r="G45" s="6">
        <v>5.32334445E8</v>
      </c>
      <c r="H45" s="6">
        <v>4350.0</v>
      </c>
      <c r="I45" s="6">
        <v>5797527.0</v>
      </c>
      <c r="J45" s="6">
        <v>5.1213538E7</v>
      </c>
      <c r="K45" s="4">
        <f t="shared" si="16"/>
        <v>-45416011</v>
      </c>
      <c r="L45" s="4">
        <f>I45+Feb!L45</f>
        <v>8152871</v>
      </c>
      <c r="M45" s="4">
        <f>J45+Feb!M45</f>
        <v>168970942</v>
      </c>
      <c r="N45" s="4">
        <f t="shared" si="17"/>
        <v>-160818071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3.15253466E8</v>
      </c>
      <c r="E46" s="6">
        <v>1.1789047E7</v>
      </c>
      <c r="F46" s="6">
        <f t="shared" si="15"/>
        <v>303464419</v>
      </c>
      <c r="G46" s="6">
        <v>2.77993113E8</v>
      </c>
      <c r="H46" s="6">
        <v>224.0</v>
      </c>
      <c r="I46" s="6">
        <v>7406721.0</v>
      </c>
      <c r="J46" s="6">
        <v>6420864.0</v>
      </c>
      <c r="K46" s="4">
        <f t="shared" si="16"/>
        <v>985857</v>
      </c>
      <c r="L46" s="4">
        <f>I46+Feb!L46</f>
        <v>87895884</v>
      </c>
      <c r="M46" s="4">
        <f>J46+Feb!M46</f>
        <v>90615655</v>
      </c>
      <c r="N46" s="4">
        <f t="shared" si="17"/>
        <v>-2719771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3.3270111874E8</v>
      </c>
      <c r="E47" s="6">
        <v>1554769.48</v>
      </c>
      <c r="F47" s="6">
        <f t="shared" si="15"/>
        <v>331146349.3</v>
      </c>
      <c r="G47" s="6">
        <v>1.6774952338E8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I47+Feb!L47</f>
        <v>0</v>
      </c>
      <c r="M47" s="4">
        <f>J47+Feb!M47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5.26471179E8</v>
      </c>
      <c r="E48" s="6">
        <v>1.4620229E7</v>
      </c>
      <c r="F48" s="6">
        <f t="shared" si="15"/>
        <v>511850950</v>
      </c>
      <c r="G48" s="6">
        <v>2.579303E8</v>
      </c>
      <c r="H48" s="6">
        <v>9845.0</v>
      </c>
      <c r="I48" s="6">
        <v>481722.0</v>
      </c>
      <c r="J48" s="6">
        <v>4057766.0</v>
      </c>
      <c r="K48" s="4">
        <f t="shared" si="16"/>
        <v>-3576044</v>
      </c>
      <c r="L48" s="4">
        <f>I48+Feb!L48</f>
        <v>840754</v>
      </c>
      <c r="M48" s="4">
        <f>J48+Feb!M48</f>
        <v>14060454</v>
      </c>
      <c r="N48" s="4">
        <f t="shared" si="17"/>
        <v>-13219700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2.008867592E9</v>
      </c>
      <c r="E49" s="6">
        <v>1.8648328E7</v>
      </c>
      <c r="F49" s="6">
        <f t="shared" si="15"/>
        <v>1990219264</v>
      </c>
      <c r="G49" s="6">
        <v>9.87888654E8</v>
      </c>
      <c r="H49" s="6">
        <v>7691.0</v>
      </c>
      <c r="I49" s="6">
        <v>1405485.0</v>
      </c>
      <c r="J49" s="6">
        <v>3.0517471E7</v>
      </c>
      <c r="K49" s="4">
        <f t="shared" si="16"/>
        <v>-29111986</v>
      </c>
      <c r="L49" s="4">
        <f>I49+Feb!L49</f>
        <v>7988766</v>
      </c>
      <c r="M49" s="4">
        <f>J49+Feb!M49</f>
        <v>68790883</v>
      </c>
      <c r="N49" s="4">
        <f t="shared" si="17"/>
        <v>-60802117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1.22870442E8</v>
      </c>
      <c r="E50" s="6">
        <v>161003.0</v>
      </c>
      <c r="F50" s="6">
        <f t="shared" si="15"/>
        <v>122709439</v>
      </c>
      <c r="G50" s="6">
        <v>6.095822E7</v>
      </c>
      <c r="H50" s="6">
        <v>174.0</v>
      </c>
      <c r="I50" s="6">
        <v>0.0</v>
      </c>
      <c r="J50" s="6">
        <v>0.0</v>
      </c>
      <c r="K50" s="4">
        <f t="shared" si="16"/>
        <v>0</v>
      </c>
      <c r="L50" s="4">
        <f>I50+Feb!L50</f>
        <v>0</v>
      </c>
      <c r="M50" s="4">
        <f>J50+Feb!M50</f>
        <v>1858328</v>
      </c>
      <c r="N50" s="4">
        <f t="shared" si="17"/>
        <v>-1858328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6.853654401E9</v>
      </c>
      <c r="E51" s="6">
        <v>3.8459788E7</v>
      </c>
      <c r="F51" s="6">
        <f t="shared" si="15"/>
        <v>6815194613</v>
      </c>
      <c r="G51" s="6">
        <v>4.043192747E9</v>
      </c>
      <c r="H51" s="6">
        <v>54225.0</v>
      </c>
      <c r="I51" s="6">
        <v>2.4805188E7</v>
      </c>
      <c r="J51" s="6">
        <v>9.1940941E7</v>
      </c>
      <c r="K51" s="4">
        <f t="shared" si="16"/>
        <v>-67135753</v>
      </c>
      <c r="L51" s="4">
        <f>I51+Feb!L51</f>
        <v>39378562</v>
      </c>
      <c r="M51" s="4">
        <f>J51+Feb!M51</f>
        <v>263293321</v>
      </c>
      <c r="N51" s="4">
        <f t="shared" si="17"/>
        <v>-223914759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5.88295152E8</v>
      </c>
      <c r="E52" s="6">
        <v>2289820.0</v>
      </c>
      <c r="F52" s="6">
        <f t="shared" si="15"/>
        <v>586005332</v>
      </c>
      <c r="G52" s="6">
        <v>3.70847144E8</v>
      </c>
      <c r="H52" s="6">
        <v>5000.0</v>
      </c>
      <c r="I52" s="6">
        <v>0.0</v>
      </c>
      <c r="J52" s="6">
        <v>1.9212668E7</v>
      </c>
      <c r="K52" s="4">
        <f t="shared" si="16"/>
        <v>-19212668</v>
      </c>
      <c r="L52" s="4">
        <f>I52+Feb!L52</f>
        <v>0</v>
      </c>
      <c r="M52" s="4">
        <f>J52+Feb!M52</f>
        <v>71250745</v>
      </c>
      <c r="N52" s="4">
        <f t="shared" si="17"/>
        <v>-71250745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8.0170006E7</v>
      </c>
      <c r="E54" s="6">
        <v>306227.0</v>
      </c>
      <c r="F54" s="6">
        <f t="shared" ref="F54:F56" si="19">D54-E54</f>
        <v>79863779</v>
      </c>
      <c r="G54" s="6">
        <v>2.038836E7</v>
      </c>
      <c r="H54" s="6">
        <v>1171.0</v>
      </c>
      <c r="I54" s="6">
        <v>215789.0</v>
      </c>
      <c r="J54" s="6">
        <v>281422.0</v>
      </c>
      <c r="K54" s="4">
        <f t="shared" ref="K54:K56" si="20">I54-J54</f>
        <v>-65633</v>
      </c>
      <c r="L54" s="4">
        <f>I54+Feb!L54</f>
        <v>781254</v>
      </c>
      <c r="M54" s="4">
        <f>J54+Feb!M54</f>
        <v>689683</v>
      </c>
      <c r="N54" s="4">
        <f t="shared" ref="N54:N56" si="21">L54-M54</f>
        <v>91571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5.8842027E7</v>
      </c>
      <c r="E55" s="6">
        <v>288526.0</v>
      </c>
      <c r="F55" s="6">
        <f t="shared" si="19"/>
        <v>58553501</v>
      </c>
      <c r="G55" s="6">
        <v>4.6089174E7</v>
      </c>
      <c r="H55" s="6">
        <v>467.0</v>
      </c>
      <c r="I55" s="6">
        <v>193006.0</v>
      </c>
      <c r="J55" s="6">
        <v>174527.0</v>
      </c>
      <c r="K55" s="4">
        <f t="shared" si="20"/>
        <v>18479</v>
      </c>
      <c r="L55" s="4">
        <f>I55+Feb!L55</f>
        <v>441023</v>
      </c>
      <c r="M55" s="4">
        <f>J55+Feb!M55</f>
        <v>224492</v>
      </c>
      <c r="N55" s="4">
        <f t="shared" si="21"/>
        <v>216531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4.9757025E7</v>
      </c>
      <c r="E56" s="6">
        <v>295304.0</v>
      </c>
      <c r="F56" s="6">
        <f t="shared" si="19"/>
        <v>49461721</v>
      </c>
      <c r="G56" s="6">
        <v>4.2251582E7</v>
      </c>
      <c r="H56" s="6">
        <v>217.0</v>
      </c>
      <c r="I56" s="6">
        <v>58223.0</v>
      </c>
      <c r="J56" s="6">
        <v>297627.0</v>
      </c>
      <c r="K56" s="4">
        <f t="shared" si="20"/>
        <v>-239404</v>
      </c>
      <c r="L56" s="4">
        <f>I56+Feb!L56</f>
        <v>170323</v>
      </c>
      <c r="M56" s="4">
        <f>J56+Feb!M56</f>
        <v>382932</v>
      </c>
      <c r="N56" s="4">
        <f t="shared" si="21"/>
        <v>-212609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G57" si="23">SUM(D43:D56)</f>
        <v>12358721723</v>
      </c>
      <c r="E57" s="24">
        <f t="shared" si="23"/>
        <v>102501036.7</v>
      </c>
      <c r="F57" s="24">
        <f t="shared" si="23"/>
        <v>12256220687</v>
      </c>
      <c r="G57" s="24">
        <f t="shared" si="23"/>
        <v>7128303275</v>
      </c>
      <c r="H57" s="25">
        <f>SUM(H42:H56)</f>
        <v>86454</v>
      </c>
      <c r="I57" s="24">
        <f t="shared" ref="I57:N57" si="24">SUM(I43:I56)</f>
        <v>41168135.34</v>
      </c>
      <c r="J57" s="24">
        <f t="shared" si="24"/>
        <v>210415172.3</v>
      </c>
      <c r="K57" s="24">
        <f t="shared" si="24"/>
        <v>-169247037</v>
      </c>
      <c r="L57" s="24">
        <f t="shared" si="24"/>
        <v>148847418.4</v>
      </c>
      <c r="M57" s="24">
        <f t="shared" si="24"/>
        <v>707612638.2</v>
      </c>
      <c r="N57" s="24">
        <f t="shared" si="24"/>
        <v>-558765219.8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7.22153055E7</v>
      </c>
      <c r="E59" s="6">
        <v>502761.42</v>
      </c>
      <c r="F59" s="6">
        <f t="shared" ref="F59:F62" si="25">D59-E59</f>
        <v>71712544.08</v>
      </c>
      <c r="G59" s="6">
        <v>0.0</v>
      </c>
      <c r="H59" s="6">
        <v>50.0</v>
      </c>
      <c r="I59" s="6">
        <v>0.0</v>
      </c>
      <c r="J59" s="6">
        <v>0.0</v>
      </c>
      <c r="K59" s="4">
        <f t="shared" ref="K59:K62" si="26">I59-J59</f>
        <v>0</v>
      </c>
      <c r="L59" s="4">
        <f>I59+Feb!L59</f>
        <v>84501.37</v>
      </c>
      <c r="M59" s="4">
        <f>J59+Feb!M59</f>
        <v>79493.21</v>
      </c>
      <c r="N59" s="4">
        <f t="shared" ref="N59:N62" si="27">L59-M59</f>
        <v>5008.16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3.30482041E8</v>
      </c>
      <c r="E60" s="6">
        <v>3.1289778E7</v>
      </c>
      <c r="F60" s="6">
        <f t="shared" si="25"/>
        <v>299192263</v>
      </c>
      <c r="G60" s="6">
        <v>1.65843152E8</v>
      </c>
      <c r="H60" s="6">
        <v>235.0</v>
      </c>
      <c r="I60" s="6">
        <v>22403.0</v>
      </c>
      <c r="J60" s="6">
        <v>2737798.0</v>
      </c>
      <c r="K60" s="4">
        <f t="shared" si="26"/>
        <v>-2715395</v>
      </c>
      <c r="L60" s="4">
        <f>I60+Feb!L60</f>
        <v>22403</v>
      </c>
      <c r="M60" s="4">
        <f>J60+Feb!M60</f>
        <v>9191835</v>
      </c>
      <c r="N60" s="4">
        <f t="shared" si="27"/>
        <v>-9169432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1.428913522E9</v>
      </c>
      <c r="E61" s="6">
        <v>6682325.0</v>
      </c>
      <c r="F61" s="6">
        <f t="shared" si="25"/>
        <v>1422231197</v>
      </c>
      <c r="G61" s="6">
        <v>0.0</v>
      </c>
      <c r="H61" s="6">
        <v>4178.0</v>
      </c>
      <c r="I61" s="6">
        <v>4011681.0</v>
      </c>
      <c r="J61" s="6">
        <v>1.2033602E7</v>
      </c>
      <c r="K61" s="4">
        <f t="shared" si="26"/>
        <v>-8021921</v>
      </c>
      <c r="L61" s="4">
        <f>I61+Feb!L61</f>
        <v>7373560</v>
      </c>
      <c r="M61" s="4">
        <f>J61+Feb!M61</f>
        <v>173689161</v>
      </c>
      <c r="N61" s="4">
        <f t="shared" si="27"/>
        <v>-166315601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2.57724284E8</v>
      </c>
      <c r="E62" s="6">
        <v>706962.0</v>
      </c>
      <c r="F62" s="6">
        <f t="shared" si="25"/>
        <v>257017322</v>
      </c>
      <c r="G62" s="6">
        <v>0.0</v>
      </c>
      <c r="H62" s="6">
        <v>748.0</v>
      </c>
      <c r="I62" s="6">
        <v>583548.0</v>
      </c>
      <c r="J62" s="6">
        <v>4013493.0</v>
      </c>
      <c r="K62" s="4">
        <f t="shared" si="26"/>
        <v>-3429945</v>
      </c>
      <c r="L62" s="4">
        <f>I62+Feb!L62</f>
        <v>4205533</v>
      </c>
      <c r="M62" s="4">
        <f>J62+Feb!M62</f>
        <v>8658267</v>
      </c>
      <c r="N62" s="4">
        <f t="shared" si="27"/>
        <v>-4452734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2089335153</v>
      </c>
      <c r="E63" s="24">
        <f t="shared" si="29"/>
        <v>39181826.42</v>
      </c>
      <c r="F63" s="24">
        <f t="shared" si="29"/>
        <v>2050153326</v>
      </c>
      <c r="G63" s="24">
        <f t="shared" si="29"/>
        <v>165843152</v>
      </c>
      <c r="H63" s="25">
        <f t="shared" si="29"/>
        <v>5211</v>
      </c>
      <c r="I63" s="24">
        <f t="shared" si="29"/>
        <v>4617632</v>
      </c>
      <c r="J63" s="24">
        <f t="shared" si="29"/>
        <v>18784893</v>
      </c>
      <c r="K63" s="24">
        <f t="shared" si="29"/>
        <v>-14167261</v>
      </c>
      <c r="L63" s="24">
        <f t="shared" si="29"/>
        <v>11685997.37</v>
      </c>
      <c r="M63" s="24">
        <f t="shared" si="29"/>
        <v>191618756.2</v>
      </c>
      <c r="N63" s="24">
        <f t="shared" si="29"/>
        <v>-179932758.8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14448056876</v>
      </c>
      <c r="E64" s="24">
        <f t="shared" si="30"/>
        <v>141682863.1</v>
      </c>
      <c r="F64" s="24">
        <f t="shared" si="30"/>
        <v>14306374013</v>
      </c>
      <c r="G64" s="24">
        <f t="shared" si="30"/>
        <v>7294146427</v>
      </c>
      <c r="H64" s="25">
        <f t="shared" si="30"/>
        <v>91665</v>
      </c>
      <c r="I64" s="24">
        <f t="shared" si="30"/>
        <v>45785767.34</v>
      </c>
      <c r="J64" s="24">
        <f t="shared" si="30"/>
        <v>229200065.3</v>
      </c>
      <c r="K64" s="24">
        <f t="shared" si="30"/>
        <v>-183414298</v>
      </c>
      <c r="L64" s="24">
        <f t="shared" si="30"/>
        <v>160533415.8</v>
      </c>
      <c r="M64" s="24">
        <f t="shared" si="30"/>
        <v>899231394.4</v>
      </c>
      <c r="N64" s="24">
        <f t="shared" si="30"/>
        <v>-738697978.6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3.6317013232E10</v>
      </c>
      <c r="E67" s="6">
        <v>2.13599815E8</v>
      </c>
      <c r="F67" s="6">
        <f t="shared" ref="F67:F77" si="31">D67-E67</f>
        <v>36103413417</v>
      </c>
      <c r="G67" s="6">
        <v>0.0</v>
      </c>
      <c r="H67" s="6">
        <v>23440.0</v>
      </c>
      <c r="I67" s="6">
        <v>1.47595454E8</v>
      </c>
      <c r="J67" s="6">
        <v>3.6152786E8</v>
      </c>
      <c r="K67" s="4">
        <f t="shared" ref="K67:K77" si="32">I67-J67</f>
        <v>-213932406</v>
      </c>
      <c r="L67" s="4">
        <f>I67+Feb!L67</f>
        <v>491925876</v>
      </c>
      <c r="M67" s="4">
        <f>J67+Feb!M67</f>
        <v>1268195824</v>
      </c>
      <c r="N67" s="4">
        <f t="shared" ref="N67:N77" si="33">L67-M67</f>
        <v>-776269948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3.7391649671E8</v>
      </c>
      <c r="E68" s="6">
        <v>2.367614918E7</v>
      </c>
      <c r="F68" s="6">
        <f t="shared" si="31"/>
        <v>350240347.5</v>
      </c>
      <c r="G68" s="6">
        <v>0.0</v>
      </c>
      <c r="H68" s="6">
        <v>999.0</v>
      </c>
      <c r="I68" s="6">
        <v>9365349.93</v>
      </c>
      <c r="J68" s="6">
        <v>2.710653296E7</v>
      </c>
      <c r="K68" s="4">
        <f t="shared" si="32"/>
        <v>-17741183.03</v>
      </c>
      <c r="L68" s="4">
        <f>I68+Feb!L68</f>
        <v>13536577.63</v>
      </c>
      <c r="M68" s="4">
        <f>J68+Feb!M68</f>
        <v>97545382.49</v>
      </c>
      <c r="N68" s="4">
        <f t="shared" si="33"/>
        <v>-84008804.86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9.0003172827E8</v>
      </c>
      <c r="E69" s="6">
        <v>1.354292521E7</v>
      </c>
      <c r="F69" s="6">
        <f t="shared" si="31"/>
        <v>886488803.1</v>
      </c>
      <c r="G69" s="6">
        <v>0.0</v>
      </c>
      <c r="H69" s="6">
        <v>1847.0</v>
      </c>
      <c r="I69" s="6">
        <v>9484268.42</v>
      </c>
      <c r="J69" s="6">
        <v>3753027.57</v>
      </c>
      <c r="K69" s="4">
        <f t="shared" si="32"/>
        <v>5731240.85</v>
      </c>
      <c r="L69" s="4">
        <f>I69+Feb!L69</f>
        <v>19552979.35</v>
      </c>
      <c r="M69" s="4">
        <f>J69+Feb!M69</f>
        <v>45967465.52</v>
      </c>
      <c r="N69" s="4">
        <f t="shared" si="33"/>
        <v>-26414486.17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1.87667942E8</v>
      </c>
      <c r="E70" s="6">
        <v>184705.0</v>
      </c>
      <c r="F70" s="6">
        <f t="shared" si="31"/>
        <v>187483237</v>
      </c>
      <c r="G70" s="6">
        <v>0.0</v>
      </c>
      <c r="H70" s="6">
        <v>157.0</v>
      </c>
      <c r="I70" s="6">
        <v>0.0</v>
      </c>
      <c r="J70" s="6">
        <v>7882193.0</v>
      </c>
      <c r="K70" s="4">
        <f t="shared" si="32"/>
        <v>-7882193</v>
      </c>
      <c r="L70" s="4">
        <f>I70+Feb!L70</f>
        <v>0</v>
      </c>
      <c r="M70" s="4">
        <f>J70+Feb!M70</f>
        <v>9846674</v>
      </c>
      <c r="N70" s="4">
        <f t="shared" si="33"/>
        <v>-9846674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1.283680158E9</v>
      </c>
      <c r="E71" s="6">
        <v>1.15419083E8</v>
      </c>
      <c r="F71" s="6">
        <f t="shared" si="31"/>
        <v>1168261075</v>
      </c>
      <c r="G71" s="6">
        <v>0.0</v>
      </c>
      <c r="H71" s="6">
        <v>1776.0</v>
      </c>
      <c r="I71" s="6">
        <v>3399461.0</v>
      </c>
      <c r="J71" s="6">
        <v>9751447.0</v>
      </c>
      <c r="K71" s="4">
        <f t="shared" si="32"/>
        <v>-6351986</v>
      </c>
      <c r="L71" s="4">
        <f>I71+Feb!L71</f>
        <v>140091879</v>
      </c>
      <c r="M71" s="4">
        <f>J71+Feb!M71</f>
        <v>246644075</v>
      </c>
      <c r="N71" s="4">
        <f t="shared" si="33"/>
        <v>-106552196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1.593490961E9</v>
      </c>
      <c r="E72" s="6">
        <v>2.5579364E7</v>
      </c>
      <c r="F72" s="6">
        <f t="shared" si="31"/>
        <v>1567911597</v>
      </c>
      <c r="G72" s="6">
        <v>0.0</v>
      </c>
      <c r="H72" s="6">
        <v>4802.0</v>
      </c>
      <c r="I72" s="6">
        <v>1354211.0</v>
      </c>
      <c r="J72" s="6">
        <v>9726676.0</v>
      </c>
      <c r="K72" s="4">
        <f t="shared" si="32"/>
        <v>-8372465</v>
      </c>
      <c r="L72" s="4">
        <f>I72+Feb!L72</f>
        <v>8933988</v>
      </c>
      <c r="M72" s="4">
        <f>J72+Feb!M72</f>
        <v>47260645</v>
      </c>
      <c r="N72" s="4">
        <f t="shared" si="33"/>
        <v>-38326657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5.92247301E8</v>
      </c>
      <c r="E73" s="6">
        <v>9881211.0</v>
      </c>
      <c r="F73" s="6">
        <f t="shared" si="31"/>
        <v>582366090</v>
      </c>
      <c r="G73" s="6">
        <v>0.0</v>
      </c>
      <c r="H73" s="6">
        <v>445.0</v>
      </c>
      <c r="I73" s="6">
        <v>1470626.0</v>
      </c>
      <c r="J73" s="6">
        <v>4424320.0</v>
      </c>
      <c r="K73" s="4">
        <f t="shared" si="32"/>
        <v>-2953694</v>
      </c>
      <c r="L73" s="4">
        <f>I73+Feb!L73</f>
        <v>3976039</v>
      </c>
      <c r="M73" s="4">
        <f>J73+Feb!M73</f>
        <v>11651818</v>
      </c>
      <c r="N73" s="4">
        <f t="shared" si="33"/>
        <v>-7675779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3.2779266477E8</v>
      </c>
      <c r="E74" s="6">
        <v>1331242.36</v>
      </c>
      <c r="F74" s="6">
        <f t="shared" si="31"/>
        <v>326461422.4</v>
      </c>
      <c r="G74" s="6">
        <v>0.0</v>
      </c>
      <c r="H74" s="6">
        <v>4025.0</v>
      </c>
      <c r="I74" s="6">
        <v>610711.0</v>
      </c>
      <c r="J74" s="6">
        <v>881784.94</v>
      </c>
      <c r="K74" s="4">
        <f t="shared" si="32"/>
        <v>-271073.94</v>
      </c>
      <c r="L74" s="4">
        <f>I74+Feb!L74</f>
        <v>1809523.59</v>
      </c>
      <c r="M74" s="4">
        <f>J74+Feb!M74</f>
        <v>3247246.72</v>
      </c>
      <c r="N74" s="4">
        <f t="shared" si="33"/>
        <v>-1437723.13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1.78432089222E9</v>
      </c>
      <c r="E75" s="6">
        <v>1.6149272422E8</v>
      </c>
      <c r="F75" s="6">
        <f t="shared" si="31"/>
        <v>1622828168</v>
      </c>
      <c r="G75" s="6">
        <v>0.0</v>
      </c>
      <c r="H75" s="6">
        <v>781.0</v>
      </c>
      <c r="I75" s="6">
        <v>5.006753666E7</v>
      </c>
      <c r="J75" s="6">
        <v>123858.65</v>
      </c>
      <c r="K75" s="4">
        <f t="shared" si="32"/>
        <v>49943678.01</v>
      </c>
      <c r="L75" s="4">
        <f>I75+Feb!L75</f>
        <v>103369387</v>
      </c>
      <c r="M75" s="4">
        <f>J75+Feb!M75</f>
        <v>4679599.78</v>
      </c>
      <c r="N75" s="4">
        <f t="shared" si="33"/>
        <v>98689787.24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5.975776897E9</v>
      </c>
      <c r="E76" s="6">
        <v>3.0979828E7</v>
      </c>
      <c r="F76" s="6">
        <f t="shared" si="31"/>
        <v>5944797069</v>
      </c>
      <c r="G76" s="6">
        <v>0.0</v>
      </c>
      <c r="H76" s="6">
        <v>18407.0</v>
      </c>
      <c r="I76" s="6">
        <v>1.08832188E8</v>
      </c>
      <c r="J76" s="6">
        <v>8.4429162E7</v>
      </c>
      <c r="K76" s="4">
        <f t="shared" si="32"/>
        <v>24403026</v>
      </c>
      <c r="L76" s="4">
        <f>I76+Feb!L76</f>
        <v>317349277</v>
      </c>
      <c r="M76" s="4">
        <f>J76+Feb!M76</f>
        <v>329390990</v>
      </c>
      <c r="N76" s="4">
        <f t="shared" si="33"/>
        <v>-12041713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1.24367553E8</v>
      </c>
      <c r="E77" s="6">
        <v>471537.0</v>
      </c>
      <c r="F77" s="6">
        <f t="shared" si="31"/>
        <v>123896016</v>
      </c>
      <c r="G77" s="6">
        <v>0.0</v>
      </c>
      <c r="H77" s="6">
        <v>2781.0</v>
      </c>
      <c r="I77" s="6">
        <v>486927.0</v>
      </c>
      <c r="J77" s="6">
        <v>813194.0</v>
      </c>
      <c r="K77" s="4">
        <f t="shared" si="32"/>
        <v>-326267</v>
      </c>
      <c r="L77" s="4">
        <f>I77+Feb!L77</f>
        <v>1541402</v>
      </c>
      <c r="M77" s="4">
        <f>J77+Feb!M77</f>
        <v>3179671</v>
      </c>
      <c r="N77" s="4">
        <f t="shared" si="33"/>
        <v>-1638269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7.0742871034E8</v>
      </c>
      <c r="E79" s="6">
        <v>201070.0</v>
      </c>
      <c r="F79" s="6">
        <f>D79-E79</f>
        <v>707227640.3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I79+Feb!L79</f>
        <v>0</v>
      </c>
      <c r="M79" s="4">
        <f>J79+Feb!M79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50167734536</v>
      </c>
      <c r="E80" s="24">
        <f t="shared" si="35"/>
        <v>596359654</v>
      </c>
      <c r="F80" s="24">
        <f t="shared" si="35"/>
        <v>49571374882</v>
      </c>
      <c r="G80" s="24">
        <f t="shared" si="35"/>
        <v>0</v>
      </c>
      <c r="H80" s="25">
        <f t="shared" si="35"/>
        <v>59473</v>
      </c>
      <c r="I80" s="24">
        <f t="shared" si="35"/>
        <v>332666733</v>
      </c>
      <c r="J80" s="24">
        <f t="shared" si="35"/>
        <v>510420056.1</v>
      </c>
      <c r="K80" s="24">
        <f t="shared" si="35"/>
        <v>-177753323.1</v>
      </c>
      <c r="L80" s="24">
        <f t="shared" si="35"/>
        <v>1102086929</v>
      </c>
      <c r="M80" s="24">
        <f t="shared" si="35"/>
        <v>2067609392</v>
      </c>
      <c r="N80" s="24">
        <f t="shared" si="35"/>
        <v>-965522462.9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1.2798764943E10</v>
      </c>
      <c r="E82" s="6">
        <v>1.04955346E8</v>
      </c>
      <c r="F82" s="6">
        <f t="shared" ref="F82:F88" si="36">D82-E82</f>
        <v>12693809597</v>
      </c>
      <c r="G82" s="6">
        <v>0.0</v>
      </c>
      <c r="H82" s="6">
        <v>7787.0</v>
      </c>
      <c r="I82" s="6">
        <v>1.8578808E7</v>
      </c>
      <c r="J82" s="6">
        <v>1.64294745E8</v>
      </c>
      <c r="K82" s="4">
        <f t="shared" ref="K82:K88" si="37">I82-J82</f>
        <v>-145715937</v>
      </c>
      <c r="L82" s="4">
        <f>I82+Feb!L82</f>
        <v>77072616</v>
      </c>
      <c r="M82" s="4">
        <f>J82+Feb!M82</f>
        <v>351873397</v>
      </c>
      <c r="N82" s="4">
        <f t="shared" ref="N82:N88" si="38">L82-M82</f>
        <v>-274800781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2.1799078813E8</v>
      </c>
      <c r="E83" s="6">
        <v>1284406.31</v>
      </c>
      <c r="F83" s="6">
        <f t="shared" si="36"/>
        <v>216706381.8</v>
      </c>
      <c r="G83" s="6">
        <v>0.0</v>
      </c>
      <c r="H83" s="6">
        <v>129.0</v>
      </c>
      <c r="I83" s="6">
        <v>0.0</v>
      </c>
      <c r="J83" s="6">
        <v>3.466694508E7</v>
      </c>
      <c r="K83" s="4">
        <f t="shared" si="37"/>
        <v>-34666945.08</v>
      </c>
      <c r="L83" s="4">
        <f>I83+Feb!L83</f>
        <v>52817.71</v>
      </c>
      <c r="M83" s="4">
        <f>J83+Feb!M83</f>
        <v>41537715.8</v>
      </c>
      <c r="N83" s="4">
        <f t="shared" si="38"/>
        <v>-41484898.09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4.43908991E8</v>
      </c>
      <c r="E84" s="6">
        <v>1022349.0</v>
      </c>
      <c r="F84" s="6">
        <f t="shared" si="36"/>
        <v>442886642</v>
      </c>
      <c r="G84" s="6">
        <v>0.0</v>
      </c>
      <c r="H84" s="6">
        <v>154.0</v>
      </c>
      <c r="I84" s="6">
        <v>668715.0</v>
      </c>
      <c r="J84" s="6">
        <v>1205744.0</v>
      </c>
      <c r="K84" s="4">
        <f t="shared" si="37"/>
        <v>-537029</v>
      </c>
      <c r="L84" s="4">
        <f>I84+Feb!L84</f>
        <v>3994282</v>
      </c>
      <c r="M84" s="4">
        <f>J84+Feb!M84</f>
        <v>3924199</v>
      </c>
      <c r="N84" s="4">
        <f t="shared" si="38"/>
        <v>70083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6.525046E7</v>
      </c>
      <c r="E85" s="6">
        <v>1.5727767E7</v>
      </c>
      <c r="F85" s="6">
        <f t="shared" si="36"/>
        <v>49522693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7"/>
        <v>0</v>
      </c>
      <c r="L85" s="4">
        <f>I85+Feb!L85</f>
        <v>0</v>
      </c>
      <c r="M85" s="4">
        <f>J85+Feb!M85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1.853406437E9</v>
      </c>
      <c r="E86" s="6">
        <v>1.0936335E7</v>
      </c>
      <c r="F86" s="6">
        <f t="shared" si="36"/>
        <v>1842470102</v>
      </c>
      <c r="G86" s="6">
        <v>0.0</v>
      </c>
      <c r="H86" s="6">
        <v>1762.0</v>
      </c>
      <c r="I86" s="6">
        <v>38974.0</v>
      </c>
      <c r="J86" s="6">
        <v>6682995.0</v>
      </c>
      <c r="K86" s="4">
        <f t="shared" si="37"/>
        <v>-6644021</v>
      </c>
      <c r="L86" s="4">
        <f>I86+Feb!L86</f>
        <v>200050</v>
      </c>
      <c r="M86" s="4">
        <f>J86+Feb!M86</f>
        <v>79646261</v>
      </c>
      <c r="N86" s="4">
        <f t="shared" si="38"/>
        <v>-79446211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2.2923401085E8</v>
      </c>
      <c r="E87" s="6">
        <v>1382086.99</v>
      </c>
      <c r="F87" s="6">
        <f t="shared" si="36"/>
        <v>227851923.9</v>
      </c>
      <c r="G87" s="6">
        <v>0.0</v>
      </c>
      <c r="H87" s="6">
        <v>113.0</v>
      </c>
      <c r="I87" s="6">
        <v>151848.0</v>
      </c>
      <c r="J87" s="6">
        <v>7723341.9</v>
      </c>
      <c r="K87" s="4">
        <f t="shared" si="37"/>
        <v>-7571493.9</v>
      </c>
      <c r="L87" s="4">
        <f>I87+Feb!L87</f>
        <v>461158</v>
      </c>
      <c r="M87" s="4">
        <f>J87+Feb!M87</f>
        <v>7723341.9</v>
      </c>
      <c r="N87" s="4">
        <f t="shared" si="38"/>
        <v>-7262183.9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6.06889678E8</v>
      </c>
      <c r="E88" s="6">
        <v>3309036.0</v>
      </c>
      <c r="F88" s="6">
        <f t="shared" si="36"/>
        <v>603580642</v>
      </c>
      <c r="G88" s="6">
        <v>0.0</v>
      </c>
      <c r="H88" s="6">
        <v>2609.0</v>
      </c>
      <c r="I88" s="6">
        <v>3444551.0</v>
      </c>
      <c r="J88" s="6">
        <v>2407039.0</v>
      </c>
      <c r="K88" s="4">
        <f t="shared" si="37"/>
        <v>1037512</v>
      </c>
      <c r="L88" s="4">
        <f>I88+Feb!L88</f>
        <v>28413721</v>
      </c>
      <c r="M88" s="4">
        <f>J88+Feb!M88</f>
        <v>9504537</v>
      </c>
      <c r="N88" s="4">
        <f t="shared" si="38"/>
        <v>18909184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16215445308</v>
      </c>
      <c r="E89" s="24">
        <f t="shared" si="40"/>
        <v>138617326.3</v>
      </c>
      <c r="F89" s="24">
        <f t="shared" si="40"/>
        <v>16076827982</v>
      </c>
      <c r="G89" s="24">
        <f t="shared" si="40"/>
        <v>0</v>
      </c>
      <c r="H89" s="24">
        <f t="shared" si="40"/>
        <v>12581</v>
      </c>
      <c r="I89" s="24">
        <f t="shared" si="40"/>
        <v>22882896</v>
      </c>
      <c r="J89" s="24">
        <f t="shared" si="40"/>
        <v>216980810</v>
      </c>
      <c r="K89" s="24">
        <f t="shared" si="40"/>
        <v>-194097914</v>
      </c>
      <c r="L89" s="24">
        <f t="shared" si="40"/>
        <v>110194644.7</v>
      </c>
      <c r="M89" s="24">
        <f t="shared" si="40"/>
        <v>494209451.7</v>
      </c>
      <c r="N89" s="24">
        <f t="shared" si="40"/>
        <v>-384014807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9.36012633E8</v>
      </c>
      <c r="E90" s="6">
        <v>7023168.0</v>
      </c>
      <c r="F90" s="6">
        <f>D90-E90</f>
        <v>928989465</v>
      </c>
      <c r="G90" s="6">
        <v>0.0</v>
      </c>
      <c r="H90" s="6">
        <v>602.0</v>
      </c>
      <c r="I90" s="6">
        <v>994509.0</v>
      </c>
      <c r="J90" s="6">
        <v>1672187.0</v>
      </c>
      <c r="K90" s="4">
        <f>I90-J90</f>
        <v>-677678</v>
      </c>
      <c r="L90" s="4">
        <f>I90+Feb!L90</f>
        <v>2195704</v>
      </c>
      <c r="M90" s="4">
        <f>J90+Feb!M90</f>
        <v>13528170</v>
      </c>
      <c r="N90" s="4">
        <f>L90-M90</f>
        <v>-11332466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936012633</v>
      </c>
      <c r="E91" s="24">
        <f t="shared" si="41"/>
        <v>7023168</v>
      </c>
      <c r="F91" s="24">
        <f t="shared" si="41"/>
        <v>928989465</v>
      </c>
      <c r="G91" s="24">
        <f t="shared" si="41"/>
        <v>0</v>
      </c>
      <c r="H91" s="25">
        <f t="shared" si="41"/>
        <v>602</v>
      </c>
      <c r="I91" s="24">
        <f t="shared" si="41"/>
        <v>994509</v>
      </c>
      <c r="J91" s="24">
        <f t="shared" si="41"/>
        <v>1672187</v>
      </c>
      <c r="K91" s="24">
        <f t="shared" si="41"/>
        <v>-677678</v>
      </c>
      <c r="L91" s="24">
        <f t="shared" si="41"/>
        <v>2195704</v>
      </c>
      <c r="M91" s="24">
        <f t="shared" si="41"/>
        <v>13528170</v>
      </c>
      <c r="N91" s="24">
        <f t="shared" si="41"/>
        <v>-11332466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67319192477</v>
      </c>
      <c r="E92" s="24">
        <f t="shared" si="42"/>
        <v>742000148.3</v>
      </c>
      <c r="F92" s="24">
        <f t="shared" si="42"/>
        <v>66577192329</v>
      </c>
      <c r="G92" s="24">
        <f t="shared" si="42"/>
        <v>0</v>
      </c>
      <c r="H92" s="25">
        <f t="shared" si="42"/>
        <v>72656</v>
      </c>
      <c r="I92" s="24">
        <f t="shared" si="42"/>
        <v>356544138</v>
      </c>
      <c r="J92" s="24">
        <f t="shared" si="42"/>
        <v>729073053.1</v>
      </c>
      <c r="K92" s="24">
        <f t="shared" si="42"/>
        <v>-372528915.1</v>
      </c>
      <c r="L92" s="24">
        <f t="shared" si="42"/>
        <v>1214477277</v>
      </c>
      <c r="M92" s="24">
        <f t="shared" si="42"/>
        <v>2575347013</v>
      </c>
      <c r="N92" s="24">
        <f t="shared" si="42"/>
        <v>-1360869736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1.7289832192E8</v>
      </c>
      <c r="E95" s="6">
        <v>273328.09</v>
      </c>
      <c r="F95" s="6">
        <f t="shared" ref="F95:F98" si="43">D95-E95</f>
        <v>172624993.8</v>
      </c>
      <c r="G95" s="6">
        <v>0.0</v>
      </c>
      <c r="H95" s="6">
        <v>46.0</v>
      </c>
      <c r="I95" s="6">
        <v>401800.0</v>
      </c>
      <c r="J95" s="6">
        <v>0.0</v>
      </c>
      <c r="K95" s="4">
        <f t="shared" ref="K95:K98" si="44">I95-J95</f>
        <v>401800</v>
      </c>
      <c r="L95" s="4">
        <f>I95+Feb!L95</f>
        <v>10945975.02</v>
      </c>
      <c r="M95" s="4">
        <f>J95+Feb!M95</f>
        <v>0</v>
      </c>
      <c r="N95" s="4">
        <f t="shared" ref="N95:N98" si="45">L95-M95</f>
        <v>10945975.02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2.5356077569E10</v>
      </c>
      <c r="E96" s="6">
        <v>1.853972E7</v>
      </c>
      <c r="F96" s="6">
        <f t="shared" si="43"/>
        <v>25337537849</v>
      </c>
      <c r="G96" s="6">
        <v>0.0</v>
      </c>
      <c r="H96" s="6">
        <v>24850.0</v>
      </c>
      <c r="I96" s="6">
        <v>328181.0</v>
      </c>
      <c r="J96" s="6">
        <v>5.13631827E8</v>
      </c>
      <c r="K96" s="4">
        <f t="shared" si="44"/>
        <v>-513303646</v>
      </c>
      <c r="L96" s="4">
        <f>I96+Feb!L96</f>
        <v>1027537</v>
      </c>
      <c r="M96" s="4">
        <f>J96+Feb!M96</f>
        <v>1830029386</v>
      </c>
      <c r="N96" s="4">
        <f t="shared" si="45"/>
        <v>-1829001849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3.602058301E9</v>
      </c>
      <c r="E97" s="6">
        <v>8559303.0</v>
      </c>
      <c r="F97" s="6">
        <f t="shared" si="43"/>
        <v>3593498998</v>
      </c>
      <c r="G97" s="6">
        <v>0.0</v>
      </c>
      <c r="H97" s="6">
        <v>1083.0</v>
      </c>
      <c r="I97" s="6">
        <v>2.91116044E8</v>
      </c>
      <c r="J97" s="6">
        <v>4.02278219E8</v>
      </c>
      <c r="K97" s="4">
        <f t="shared" si="44"/>
        <v>-111162175</v>
      </c>
      <c r="L97" s="4">
        <f>I97+Feb!L97</f>
        <v>1405184182</v>
      </c>
      <c r="M97" s="4">
        <f>J97+Feb!M97</f>
        <v>1082548599</v>
      </c>
      <c r="N97" s="4">
        <f t="shared" si="45"/>
        <v>322635583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1.8106128498E10</v>
      </c>
      <c r="E98" s="6">
        <v>8.1252797E7</v>
      </c>
      <c r="F98" s="6">
        <f t="shared" si="43"/>
        <v>18024875701</v>
      </c>
      <c r="G98" s="6">
        <v>0.0</v>
      </c>
      <c r="H98" s="6">
        <v>70501.0</v>
      </c>
      <c r="I98" s="6">
        <v>3.44356754E8</v>
      </c>
      <c r="J98" s="6">
        <v>7.24960773E8</v>
      </c>
      <c r="K98" s="4">
        <f t="shared" si="44"/>
        <v>-380604019</v>
      </c>
      <c r="L98" s="4">
        <f>I98+Feb!L98</f>
        <v>1049581701</v>
      </c>
      <c r="M98" s="4">
        <f>J98+Feb!M98</f>
        <v>3928576231</v>
      </c>
      <c r="N98" s="4">
        <f t="shared" si="45"/>
        <v>-2878994530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8.977753747E9</v>
      </c>
      <c r="E100" s="6">
        <v>7473607.0</v>
      </c>
      <c r="F100" s="6">
        <f>D100-E100</f>
        <v>8970280140</v>
      </c>
      <c r="G100" s="6">
        <v>0.0</v>
      </c>
      <c r="H100" s="6">
        <v>16233.0</v>
      </c>
      <c r="I100" s="6">
        <v>1.150325985E9</v>
      </c>
      <c r="J100" s="6">
        <v>8.98976634E8</v>
      </c>
      <c r="K100" s="4">
        <f>I100-J100</f>
        <v>251349351</v>
      </c>
      <c r="L100" s="4">
        <f>I100+Feb!L100</f>
        <v>3246858890</v>
      </c>
      <c r="M100" s="4">
        <f>J100+Feb!M100</f>
        <v>2549825556</v>
      </c>
      <c r="N100" s="4">
        <f>L100-M100</f>
        <v>697033334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56214916437</v>
      </c>
      <c r="E101" s="24">
        <f t="shared" si="47"/>
        <v>116098755.1</v>
      </c>
      <c r="F101" s="24">
        <f t="shared" si="47"/>
        <v>56098817682</v>
      </c>
      <c r="G101" s="24">
        <f t="shared" si="47"/>
        <v>0</v>
      </c>
      <c r="H101" s="25">
        <f t="shared" si="47"/>
        <v>112713</v>
      </c>
      <c r="I101" s="24">
        <f t="shared" si="47"/>
        <v>1786528764</v>
      </c>
      <c r="J101" s="24">
        <f t="shared" si="47"/>
        <v>2539847453</v>
      </c>
      <c r="K101" s="24">
        <f t="shared" si="47"/>
        <v>-753318689</v>
      </c>
      <c r="L101" s="24">
        <f t="shared" si="47"/>
        <v>5713598285</v>
      </c>
      <c r="M101" s="24">
        <f t="shared" si="47"/>
        <v>9390979772</v>
      </c>
      <c r="N101" s="24">
        <f t="shared" si="47"/>
        <v>-3677381487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2.332435271E9</v>
      </c>
      <c r="E103" s="6">
        <v>1.0853237E7</v>
      </c>
      <c r="F103" s="6">
        <f>D103-E103</f>
        <v>2321582034</v>
      </c>
      <c r="G103" s="6">
        <v>0.0</v>
      </c>
      <c r="H103" s="6">
        <v>3665.0</v>
      </c>
      <c r="I103" s="6">
        <v>4.8688922E7</v>
      </c>
      <c r="J103" s="6">
        <v>1.17483668E8</v>
      </c>
      <c r="K103" s="4">
        <f>I103-J103</f>
        <v>-68794746</v>
      </c>
      <c r="L103" s="4">
        <f>I103+Feb!L103</f>
        <v>292265616</v>
      </c>
      <c r="M103" s="4">
        <f>J103+Feb!M103</f>
        <v>385082616</v>
      </c>
      <c r="N103" s="4">
        <f>L103-M103</f>
        <v>-92817000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2332435271</v>
      </c>
      <c r="E104" s="24">
        <f t="shared" si="48"/>
        <v>10853237</v>
      </c>
      <c r="F104" s="24">
        <f t="shared" si="48"/>
        <v>2321582034</v>
      </c>
      <c r="G104" s="24">
        <f t="shared" si="48"/>
        <v>0</v>
      </c>
      <c r="H104" s="25">
        <f t="shared" si="48"/>
        <v>3665</v>
      </c>
      <c r="I104" s="24">
        <f t="shared" si="48"/>
        <v>48688922</v>
      </c>
      <c r="J104" s="24">
        <f t="shared" si="48"/>
        <v>117483668</v>
      </c>
      <c r="K104" s="24">
        <f t="shared" si="48"/>
        <v>-68794746</v>
      </c>
      <c r="L104" s="24">
        <f t="shared" si="48"/>
        <v>292265616</v>
      </c>
      <c r="M104" s="24">
        <f t="shared" si="48"/>
        <v>385082616</v>
      </c>
      <c r="N104" s="24">
        <f t="shared" si="48"/>
        <v>-92817000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58547351708</v>
      </c>
      <c r="E105" s="24">
        <f t="shared" si="49"/>
        <v>126951992.1</v>
      </c>
      <c r="F105" s="24">
        <f t="shared" si="49"/>
        <v>58420399716</v>
      </c>
      <c r="G105" s="24">
        <f t="shared" si="49"/>
        <v>0</v>
      </c>
      <c r="H105" s="25">
        <f t="shared" si="49"/>
        <v>116378</v>
      </c>
      <c r="I105" s="24">
        <f t="shared" si="49"/>
        <v>1835217686</v>
      </c>
      <c r="J105" s="24">
        <f t="shared" si="49"/>
        <v>2657331121</v>
      </c>
      <c r="K105" s="24">
        <f t="shared" si="49"/>
        <v>-822113435</v>
      </c>
      <c r="L105" s="24">
        <f t="shared" si="49"/>
        <v>6005863901</v>
      </c>
      <c r="M105" s="24">
        <f t="shared" si="49"/>
        <v>9776062388</v>
      </c>
      <c r="N105" s="24">
        <f t="shared" si="49"/>
        <v>-3770198487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9.050221416E9</v>
      </c>
      <c r="E108" s="6">
        <v>1.29134757E8</v>
      </c>
      <c r="F108" s="6">
        <f t="shared" ref="F108:F110" si="50">D108-E108</f>
        <v>8921086659</v>
      </c>
      <c r="G108" s="6">
        <v>0.0</v>
      </c>
      <c r="H108" s="6">
        <v>162374.0</v>
      </c>
      <c r="I108" s="6">
        <v>1.22999522E8</v>
      </c>
      <c r="J108" s="6">
        <v>1.18509348E8</v>
      </c>
      <c r="K108" s="4">
        <f t="shared" ref="K108:K110" si="51">I108-J108</f>
        <v>4490174</v>
      </c>
      <c r="L108" s="4">
        <f>I108+Feb!L108</f>
        <v>249485758</v>
      </c>
      <c r="M108" s="4">
        <f>J108+Feb!M108</f>
        <v>579659351</v>
      </c>
      <c r="N108" s="4">
        <f t="shared" ref="N108:N110" si="52">L108-M108</f>
        <v>-330173593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3.583659912E9</v>
      </c>
      <c r="E109" s="6">
        <v>2.9646804E7</v>
      </c>
      <c r="F109" s="6">
        <f t="shared" si="50"/>
        <v>3554013108</v>
      </c>
      <c r="G109" s="6">
        <v>0.0</v>
      </c>
      <c r="H109" s="6">
        <v>7080.0</v>
      </c>
      <c r="I109" s="6">
        <v>7.4530419E7</v>
      </c>
      <c r="J109" s="6">
        <v>1.55100943E8</v>
      </c>
      <c r="K109" s="4">
        <f t="shared" si="51"/>
        <v>-80570524</v>
      </c>
      <c r="L109" s="4">
        <f>I109+Feb!L109</f>
        <v>268242563</v>
      </c>
      <c r="M109" s="4">
        <f>J109+Feb!M109</f>
        <v>277172449</v>
      </c>
      <c r="N109" s="4">
        <f t="shared" si="52"/>
        <v>-8929886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9.11599584E8</v>
      </c>
      <c r="E110" s="6">
        <v>6.229043E7</v>
      </c>
      <c r="F110" s="6">
        <f t="shared" si="50"/>
        <v>849309154</v>
      </c>
      <c r="G110" s="6">
        <v>0.0</v>
      </c>
      <c r="H110" s="6">
        <v>1583.0</v>
      </c>
      <c r="I110" s="6">
        <v>1.15324755E8</v>
      </c>
      <c r="J110" s="6">
        <v>3.1287827E7</v>
      </c>
      <c r="K110" s="4">
        <f t="shared" si="51"/>
        <v>84036928</v>
      </c>
      <c r="L110" s="4">
        <f>I110+Feb!L110</f>
        <v>413352889</v>
      </c>
      <c r="M110" s="4">
        <f>J110+Feb!M110</f>
        <v>85918626</v>
      </c>
      <c r="N110" s="4">
        <f t="shared" si="52"/>
        <v>327434263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13545480912</v>
      </c>
      <c r="E111" s="24">
        <f t="shared" si="54"/>
        <v>221071991</v>
      </c>
      <c r="F111" s="24">
        <f t="shared" si="54"/>
        <v>13324408921</v>
      </c>
      <c r="G111" s="24">
        <f t="shared" si="54"/>
        <v>0</v>
      </c>
      <c r="H111" s="24">
        <f t="shared" si="54"/>
        <v>171037</v>
      </c>
      <c r="I111" s="24">
        <f t="shared" si="54"/>
        <v>312854696</v>
      </c>
      <c r="J111" s="24">
        <f t="shared" si="54"/>
        <v>304898118</v>
      </c>
      <c r="K111" s="24">
        <f t="shared" si="54"/>
        <v>7956578</v>
      </c>
      <c r="L111" s="24">
        <f t="shared" si="54"/>
        <v>931081210</v>
      </c>
      <c r="M111" s="24">
        <f t="shared" si="54"/>
        <v>942750426</v>
      </c>
      <c r="N111" s="24">
        <f t="shared" si="54"/>
        <v>-11669216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9.918298264E9</v>
      </c>
      <c r="E113" s="6">
        <v>9.8009777E7</v>
      </c>
      <c r="F113" s="6">
        <f>D113-E113</f>
        <v>9820288487</v>
      </c>
      <c r="G113" s="6">
        <v>0.0</v>
      </c>
      <c r="H113" s="6">
        <v>7647.0</v>
      </c>
      <c r="I113" s="6">
        <v>2.0824299E7</v>
      </c>
      <c r="J113" s="6">
        <v>9.4425915E7</v>
      </c>
      <c r="K113" s="4">
        <f>I113-J113</f>
        <v>-73601616</v>
      </c>
      <c r="L113" s="4">
        <f>I113+Feb!L113</f>
        <v>92039380</v>
      </c>
      <c r="M113" s="4">
        <f>J113+Feb!M113</f>
        <v>350466291</v>
      </c>
      <c r="N113" s="4">
        <f>L113-M113</f>
        <v>-258426911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9918298264</v>
      </c>
      <c r="E114" s="24">
        <f t="shared" si="55"/>
        <v>98009777</v>
      </c>
      <c r="F114" s="24">
        <f t="shared" si="55"/>
        <v>9820288487</v>
      </c>
      <c r="G114" s="24">
        <f t="shared" si="55"/>
        <v>0</v>
      </c>
      <c r="H114" s="25">
        <f t="shared" si="55"/>
        <v>7647</v>
      </c>
      <c r="I114" s="24">
        <f t="shared" si="55"/>
        <v>20824299</v>
      </c>
      <c r="J114" s="24">
        <f t="shared" si="55"/>
        <v>94425915</v>
      </c>
      <c r="K114" s="24">
        <f t="shared" si="55"/>
        <v>-73601616</v>
      </c>
      <c r="L114" s="24">
        <f t="shared" si="55"/>
        <v>92039380</v>
      </c>
      <c r="M114" s="24">
        <f t="shared" si="55"/>
        <v>350466291</v>
      </c>
      <c r="N114" s="24">
        <f t="shared" si="55"/>
        <v>-258426911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23463779176</v>
      </c>
      <c r="E115" s="24">
        <f t="shared" si="56"/>
        <v>319081768</v>
      </c>
      <c r="F115" s="24">
        <f t="shared" si="56"/>
        <v>23144697408</v>
      </c>
      <c r="G115" s="24">
        <f t="shared" si="56"/>
        <v>0</v>
      </c>
      <c r="H115" s="25">
        <f t="shared" si="56"/>
        <v>178684</v>
      </c>
      <c r="I115" s="24">
        <f t="shared" si="56"/>
        <v>333678995</v>
      </c>
      <c r="J115" s="24">
        <f t="shared" si="56"/>
        <v>399324033</v>
      </c>
      <c r="K115" s="24">
        <f t="shared" si="56"/>
        <v>-65645038</v>
      </c>
      <c r="L115" s="24">
        <f t="shared" si="56"/>
        <v>1023120590</v>
      </c>
      <c r="M115" s="24">
        <f t="shared" si="56"/>
        <v>1293216717</v>
      </c>
      <c r="N115" s="24">
        <f t="shared" si="56"/>
        <v>-270096127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233779573525</v>
      </c>
      <c r="E116" s="34">
        <f t="shared" si="57"/>
        <v>1780911670</v>
      </c>
      <c r="F116" s="34">
        <f t="shared" si="57"/>
        <v>231998661856</v>
      </c>
      <c r="G116" s="34">
        <f t="shared" si="57"/>
        <v>72457277705</v>
      </c>
      <c r="H116" s="35">
        <f t="shared" si="57"/>
        <v>1397127</v>
      </c>
      <c r="I116" s="34">
        <f t="shared" si="57"/>
        <v>2841539772</v>
      </c>
      <c r="J116" s="34">
        <f t="shared" si="57"/>
        <v>4918221944</v>
      </c>
      <c r="K116" s="34">
        <f t="shared" si="57"/>
        <v>-2076682172</v>
      </c>
      <c r="L116" s="34">
        <f t="shared" si="57"/>
        <v>9507840922</v>
      </c>
      <c r="M116" s="34">
        <f t="shared" si="57"/>
        <v>18233482123</v>
      </c>
      <c r="N116" s="34">
        <f t="shared" si="57"/>
        <v>-8725641201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3"/>
      <c r="B117" s="2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2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>
        <f>Feb!L116+Mar!I116-Mar!L116</f>
        <v>-0.000001907348633</v>
      </c>
      <c r="M118" s="4">
        <f>Feb!M116+Mar!J116-Mar!M116</f>
        <v>0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6.75"/>
    <col customWidth="1" min="9" max="9" width="19.25"/>
    <col customWidth="1" min="10" max="10" width="14.75"/>
    <col customWidth="1" min="11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115</v>
      </c>
      <c r="B3" s="2"/>
      <c r="C3" s="1"/>
      <c r="D3" s="46"/>
      <c r="E3" s="47"/>
      <c r="F3" s="48"/>
      <c r="G3" s="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116</v>
      </c>
      <c r="B4" s="2"/>
      <c r="C4" s="1"/>
      <c r="D4" s="46"/>
      <c r="E4" s="47"/>
      <c r="F4" s="48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Mar!F9</f>
        <v>4459119912</v>
      </c>
      <c r="E9" s="4">
        <f>'Jan UPDATED'!I9+Feb!I9+Mar!I9</f>
        <v>12121404</v>
      </c>
      <c r="F9" s="4">
        <f>'Jan UPDATED'!J9+Feb!J9+Mar!J9</f>
        <v>179591696</v>
      </c>
      <c r="G9" s="4">
        <f t="shared" ref="G9:G27" si="1">E9-F9</f>
        <v>-167470292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f t="shared" ref="B10:B27" si="2">1+B9</f>
        <v>2</v>
      </c>
      <c r="C10" s="3" t="s">
        <v>22</v>
      </c>
      <c r="D10" s="6">
        <f>Mar!F10</f>
        <v>800261106</v>
      </c>
      <c r="E10" s="4">
        <f>'Jan UPDATED'!I10+Feb!I10+Mar!I10</f>
        <v>6444175.64</v>
      </c>
      <c r="F10" s="4">
        <f>'Jan UPDATED'!J10+Feb!J10+Mar!J10</f>
        <v>40030062.91</v>
      </c>
      <c r="G10" s="4">
        <f t="shared" si="1"/>
        <v>-33585887.27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f t="shared" si="2"/>
        <v>3</v>
      </c>
      <c r="C11" s="3" t="s">
        <v>23</v>
      </c>
      <c r="D11" s="6">
        <f>Mar!F11</f>
        <v>1357459559</v>
      </c>
      <c r="E11" s="4">
        <f>'Jan UPDATED'!I11+Feb!I11+Mar!I11</f>
        <v>32405636.72</v>
      </c>
      <c r="F11" s="4">
        <f>'Jan UPDATED'!J11+Feb!J11+Mar!J11</f>
        <v>106058131.6</v>
      </c>
      <c r="G11" s="4">
        <f t="shared" si="1"/>
        <v>-73652494.92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f t="shared" si="2"/>
        <v>4</v>
      </c>
      <c r="C12" s="3" t="s">
        <v>24</v>
      </c>
      <c r="D12" s="6">
        <f>Mar!F12</f>
        <v>396744830.8</v>
      </c>
      <c r="E12" s="4">
        <f>'Jan UPDATED'!I12+Feb!I12+Mar!I12</f>
        <v>51731163.21</v>
      </c>
      <c r="F12" s="4">
        <f>'Jan UPDATED'!J12+Feb!J12+Mar!J12</f>
        <v>8993502.56</v>
      </c>
      <c r="G12" s="4">
        <f t="shared" si="1"/>
        <v>42737660.65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f t="shared" si="2"/>
        <v>5</v>
      </c>
      <c r="C13" s="3" t="s">
        <v>25</v>
      </c>
      <c r="D13" s="6">
        <f>Mar!F13</f>
        <v>473562119</v>
      </c>
      <c r="E13" s="4">
        <f>'Jan UPDATED'!I13+Feb!I13+Mar!I13</f>
        <v>33210187</v>
      </c>
      <c r="F13" s="4">
        <f>'Jan UPDATED'!J13+Feb!J13+Mar!J13</f>
        <v>38209967</v>
      </c>
      <c r="G13" s="4">
        <f t="shared" si="1"/>
        <v>-4999780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Mar!F14</f>
        <v>4000003694</v>
      </c>
      <c r="E14" s="4">
        <f>'Jan UPDATED'!I14+Feb!I14+Mar!I14</f>
        <v>281675971</v>
      </c>
      <c r="F14" s="4">
        <f>'Jan UPDATED'!J14+Feb!J14+Mar!J14</f>
        <v>892957534</v>
      </c>
      <c r="G14" s="4">
        <f t="shared" si="1"/>
        <v>-611281563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Mar!F15</f>
        <v>104456276</v>
      </c>
      <c r="E15" s="4">
        <f>'Jan UPDATED'!I15+Feb!I15+Mar!I15</f>
        <v>927605</v>
      </c>
      <c r="F15" s="4">
        <f>'Jan UPDATED'!J15+Feb!J15+Mar!J15</f>
        <v>4349038</v>
      </c>
      <c r="G15" s="4">
        <f t="shared" si="1"/>
        <v>-3421433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Mar!F16</f>
        <v>135657877</v>
      </c>
      <c r="E16" s="4">
        <f>'Jan UPDATED'!I16+Feb!I16+Mar!I16</f>
        <v>20000000</v>
      </c>
      <c r="F16" s="4">
        <f>'Jan UPDATED'!J16+Feb!J16+Mar!J16</f>
        <v>7228845</v>
      </c>
      <c r="G16" s="4">
        <f t="shared" si="1"/>
        <v>12771155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Mar!F17</f>
        <v>1209669570</v>
      </c>
      <c r="E17" s="4">
        <f>'Jan UPDATED'!I17+Feb!I17+Mar!I17</f>
        <v>0</v>
      </c>
      <c r="F17" s="4">
        <f>'Jan UPDATED'!J17+Feb!J17+Mar!J17</f>
        <v>49090605</v>
      </c>
      <c r="G17" s="4">
        <f t="shared" si="1"/>
        <v>-49090605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Mar!F18</f>
        <v>3625997134</v>
      </c>
      <c r="E18" s="4">
        <f>'Jan UPDATED'!I18+Feb!I18+Mar!I18</f>
        <v>19993946</v>
      </c>
      <c r="F18" s="4">
        <f>'Jan UPDATED'!J18+Feb!J18+Mar!J18</f>
        <v>110676574</v>
      </c>
      <c r="G18" s="4">
        <f t="shared" si="1"/>
        <v>-90682628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Mar!F19</f>
        <v>2362598414</v>
      </c>
      <c r="E19" s="4">
        <f>'Jan UPDATED'!I19+Feb!I19+Mar!I19</f>
        <v>6972694.36</v>
      </c>
      <c r="F19" s="4">
        <f>'Jan UPDATED'!J19+Feb!J19+Mar!J19</f>
        <v>12984234.4</v>
      </c>
      <c r="G19" s="4">
        <f t="shared" si="1"/>
        <v>-6011540.04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Mar!F20</f>
        <v>9900942311</v>
      </c>
      <c r="E20" s="4">
        <f>'Jan UPDATED'!I20+Feb!I20+Mar!I20</f>
        <v>28304352.7</v>
      </c>
      <c r="F20" s="4">
        <f>'Jan UPDATED'!J20+Feb!J20+Mar!J20</f>
        <v>153940545.7</v>
      </c>
      <c r="G20" s="4">
        <f t="shared" si="1"/>
        <v>-125636193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117</v>
      </c>
      <c r="D21" s="6">
        <f>Mar!F21</f>
        <v>331256549.2</v>
      </c>
      <c r="E21" s="4">
        <f>'Jan UPDATED'!I21+Feb!I21+Mar!I21</f>
        <v>1070648.72</v>
      </c>
      <c r="F21" s="4">
        <f>'Jan UPDATED'!J21+Feb!J21+Mar!J21</f>
        <v>5860074.66</v>
      </c>
      <c r="G21" s="4">
        <f t="shared" si="1"/>
        <v>-4789425.94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Mar!F22</f>
        <v>3977885329</v>
      </c>
      <c r="E22" s="4">
        <f>'Jan UPDATED'!I22+Feb!I22+Mar!I22</f>
        <v>20522135.8</v>
      </c>
      <c r="F22" s="4">
        <f>'Jan UPDATED'!J22+Feb!J22+Mar!J22</f>
        <v>115243617.5</v>
      </c>
      <c r="G22" s="4">
        <f t="shared" si="1"/>
        <v>-94721481.73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Mar!F23</f>
        <v>8196593159</v>
      </c>
      <c r="E23" s="4">
        <f>'Jan UPDATED'!I23+Feb!I23+Mar!I23</f>
        <v>5447040</v>
      </c>
      <c r="F23" s="4">
        <f>'Jan UPDATED'!J23+Feb!J23+Mar!J23</f>
        <v>432114614</v>
      </c>
      <c r="G23" s="4">
        <f t="shared" si="1"/>
        <v>-426667574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19" t="s">
        <v>36</v>
      </c>
      <c r="D24" s="6">
        <f>Mar!F24</f>
        <v>3937003986</v>
      </c>
      <c r="E24" s="4">
        <f>'Jan UPDATED'!I24+Feb!I24+Mar!I24</f>
        <v>118730406.5</v>
      </c>
      <c r="F24" s="4">
        <f>'Jan UPDATED'!J24+Feb!J24+Mar!J24</f>
        <v>52337691.7</v>
      </c>
      <c r="G24" s="4">
        <f t="shared" si="1"/>
        <v>66392714.78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f t="shared" si="2"/>
        <v>17</v>
      </c>
      <c r="C25" s="21" t="s">
        <v>37</v>
      </c>
      <c r="D25" s="6">
        <f>Mar!F25</f>
        <v>6831269507</v>
      </c>
      <c r="E25" s="4">
        <f>'Jan UPDATED'!I25+Feb!I25+Mar!I25</f>
        <v>77131620</v>
      </c>
      <c r="F25" s="4">
        <f>'Jan UPDATED'!J25+Feb!J25+Mar!J25</f>
        <v>421994738</v>
      </c>
      <c r="G25" s="4">
        <f t="shared" si="1"/>
        <v>-344863118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f t="shared" si="2"/>
        <v>18</v>
      </c>
      <c r="C26" s="21" t="s">
        <v>38</v>
      </c>
      <c r="D26" s="6">
        <f>Mar!F26</f>
        <v>11048292973</v>
      </c>
      <c r="E26" s="4">
        <f>'Jan UPDATED'!I26+Feb!I26+Mar!I26</f>
        <v>107252754</v>
      </c>
      <c r="F26" s="4">
        <f>'Jan UPDATED'!J26+Feb!J26+Mar!J26</f>
        <v>723585506</v>
      </c>
      <c r="G26" s="4">
        <f t="shared" si="1"/>
        <v>-616332752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Mar!F27</f>
        <v>615583295.9</v>
      </c>
      <c r="E27" s="4">
        <f>'Jan UPDATED'!I27+Feb!I27+Mar!I27</f>
        <v>2643364.81</v>
      </c>
      <c r="F27" s="4">
        <f>'Jan UPDATED'!J27+Feb!J27+Mar!J27</f>
        <v>4737923.62</v>
      </c>
      <c r="G27" s="4">
        <f t="shared" si="1"/>
        <v>-2094558.81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 t="str">
        <f>Mar!F28</f>
        <v/>
      </c>
      <c r="E28" s="4">
        <f>'Jan UPDATED'!I28+Feb!I28+Mar!I28</f>
        <v>0</v>
      </c>
      <c r="F28" s="4">
        <f>'Jan UPDATED'!J28+Feb!J28+Mar!J28</f>
        <v>0</v>
      </c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f>1+B27</f>
        <v>20</v>
      </c>
      <c r="C29" s="3" t="s">
        <v>41</v>
      </c>
      <c r="D29" s="6">
        <f>Mar!F29</f>
        <v>230447327.9</v>
      </c>
      <c r="E29" s="4">
        <f>'Jan UPDATED'!I29+Feb!I29+Mar!I29</f>
        <v>17952828.16</v>
      </c>
      <c r="F29" s="4">
        <f>'Jan UPDATED'!J29+Feb!J29+Mar!J29</f>
        <v>33265430.46</v>
      </c>
      <c r="G29" s="4">
        <f t="shared" ref="G29:G32" si="3">E29-F29</f>
        <v>-15312602.3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18"/>
      <c r="B30" s="2">
        <f t="shared" ref="B30:B32" si="4">1+B29</f>
        <v>21</v>
      </c>
      <c r="C30" s="3" t="s">
        <v>42</v>
      </c>
      <c r="D30" s="6">
        <f>Mar!F30</f>
        <v>253410442.1</v>
      </c>
      <c r="E30" s="4">
        <f>'Jan UPDATED'!I30+Feb!I30+Mar!I30</f>
        <v>151943812</v>
      </c>
      <c r="F30" s="4">
        <f>'Jan UPDATED'!J30+Feb!J30+Mar!J30</f>
        <v>14908448.65</v>
      </c>
      <c r="G30" s="4">
        <f t="shared" si="3"/>
        <v>137035363.3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Mar!F31</f>
        <v>311959643.4</v>
      </c>
      <c r="E31" s="4">
        <f>'Jan UPDATED'!I31+Feb!I31+Mar!I31</f>
        <v>1935246.09</v>
      </c>
      <c r="F31" s="4">
        <f>'Jan UPDATED'!J31+Feb!J31+Mar!J31</f>
        <v>16390666.45</v>
      </c>
      <c r="G31" s="4">
        <f t="shared" si="3"/>
        <v>-14455420.36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Mar!F32</f>
        <v>624981642</v>
      </c>
      <c r="E32" s="4">
        <f>'Jan UPDATED'!I32+Feb!I32+Mar!I32</f>
        <v>50680961</v>
      </c>
      <c r="F32" s="4">
        <f>'Jan UPDATED'!J32+Feb!J32+Mar!J32</f>
        <v>88231403</v>
      </c>
      <c r="G32" s="4">
        <f t="shared" si="3"/>
        <v>-37550442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18" t="s">
        <v>44</v>
      </c>
      <c r="B33" s="2"/>
      <c r="C33" s="3"/>
      <c r="D33" s="6" t="str">
        <f>Mar!F33</f>
        <v/>
      </c>
      <c r="E33" s="4">
        <f>'Jan UPDATED'!I33+Feb!I33+Mar!I33</f>
        <v>0</v>
      </c>
      <c r="F33" s="4">
        <f>'Jan UPDATED'!J33+Feb!J33+Mar!J33</f>
        <v>0</v>
      </c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Mar!F34</f>
        <v>2236073807</v>
      </c>
      <c r="E34" s="4">
        <f>'Jan UPDATED'!I34+Feb!I34+Mar!I34</f>
        <v>8336295</v>
      </c>
      <c r="F34" s="4">
        <f>'Jan UPDATED'!J34+Feb!J34+Mar!J34</f>
        <v>77612359</v>
      </c>
      <c r="G34" s="4">
        <f>E34-F34</f>
        <v>-69276064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2" t="s">
        <v>46</v>
      </c>
      <c r="B35" s="23"/>
      <c r="C35" s="1"/>
      <c r="D35" s="24">
        <f t="shared" ref="D35:G35" si="5">SUM(D9:D34)</f>
        <v>67421230465</v>
      </c>
      <c r="E35" s="24">
        <f t="shared" si="5"/>
        <v>1057434248</v>
      </c>
      <c r="F35" s="24">
        <f t="shared" si="5"/>
        <v>3590393209</v>
      </c>
      <c r="G35" s="24">
        <f t="shared" si="5"/>
        <v>-2532958962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18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Mar!F37</f>
        <v>26144405.78</v>
      </c>
      <c r="E37" s="4">
        <f>'Jan UPDATED'!I37+Feb!I37+Mar!I37</f>
        <v>306197.07</v>
      </c>
      <c r="F37" s="4">
        <f>'Jan UPDATED'!J37+Feb!J37+Mar!J37</f>
        <v>32765.65</v>
      </c>
      <c r="G37" s="4">
        <f t="shared" ref="G37:G38" si="6">E37-F37</f>
        <v>273431.42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Mar!F38</f>
        <v>2102623519</v>
      </c>
      <c r="E38" s="4">
        <f>'Jan UPDATED'!I38+Feb!I38+Mar!I38</f>
        <v>46105293</v>
      </c>
      <c r="F38" s="4">
        <f>'Jan UPDATED'!J38+Feb!J38+Mar!J38</f>
        <v>99198635</v>
      </c>
      <c r="G38" s="4">
        <f t="shared" si="6"/>
        <v>-53093342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2" t="s">
        <v>50</v>
      </c>
      <c r="B39" s="23"/>
      <c r="C39" s="1"/>
      <c r="D39" s="24">
        <f t="shared" ref="D39:G39" si="7">SUM(D37:D38)</f>
        <v>2128767925</v>
      </c>
      <c r="E39" s="24">
        <f t="shared" si="7"/>
        <v>46411490.07</v>
      </c>
      <c r="F39" s="24">
        <f t="shared" si="7"/>
        <v>99231400.65</v>
      </c>
      <c r="G39" s="24">
        <f t="shared" si="7"/>
        <v>-52819910.58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3"/>
      <c r="C40" s="1"/>
      <c r="D40" s="24">
        <f t="shared" ref="D40:G40" si="8">D35+D39</f>
        <v>69549998390</v>
      </c>
      <c r="E40" s="24">
        <f t="shared" si="8"/>
        <v>1103845738</v>
      </c>
      <c r="F40" s="24">
        <f t="shared" si="8"/>
        <v>3689624610</v>
      </c>
      <c r="G40" s="24">
        <f t="shared" si="8"/>
        <v>-2585778872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Mar!F43</f>
        <v>463796220.2</v>
      </c>
      <c r="E43" s="4">
        <f>'Jan UPDATED'!I43+Feb!I43+Mar!I43</f>
        <v>2187096.85</v>
      </c>
      <c r="F43" s="4">
        <f>'Jan UPDATED'!J43+Feb!J43+Mar!J43</f>
        <v>24067462.61</v>
      </c>
      <c r="G43" s="4">
        <f t="shared" ref="G43:G52" si="9">E43-F43</f>
        <v>-21880365.76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Mar!F44</f>
        <v>118127887.4</v>
      </c>
      <c r="E44" s="4">
        <f>'Jan UPDATED'!I44+Feb!I44+Mar!I44</f>
        <v>1010884.55</v>
      </c>
      <c r="F44" s="4">
        <f>'Jan UPDATED'!J44+Feb!J44+Mar!J44</f>
        <v>3341621.54</v>
      </c>
      <c r="G44" s="4">
        <f t="shared" si="9"/>
        <v>-2330736.99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Mar!F45</f>
        <v>825827212</v>
      </c>
      <c r="E45" s="4">
        <f>'Jan UPDATED'!I45+Feb!I45+Mar!I45</f>
        <v>8152871</v>
      </c>
      <c r="F45" s="4">
        <f>'Jan UPDATED'!J45+Feb!J45+Mar!J45</f>
        <v>168970942</v>
      </c>
      <c r="G45" s="4">
        <f t="shared" si="9"/>
        <v>-160818071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Mar!F46</f>
        <v>303464419</v>
      </c>
      <c r="E46" s="4">
        <f>'Jan UPDATED'!I46+Feb!I46+Mar!I46</f>
        <v>87895884</v>
      </c>
      <c r="F46" s="4">
        <f>'Jan UPDATED'!J46+Feb!J46+Mar!J46</f>
        <v>90615655</v>
      </c>
      <c r="G46" s="4">
        <f t="shared" si="9"/>
        <v>-2719771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Mar!F47</f>
        <v>331146349.3</v>
      </c>
      <c r="E47" s="4">
        <f>'Jan UPDATED'!I47+Feb!I47+Mar!I47</f>
        <v>0</v>
      </c>
      <c r="F47" s="4">
        <f>'Jan UPDATED'!J47+Feb!J47+Mar!J47</f>
        <v>66119</v>
      </c>
      <c r="G47" s="4">
        <f t="shared" si="9"/>
        <v>-66119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Mar!F48</f>
        <v>511850950</v>
      </c>
      <c r="E48" s="4">
        <f>'Jan UPDATED'!I48+Feb!I48+Mar!I48</f>
        <v>840754</v>
      </c>
      <c r="F48" s="4">
        <f>'Jan UPDATED'!J48+Feb!J48+Mar!J48</f>
        <v>14060454</v>
      </c>
      <c r="G48" s="4">
        <f t="shared" si="9"/>
        <v>-13219700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Mar!F49</f>
        <v>1990219264</v>
      </c>
      <c r="E49" s="4">
        <f>'Jan UPDATED'!I49+Feb!I49+Mar!I49</f>
        <v>7988766</v>
      </c>
      <c r="F49" s="4">
        <f>'Jan UPDATED'!J49+Feb!J49+Mar!J49</f>
        <v>68790883</v>
      </c>
      <c r="G49" s="4">
        <f t="shared" si="9"/>
        <v>-60802117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18"/>
      <c r="B50" s="2">
        <f t="shared" si="10"/>
        <v>34</v>
      </c>
      <c r="C50" s="3" t="s">
        <v>60</v>
      </c>
      <c r="D50" s="6">
        <f>Mar!F50</f>
        <v>122709439</v>
      </c>
      <c r="E50" s="4">
        <f>'Jan UPDATED'!I50+Feb!I50+Mar!I50</f>
        <v>0</v>
      </c>
      <c r="F50" s="4">
        <f>'Jan UPDATED'!J50+Feb!J50+Mar!J50</f>
        <v>1858328</v>
      </c>
      <c r="G50" s="4">
        <f t="shared" si="9"/>
        <v>-1858328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Mar!F51</f>
        <v>6815194613</v>
      </c>
      <c r="E51" s="4">
        <f>'Jan UPDATED'!I51+Feb!I51+Mar!I51</f>
        <v>39378562</v>
      </c>
      <c r="F51" s="4">
        <f>'Jan UPDATED'!J51+Feb!J51+Mar!J51</f>
        <v>263293321</v>
      </c>
      <c r="G51" s="4">
        <f t="shared" si="9"/>
        <v>-223914759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Mar!F52</f>
        <v>586005332</v>
      </c>
      <c r="E52" s="4">
        <f>'Jan UPDATED'!I52+Feb!I52+Mar!I52</f>
        <v>0</v>
      </c>
      <c r="F52" s="4">
        <f>'Jan UPDATED'!J52+Feb!J52+Mar!J52</f>
        <v>71250745</v>
      </c>
      <c r="G52" s="4">
        <f t="shared" si="9"/>
        <v>-71250745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18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Mar!F54</f>
        <v>79863779</v>
      </c>
      <c r="E54" s="4">
        <f>'Jan UPDATED'!I54+Feb!I54+Mar!I54</f>
        <v>781254</v>
      </c>
      <c r="F54" s="4">
        <f>'Jan UPDATED'!J54+Feb!J54+Mar!J54</f>
        <v>689683</v>
      </c>
      <c r="G54" s="4">
        <f t="shared" ref="G54:G56" si="11">E54-F54</f>
        <v>91571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Mar!F55</f>
        <v>58553501</v>
      </c>
      <c r="E55" s="4">
        <f>'Jan UPDATED'!I55+Feb!I55+Mar!I55</f>
        <v>441023</v>
      </c>
      <c r="F55" s="4">
        <f>'Jan UPDATED'!J55+Feb!J55+Mar!J55</f>
        <v>224492</v>
      </c>
      <c r="G55" s="4">
        <f t="shared" si="11"/>
        <v>216531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Mar!F56</f>
        <v>49461721</v>
      </c>
      <c r="E56" s="4">
        <f>'Jan UPDATED'!I56+Feb!I56+Mar!I56</f>
        <v>170323</v>
      </c>
      <c r="F56" s="4">
        <f>'Jan UPDATED'!J56+Feb!J56+Mar!J56</f>
        <v>382932</v>
      </c>
      <c r="G56" s="4">
        <f t="shared" si="11"/>
        <v>-212609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2" t="s">
        <v>46</v>
      </c>
      <c r="B57" s="22"/>
      <c r="C57" s="1"/>
      <c r="D57" s="24">
        <f t="shared" ref="D57:G57" si="13">SUM(D43:D56)</f>
        <v>12256220687</v>
      </c>
      <c r="E57" s="24">
        <f t="shared" si="13"/>
        <v>148847418.4</v>
      </c>
      <c r="F57" s="24">
        <f t="shared" si="13"/>
        <v>707612638.2</v>
      </c>
      <c r="G57" s="24">
        <f t="shared" si="13"/>
        <v>-558765219.8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18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f>1+B56</f>
        <v>40</v>
      </c>
      <c r="C59" s="3" t="s">
        <v>118</v>
      </c>
      <c r="D59" s="6">
        <f>Mar!F59</f>
        <v>71712544.08</v>
      </c>
      <c r="E59" s="4">
        <f>'Jan UPDATED'!I59+Feb!I59+Mar!I59</f>
        <v>84501.37</v>
      </c>
      <c r="F59" s="4">
        <f>'Jan UPDATED'!J59+Feb!J59+Mar!J59</f>
        <v>79493.21</v>
      </c>
      <c r="G59" s="4">
        <f t="shared" ref="G59:G62" si="14">E59-F59</f>
        <v>5008.16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18"/>
      <c r="B60" s="2">
        <f t="shared" ref="B60:B62" si="15">1+B59</f>
        <v>41</v>
      </c>
      <c r="C60" s="3" t="s">
        <v>67</v>
      </c>
      <c r="D60" s="6">
        <f>Mar!F60</f>
        <v>299192263</v>
      </c>
      <c r="E60" s="4">
        <f>'Jan UPDATED'!I60+Feb!I60+Mar!I60</f>
        <v>22403</v>
      </c>
      <c r="F60" s="4">
        <f>'Jan UPDATED'!J60+Feb!J60+Mar!J60</f>
        <v>9191835</v>
      </c>
      <c r="G60" s="4">
        <f t="shared" si="14"/>
        <v>-9169432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Mar!F61</f>
        <v>1422231197</v>
      </c>
      <c r="E61" s="4">
        <f>'Jan UPDATED'!I61+Feb!I61+Mar!I61</f>
        <v>7373560</v>
      </c>
      <c r="F61" s="4">
        <f>'Jan UPDATED'!J61+Feb!J61+Mar!J61</f>
        <v>173689161</v>
      </c>
      <c r="G61" s="4">
        <f t="shared" si="14"/>
        <v>-166315601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Mar!F62</f>
        <v>257017322</v>
      </c>
      <c r="E62" s="4">
        <f>'Jan UPDATED'!I62+Feb!I62+Mar!I62</f>
        <v>4205533</v>
      </c>
      <c r="F62" s="4">
        <f>'Jan UPDATED'!J62+Feb!J62+Mar!J62</f>
        <v>8658267</v>
      </c>
      <c r="G62" s="4">
        <f t="shared" si="14"/>
        <v>-4452734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2" t="s">
        <v>50</v>
      </c>
      <c r="B63" s="23"/>
      <c r="C63" s="1"/>
      <c r="D63" s="24">
        <f t="shared" ref="D63:G63" si="16">SUM(D59:D62)</f>
        <v>2050153326</v>
      </c>
      <c r="E63" s="24">
        <f t="shared" si="16"/>
        <v>11685997.37</v>
      </c>
      <c r="F63" s="24">
        <f t="shared" si="16"/>
        <v>191618756.2</v>
      </c>
      <c r="G63" s="24">
        <f t="shared" si="16"/>
        <v>-179932758.8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3"/>
      <c r="C64" s="1"/>
      <c r="D64" s="24">
        <f t="shared" ref="D64:G64" si="17">D57+D63</f>
        <v>14306374013</v>
      </c>
      <c r="E64" s="24">
        <f t="shared" si="17"/>
        <v>160533415.8</v>
      </c>
      <c r="F64" s="24">
        <f t="shared" si="17"/>
        <v>899231394.4</v>
      </c>
      <c r="G64" s="24">
        <f t="shared" si="17"/>
        <v>-738697978.6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18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Mar!F67</f>
        <v>36103413417</v>
      </c>
      <c r="E67" s="4">
        <f>'Jan UPDATED'!I67+Feb!I67+Mar!I67</f>
        <v>491925876</v>
      </c>
      <c r="F67" s="4">
        <f>'Jan UPDATED'!J67+Feb!J67+Mar!J67</f>
        <v>1268195824</v>
      </c>
      <c r="G67" s="4">
        <f t="shared" ref="G67:G77" si="18">E67-F67</f>
        <v>-776269948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Mar!F68</f>
        <v>350240347.5</v>
      </c>
      <c r="E68" s="4">
        <f>'Jan UPDATED'!I68+Feb!I68+Mar!I68</f>
        <v>13536577.63</v>
      </c>
      <c r="F68" s="4">
        <f>'Jan UPDATED'!J68+Feb!J68+Mar!J68</f>
        <v>97545382.49</v>
      </c>
      <c r="G68" s="4">
        <f t="shared" si="18"/>
        <v>-84008804.86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Mar!F69</f>
        <v>886488803.1</v>
      </c>
      <c r="E69" s="4">
        <f>'Jan UPDATED'!I69+Feb!I69+Mar!I69</f>
        <v>19552979.35</v>
      </c>
      <c r="F69" s="4">
        <f>'Jan UPDATED'!J69+Feb!J69+Mar!J69</f>
        <v>45967465.52</v>
      </c>
      <c r="G69" s="4">
        <f t="shared" si="18"/>
        <v>-26414486.17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Mar!F70</f>
        <v>187483237</v>
      </c>
      <c r="E70" s="4">
        <f>'Jan UPDATED'!I70+Feb!I70+Mar!I70</f>
        <v>0</v>
      </c>
      <c r="F70" s="4">
        <f>'Jan UPDATED'!J70+Feb!J70+Mar!J70</f>
        <v>9846674</v>
      </c>
      <c r="G70" s="4">
        <f t="shared" si="18"/>
        <v>-9846674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Mar!F71</f>
        <v>1168261075</v>
      </c>
      <c r="E71" s="4">
        <f>'Jan UPDATED'!I71+Feb!I71+Mar!I71</f>
        <v>140091879</v>
      </c>
      <c r="F71" s="4">
        <f>'Jan UPDATED'!J71+Feb!J71+Mar!J71</f>
        <v>246644075</v>
      </c>
      <c r="G71" s="4">
        <f t="shared" si="18"/>
        <v>-106552196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Mar!F72</f>
        <v>1567911597</v>
      </c>
      <c r="E72" s="4">
        <f>'Jan UPDATED'!I72+Feb!I72+Mar!I72</f>
        <v>8933988</v>
      </c>
      <c r="F72" s="4">
        <f>'Jan UPDATED'!J72+Feb!J72+Mar!J72</f>
        <v>47260645</v>
      </c>
      <c r="G72" s="4">
        <f t="shared" si="18"/>
        <v>-38326657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Mar!F73</f>
        <v>582366090</v>
      </c>
      <c r="E73" s="4">
        <f>'Jan UPDATED'!I73+Feb!I73+Mar!I73</f>
        <v>3976039</v>
      </c>
      <c r="F73" s="4">
        <f>'Jan UPDATED'!J73+Feb!J73+Mar!J73</f>
        <v>11651818</v>
      </c>
      <c r="G73" s="4">
        <f t="shared" si="18"/>
        <v>-7675779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Mar!F74</f>
        <v>326461422.4</v>
      </c>
      <c r="E74" s="4">
        <f>'Jan UPDATED'!I74+Feb!I74+Mar!I74</f>
        <v>1809523.59</v>
      </c>
      <c r="F74" s="4">
        <f>'Jan UPDATED'!J74+Feb!J74+Mar!J74</f>
        <v>3247246.72</v>
      </c>
      <c r="G74" s="4">
        <f t="shared" si="18"/>
        <v>-1437723.13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Mar!F75</f>
        <v>1622828168</v>
      </c>
      <c r="E75" s="4">
        <f>'Jan UPDATED'!I75+Feb!I75+Mar!I75</f>
        <v>103369387</v>
      </c>
      <c r="F75" s="4">
        <f>'Jan UPDATED'!J75+Feb!J75+Mar!J75</f>
        <v>4679599.78</v>
      </c>
      <c r="G75" s="4">
        <f t="shared" si="18"/>
        <v>98689787.24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Mar!F76</f>
        <v>5944797069</v>
      </c>
      <c r="E76" s="4">
        <f>'Jan UPDATED'!I76+Feb!I76+Mar!I76</f>
        <v>317349277</v>
      </c>
      <c r="F76" s="4">
        <f>'Jan UPDATED'!J76+Feb!J76+Mar!J76</f>
        <v>329390990</v>
      </c>
      <c r="G76" s="4">
        <f t="shared" si="18"/>
        <v>-12041713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Mar!F77</f>
        <v>123896016</v>
      </c>
      <c r="E77" s="4">
        <f>'Jan UPDATED'!I77+Feb!I77+Mar!I77</f>
        <v>1541402</v>
      </c>
      <c r="F77" s="4">
        <f>'Jan UPDATED'!J77+Feb!J77+Mar!J77</f>
        <v>3179671</v>
      </c>
      <c r="G77" s="4">
        <f t="shared" si="18"/>
        <v>-1638269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119</v>
      </c>
      <c r="B78" s="2"/>
      <c r="C78" s="3"/>
      <c r="D78" s="6" t="str">
        <f>Mar!F78</f>
        <v/>
      </c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Mar!F79</f>
        <v>707227640.3</v>
      </c>
      <c r="E79" s="4">
        <f>'Jan UPDATED'!I79+Feb!I79+Mar!I79</f>
        <v>0</v>
      </c>
      <c r="F79" s="4">
        <f>'Jan UPDATED'!J79+Feb!J79+Mar!J79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2" t="s">
        <v>46</v>
      </c>
      <c r="B80" s="1"/>
      <c r="C80" s="1"/>
      <c r="D80" s="24">
        <f t="shared" ref="D80:G80" si="20">SUM(D67:D79)</f>
        <v>49571374882</v>
      </c>
      <c r="E80" s="24">
        <f t="shared" si="20"/>
        <v>1102086929</v>
      </c>
      <c r="F80" s="24">
        <f t="shared" si="20"/>
        <v>2067609392</v>
      </c>
      <c r="G80" s="24">
        <f t="shared" si="20"/>
        <v>-965522462.9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18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Mar!F82</f>
        <v>12693809597</v>
      </c>
      <c r="E82" s="4">
        <f>'Jan UPDATED'!I82+Feb!I82+Mar!I82</f>
        <v>77072616</v>
      </c>
      <c r="F82" s="4">
        <f>'Jan UPDATED'!J82+Feb!J82+Mar!J82</f>
        <v>351873397</v>
      </c>
      <c r="G82" s="4">
        <f t="shared" ref="G82:G88" si="21">E82-F82</f>
        <v>-274800781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Mar!F83</f>
        <v>216706381.8</v>
      </c>
      <c r="E83" s="4">
        <f>'Jan UPDATED'!I83+Feb!I83+Mar!I83</f>
        <v>52817.71</v>
      </c>
      <c r="F83" s="4">
        <f>'Jan UPDATED'!J83+Feb!J83+Mar!J83</f>
        <v>41537715.8</v>
      </c>
      <c r="G83" s="4">
        <f t="shared" si="21"/>
        <v>-41484898.09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Mar!F84</f>
        <v>442886642</v>
      </c>
      <c r="E84" s="4">
        <f>'Jan UPDATED'!I84+Feb!I84+Mar!I84</f>
        <v>3994282</v>
      </c>
      <c r="F84" s="4">
        <f>'Jan UPDATED'!J84+Feb!J84+Mar!J84</f>
        <v>3924199</v>
      </c>
      <c r="G84" s="4">
        <f t="shared" si="21"/>
        <v>70083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18"/>
      <c r="B85" s="2">
        <f t="shared" si="22"/>
        <v>59</v>
      </c>
      <c r="C85" s="3" t="s">
        <v>120</v>
      </c>
      <c r="D85" s="6">
        <f>Mar!F85</f>
        <v>49522693</v>
      </c>
      <c r="E85" s="4">
        <f>'Jan UPDATED'!I85+Feb!I85+Mar!I85</f>
        <v>0</v>
      </c>
      <c r="F85" s="4">
        <f>'Jan UPDATED'!J85+Feb!J85+Mar!J85</f>
        <v>0</v>
      </c>
      <c r="G85" s="4">
        <f t="shared" si="21"/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Mar!F86</f>
        <v>1842470102</v>
      </c>
      <c r="E86" s="4">
        <f>'Jan UPDATED'!I86+Feb!I86+Mar!I86</f>
        <v>200050</v>
      </c>
      <c r="F86" s="4">
        <f>'Jan UPDATED'!J86+Feb!J86+Mar!J86</f>
        <v>79646261</v>
      </c>
      <c r="G86" s="4">
        <f t="shared" si="21"/>
        <v>-79446211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Mar!F87</f>
        <v>227851923.9</v>
      </c>
      <c r="E87" s="4">
        <f>'Jan UPDATED'!I87+Feb!I87+Mar!I87</f>
        <v>461158</v>
      </c>
      <c r="F87" s="4">
        <f>'Jan UPDATED'!J87+Feb!J87+Mar!J87</f>
        <v>7723341.9</v>
      </c>
      <c r="G87" s="4">
        <f t="shared" si="21"/>
        <v>-7262183.9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Mar!F88</f>
        <v>603580642</v>
      </c>
      <c r="E88" s="4">
        <f>'Jan UPDATED'!I88+Feb!I88+Mar!I88</f>
        <v>28413721</v>
      </c>
      <c r="F88" s="4">
        <f>'Jan UPDATED'!J88+Feb!J88+Mar!J88</f>
        <v>9504537</v>
      </c>
      <c r="G88" s="4">
        <f t="shared" si="21"/>
        <v>18909184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2" t="s">
        <v>92</v>
      </c>
      <c r="B89" s="23"/>
      <c r="C89" s="28"/>
      <c r="D89" s="24">
        <f t="shared" ref="D89:G89" si="23">SUM(D82:D88)</f>
        <v>16076827982</v>
      </c>
      <c r="E89" s="24">
        <f t="shared" si="23"/>
        <v>110194644.7</v>
      </c>
      <c r="F89" s="24">
        <f t="shared" si="23"/>
        <v>494209451.7</v>
      </c>
      <c r="G89" s="24">
        <f t="shared" si="23"/>
        <v>-384014807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Mar!F90</f>
        <v>928989465</v>
      </c>
      <c r="E90" s="4">
        <f>'Jan UPDATED'!I90+Feb!I90+Mar!I90</f>
        <v>2195704</v>
      </c>
      <c r="F90" s="4">
        <f>'Jan UPDATED'!J90+Feb!J90+Mar!J90</f>
        <v>13528170</v>
      </c>
      <c r="G90" s="4">
        <f>E90-F90</f>
        <v>-11332466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2" t="s">
        <v>94</v>
      </c>
      <c r="B91" s="28"/>
      <c r="C91" s="1"/>
      <c r="D91" s="24">
        <f t="shared" ref="D91:G91" si="24">SUM(D90)</f>
        <v>928989465</v>
      </c>
      <c r="E91" s="24">
        <f t="shared" si="24"/>
        <v>2195704</v>
      </c>
      <c r="F91" s="24">
        <f t="shared" si="24"/>
        <v>13528170</v>
      </c>
      <c r="G91" s="24">
        <f t="shared" si="24"/>
        <v>-11332466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3"/>
      <c r="C92" s="28"/>
      <c r="D92" s="24">
        <f t="shared" ref="D92:G92" si="25">D80+D89+D91</f>
        <v>66577192329</v>
      </c>
      <c r="E92" s="24">
        <f t="shared" si="25"/>
        <v>1214477277</v>
      </c>
      <c r="F92" s="24">
        <f t="shared" si="25"/>
        <v>2575347013</v>
      </c>
      <c r="G92" s="24">
        <f t="shared" si="25"/>
        <v>-1360869736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29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8" t="s">
        <v>20</v>
      </c>
      <c r="B94" s="2"/>
      <c r="C94" s="29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/>
      <c r="B95" s="2">
        <f>B90+1</f>
        <v>64</v>
      </c>
      <c r="C95" s="29" t="s">
        <v>121</v>
      </c>
      <c r="D95" s="6">
        <f>Mar!F95</f>
        <v>172624993.8</v>
      </c>
      <c r="E95" s="4">
        <f>Feb!I95+Mar!I95</f>
        <v>10945975.02</v>
      </c>
      <c r="F95" s="4">
        <f>Feb!J95+Mar!J95</f>
        <v>0</v>
      </c>
      <c r="G95" s="4">
        <f t="shared" ref="G95:G98" si="26">E95-F95</f>
        <v>10945975.02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8"/>
      <c r="B96" s="2">
        <f t="shared" ref="B96:B98" si="27">1+B95</f>
        <v>65</v>
      </c>
      <c r="C96" s="3" t="s">
        <v>97</v>
      </c>
      <c r="D96" s="6">
        <f>Mar!F96</f>
        <v>25337537849</v>
      </c>
      <c r="E96" s="4">
        <f>'Jan UPDATED'!I95+Feb!I96+Mar!I96</f>
        <v>1027537</v>
      </c>
      <c r="F96" s="4">
        <f>'Jan UPDATED'!J95+Feb!J96+Mar!J96</f>
        <v>1830029386</v>
      </c>
      <c r="G96" s="4">
        <f t="shared" si="26"/>
        <v>-1829001849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18"/>
      <c r="B97" s="2">
        <f t="shared" si="27"/>
        <v>66</v>
      </c>
      <c r="C97" s="3" t="s">
        <v>98</v>
      </c>
      <c r="D97" s="6">
        <f>Mar!F97</f>
        <v>3593498998</v>
      </c>
      <c r="E97" s="4">
        <f>'Jan UPDATED'!I96+Feb!I97+Mar!I97</f>
        <v>1405184182</v>
      </c>
      <c r="F97" s="4">
        <f>'Jan UPDATED'!J96+Feb!J97+Mar!J97</f>
        <v>1082548599</v>
      </c>
      <c r="G97" s="4">
        <f t="shared" si="26"/>
        <v>322635583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99</v>
      </c>
      <c r="D98" s="6">
        <f>Mar!F98</f>
        <v>18024875701</v>
      </c>
      <c r="E98" s="4">
        <f>'Jan UPDATED'!I97+Feb!I98+Mar!I98</f>
        <v>1049581701</v>
      </c>
      <c r="F98" s="4">
        <f>'Jan UPDATED'!J97+Feb!J98+Mar!J98</f>
        <v>3928576231</v>
      </c>
      <c r="G98" s="4">
        <f t="shared" si="26"/>
        <v>-2878994530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8" t="s">
        <v>40</v>
      </c>
      <c r="B99" s="2"/>
      <c r="C99" s="3"/>
      <c r="D99" s="6" t="str">
        <f>Mar!F99</f>
        <v/>
      </c>
      <c r="E99" s="4">
        <f>'Jan UPDATED'!I98+Feb!I99+Mar!I99</f>
        <v>0</v>
      </c>
      <c r="F99" s="4">
        <f>'Jan UPDATED'!J98+Feb!J99+Mar!J99</f>
        <v>0</v>
      </c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97</v>
      </c>
      <c r="D100" s="6">
        <f>Mar!F100</f>
        <v>8970280140</v>
      </c>
      <c r="E100" s="4">
        <f>'Jan UPDATED'!I99+Feb!I100+Mar!I100</f>
        <v>3246858890</v>
      </c>
      <c r="F100" s="4">
        <f>'Jan UPDATED'!J99+Feb!J100+Mar!J100</f>
        <v>2549825556</v>
      </c>
      <c r="G100" s="4">
        <f>E100-F100</f>
        <v>697033334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2" t="s">
        <v>46</v>
      </c>
      <c r="B101" s="2"/>
      <c r="C101" s="3"/>
      <c r="D101" s="24">
        <f t="shared" ref="D101:G101" si="28">SUM(D95:D100)</f>
        <v>56098817682</v>
      </c>
      <c r="E101" s="24">
        <f t="shared" si="28"/>
        <v>5713598285</v>
      </c>
      <c r="F101" s="24">
        <f t="shared" si="28"/>
        <v>9390979772</v>
      </c>
      <c r="G101" s="24">
        <f t="shared" si="28"/>
        <v>-3677381487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8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100</v>
      </c>
      <c r="D103" s="6">
        <f>Mar!F103</f>
        <v>2321582034</v>
      </c>
      <c r="E103" s="4">
        <f>'Jan UPDATED'!I102+Feb!I103+Mar!I103</f>
        <v>292265616</v>
      </c>
      <c r="F103" s="4">
        <f>'Jan UPDATED'!J102+Feb!J103+Mar!J103</f>
        <v>385082616</v>
      </c>
      <c r="G103" s="4">
        <f>E103-F103</f>
        <v>-92817000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2" t="s">
        <v>92</v>
      </c>
      <c r="B104" s="2"/>
      <c r="C104" s="3"/>
      <c r="D104" s="24">
        <f t="shared" ref="D104:G104" si="29">SUM(D103)</f>
        <v>2321582034</v>
      </c>
      <c r="E104" s="24">
        <f t="shared" si="29"/>
        <v>292265616</v>
      </c>
      <c r="F104" s="24">
        <f t="shared" si="29"/>
        <v>385082616</v>
      </c>
      <c r="G104" s="24">
        <f t="shared" si="29"/>
        <v>-92817000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101</v>
      </c>
      <c r="B105" s="2"/>
      <c r="C105" s="3"/>
      <c r="D105" s="24">
        <f t="shared" ref="D105:G105" si="30">D101+D104</f>
        <v>58420399716</v>
      </c>
      <c r="E105" s="24">
        <f t="shared" si="30"/>
        <v>6005863901</v>
      </c>
      <c r="F105" s="24">
        <f t="shared" si="30"/>
        <v>9776062388</v>
      </c>
      <c r="G105" s="24">
        <f t="shared" si="30"/>
        <v>-3770198487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102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 t="s">
        <v>103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8"/>
      <c r="B108" s="2">
        <f>1+B103</f>
        <v>70</v>
      </c>
      <c r="C108" s="3" t="s">
        <v>122</v>
      </c>
      <c r="D108" s="6">
        <f>Mar!F108</f>
        <v>8921086659</v>
      </c>
      <c r="E108" s="4">
        <f>'Jan UPDATED'!I107+Feb!I108+Mar!I108</f>
        <v>249485758</v>
      </c>
      <c r="F108" s="4">
        <f>'Jan UPDATED'!J107+Feb!J108+Mar!J108</f>
        <v>579659351</v>
      </c>
      <c r="G108" s="4">
        <f t="shared" ref="G108:G110" si="31">E108-F108</f>
        <v>-330173593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105</v>
      </c>
      <c r="D109" s="6">
        <f>Mar!F109</f>
        <v>3554013108</v>
      </c>
      <c r="E109" s="4">
        <f>'Jan UPDATED'!I108+Feb!I109+Mar!I109</f>
        <v>268242563</v>
      </c>
      <c r="F109" s="4">
        <f>'Jan UPDATED'!J108+Feb!J109+Mar!J109</f>
        <v>277172449</v>
      </c>
      <c r="G109" s="4">
        <f t="shared" si="31"/>
        <v>-8929886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106</v>
      </c>
      <c r="D110" s="6">
        <f>Mar!F110</f>
        <v>849309154</v>
      </c>
      <c r="E110" s="4">
        <f>'Jan UPDATED'!I109+Feb!I110+Mar!I110</f>
        <v>413352889</v>
      </c>
      <c r="F110" s="4">
        <f>'Jan UPDATED'!J109+Feb!J110+Mar!J110</f>
        <v>85918626</v>
      </c>
      <c r="G110" s="4">
        <f t="shared" si="31"/>
        <v>327434263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2" t="s">
        <v>46</v>
      </c>
      <c r="B111" s="2"/>
      <c r="C111" s="3"/>
      <c r="D111" s="24">
        <f t="shared" ref="D111:G111" si="33">SUM(D108:D110)</f>
        <v>13324408921</v>
      </c>
      <c r="E111" s="24">
        <f t="shared" si="33"/>
        <v>931081210</v>
      </c>
      <c r="F111" s="24">
        <f t="shared" si="33"/>
        <v>942750426</v>
      </c>
      <c r="G111" s="24">
        <f t="shared" si="33"/>
        <v>-11669216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18" t="s">
        <v>107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104</v>
      </c>
      <c r="D113" s="6">
        <f>Mar!F113</f>
        <v>9820288487</v>
      </c>
      <c r="E113" s="4">
        <f>'Jan UPDATED'!I112+Feb!I113+Mar!I113</f>
        <v>92039380</v>
      </c>
      <c r="F113" s="4">
        <f>'Jan UPDATED'!J112+Feb!J113+Mar!J113</f>
        <v>350466291</v>
      </c>
      <c r="G113" s="4">
        <f>E113-F113</f>
        <v>-258426911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2" t="s">
        <v>92</v>
      </c>
      <c r="B114" s="23"/>
      <c r="C114" s="1"/>
      <c r="D114" s="24">
        <f t="shared" ref="D114:G114" si="34">SUM(D113)</f>
        <v>9820288487</v>
      </c>
      <c r="E114" s="24">
        <f t="shared" si="34"/>
        <v>92039380</v>
      </c>
      <c r="F114" s="24">
        <f t="shared" si="34"/>
        <v>350466291</v>
      </c>
      <c r="G114" s="24">
        <f t="shared" si="34"/>
        <v>-258426911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108</v>
      </c>
      <c r="B115" s="30"/>
      <c r="C115" s="28"/>
      <c r="D115" s="24">
        <f t="shared" ref="D115:G115" si="35">D111+D114</f>
        <v>23144697408</v>
      </c>
      <c r="E115" s="24">
        <f t="shared" si="35"/>
        <v>1023120590</v>
      </c>
      <c r="F115" s="24">
        <f t="shared" si="35"/>
        <v>1293216717</v>
      </c>
      <c r="G115" s="24">
        <f t="shared" si="35"/>
        <v>-270096127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1" t="s">
        <v>109</v>
      </c>
      <c r="B116" s="32"/>
      <c r="C116" s="33"/>
      <c r="D116" s="34">
        <f t="shared" ref="D116:G116" si="36">D40+D64+D92+D105+D115</f>
        <v>231998661856</v>
      </c>
      <c r="E116" s="34">
        <f t="shared" si="36"/>
        <v>9507840922</v>
      </c>
      <c r="F116" s="34">
        <f t="shared" si="36"/>
        <v>18233482123</v>
      </c>
      <c r="G116" s="34">
        <f t="shared" si="36"/>
        <v>-8725641201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"/>
      <c r="B117" s="2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29"/>
      <c r="B118" s="36"/>
      <c r="C118" s="36"/>
      <c r="D118" s="54">
        <f>D116-Mar!F116</f>
        <v>0</v>
      </c>
      <c r="E118" s="54">
        <f>E116-Mar!L116</f>
        <v>0</v>
      </c>
      <c r="F118" s="54">
        <f>F116-Mar!M116</f>
        <v>0</v>
      </c>
      <c r="G118" s="54">
        <f>G116-Mar!N116</f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40" t="s">
        <v>112</v>
      </c>
      <c r="B119" s="36"/>
      <c r="C119" s="36"/>
      <c r="D119" s="55"/>
      <c r="E119" s="55"/>
      <c r="F119" s="55"/>
      <c r="G119" s="5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29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29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29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29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123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4.324706938E9</v>
      </c>
      <c r="E9" s="6">
        <v>1.2765826E7</v>
      </c>
      <c r="F9" s="6">
        <f t="shared" ref="F9:F27" si="1">D9-E9</f>
        <v>4311941112</v>
      </c>
      <c r="G9" s="6">
        <v>4.143331275E9</v>
      </c>
      <c r="H9" s="6">
        <v>6398.0</v>
      </c>
      <c r="I9" s="6">
        <v>4855576.0</v>
      </c>
      <c r="J9" s="6">
        <v>3.1743228E7</v>
      </c>
      <c r="K9" s="4">
        <f t="shared" ref="K9:K27" si="2">I9-J9</f>
        <v>-26887652</v>
      </c>
      <c r="L9" s="4">
        <f>I9+Mar!L9</f>
        <v>16976980</v>
      </c>
      <c r="M9" s="4">
        <f>J9+Mar!M9</f>
        <v>211334924</v>
      </c>
      <c r="N9" s="4">
        <f t="shared" ref="N9:N27" si="3">L9-M9</f>
        <v>-194357944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7.836773457E8</v>
      </c>
      <c r="E10" s="6">
        <v>210890.79</v>
      </c>
      <c r="F10" s="6">
        <f t="shared" si="1"/>
        <v>783466454.9</v>
      </c>
      <c r="G10" s="6">
        <v>7.218737009E8</v>
      </c>
      <c r="H10" s="6">
        <v>4026.0</v>
      </c>
      <c r="I10" s="6">
        <v>3611881.19</v>
      </c>
      <c r="J10" s="6">
        <v>1.016738461E7</v>
      </c>
      <c r="K10" s="4">
        <f t="shared" si="2"/>
        <v>-6555503.42</v>
      </c>
      <c r="L10" s="4">
        <f>I10+Mar!L10</f>
        <v>10056056.83</v>
      </c>
      <c r="M10" s="4">
        <f>J10+Mar!M10</f>
        <v>50197447.52</v>
      </c>
      <c r="N10" s="4">
        <f t="shared" si="3"/>
        <v>-40141390.69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1.30661751608E9</v>
      </c>
      <c r="E11" s="6">
        <v>946676.02</v>
      </c>
      <c r="F11" s="6">
        <f t="shared" si="1"/>
        <v>1305670840</v>
      </c>
      <c r="G11" s="6">
        <v>1.22905934395E9</v>
      </c>
      <c r="H11" s="6">
        <v>2642.0</v>
      </c>
      <c r="I11" s="6">
        <v>6216093.67</v>
      </c>
      <c r="J11" s="6">
        <v>2.494507812E7</v>
      </c>
      <c r="K11" s="4">
        <f t="shared" si="2"/>
        <v>-18728984.45</v>
      </c>
      <c r="L11" s="4">
        <f>I11+Mar!L11</f>
        <v>38621730.39</v>
      </c>
      <c r="M11" s="4">
        <f>J11+Mar!M11</f>
        <v>131003209.8</v>
      </c>
      <c r="N11" s="4">
        <f t="shared" si="3"/>
        <v>-92381479.37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4.1801022968E8</v>
      </c>
      <c r="E12" s="6">
        <v>6948729.29</v>
      </c>
      <c r="F12" s="6">
        <f t="shared" si="1"/>
        <v>411061500.4</v>
      </c>
      <c r="G12" s="6">
        <v>3.1772830842E8</v>
      </c>
      <c r="H12" s="6">
        <v>1760.0</v>
      </c>
      <c r="I12" s="6">
        <v>1.5652857E7</v>
      </c>
      <c r="J12" s="6">
        <v>281371.09</v>
      </c>
      <c r="K12" s="4">
        <f t="shared" si="2"/>
        <v>15371485.91</v>
      </c>
      <c r="L12" s="4">
        <f>I12+Mar!L12</f>
        <v>67384020.21</v>
      </c>
      <c r="M12" s="4">
        <f>J12+Mar!M12</f>
        <v>9274873.65</v>
      </c>
      <c r="N12" s="4">
        <f t="shared" si="3"/>
        <v>58109146.56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4.57811351E8</v>
      </c>
      <c r="E13" s="6">
        <v>4280116.0</v>
      </c>
      <c r="F13" s="6">
        <f t="shared" si="1"/>
        <v>453531235</v>
      </c>
      <c r="G13" s="6">
        <v>3.06615119E8</v>
      </c>
      <c r="H13" s="6">
        <v>1287.0</v>
      </c>
      <c r="I13" s="6">
        <v>3.1139718E7</v>
      </c>
      <c r="J13" s="6">
        <v>3.5560063E7</v>
      </c>
      <c r="K13" s="4">
        <f t="shared" si="2"/>
        <v>-4420345</v>
      </c>
      <c r="L13" s="4">
        <f>I13+Mar!L13</f>
        <v>64349905</v>
      </c>
      <c r="M13" s="4">
        <f>J13+Mar!M13</f>
        <v>73770030</v>
      </c>
      <c r="N13" s="4">
        <f t="shared" si="3"/>
        <v>-9420125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3.832512626E9</v>
      </c>
      <c r="E14" s="6">
        <v>7.8179127E7</v>
      </c>
      <c r="F14" s="6">
        <f t="shared" si="1"/>
        <v>3754333499</v>
      </c>
      <c r="G14" s="6">
        <v>3.110046771E9</v>
      </c>
      <c r="H14" s="6">
        <v>15133.0</v>
      </c>
      <c r="I14" s="6">
        <v>2.74892935E8</v>
      </c>
      <c r="J14" s="6">
        <v>3.71014043E8</v>
      </c>
      <c r="K14" s="4">
        <f t="shared" si="2"/>
        <v>-96121108</v>
      </c>
      <c r="L14" s="4">
        <f>I14+Mar!L14</f>
        <v>556568906</v>
      </c>
      <c r="M14" s="4">
        <f>J14+Mar!M14</f>
        <v>1263971577</v>
      </c>
      <c r="N14" s="4">
        <f t="shared" si="3"/>
        <v>-707402671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1.01873353E8</v>
      </c>
      <c r="E15" s="6">
        <v>401213.0</v>
      </c>
      <c r="F15" s="6">
        <f t="shared" si="1"/>
        <v>101472140</v>
      </c>
      <c r="G15" s="6">
        <v>9.9243234E7</v>
      </c>
      <c r="H15" s="6">
        <v>506.0</v>
      </c>
      <c r="I15" s="6">
        <v>510069.0</v>
      </c>
      <c r="J15" s="6">
        <v>493714.0</v>
      </c>
      <c r="K15" s="4">
        <f t="shared" si="2"/>
        <v>16355</v>
      </c>
      <c r="L15" s="4">
        <f>I15+Mar!L15</f>
        <v>1437674</v>
      </c>
      <c r="M15" s="4">
        <f>J15+Mar!M15</f>
        <v>4842752</v>
      </c>
      <c r="N15" s="4">
        <f t="shared" si="3"/>
        <v>-3405078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1.36784852E8</v>
      </c>
      <c r="E16" s="6">
        <v>1540683.0</v>
      </c>
      <c r="F16" s="6">
        <f t="shared" si="1"/>
        <v>135244169</v>
      </c>
      <c r="G16" s="6">
        <v>1.1794439E8</v>
      </c>
      <c r="H16" s="6">
        <v>47.0</v>
      </c>
      <c r="I16" s="6">
        <v>3000000.0</v>
      </c>
      <c r="J16" s="6">
        <v>313773.0</v>
      </c>
      <c r="K16" s="4">
        <f t="shared" si="2"/>
        <v>2686227</v>
      </c>
      <c r="L16" s="4">
        <f>I16+Mar!L16</f>
        <v>23000000</v>
      </c>
      <c r="M16" s="4">
        <f>J16+Mar!M16</f>
        <v>7542618</v>
      </c>
      <c r="N16" s="4">
        <f t="shared" si="3"/>
        <v>15457382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1.195857998E9</v>
      </c>
      <c r="E17" s="6">
        <v>2.7005919E7</v>
      </c>
      <c r="F17" s="6">
        <f t="shared" si="1"/>
        <v>1168852079</v>
      </c>
      <c r="G17" s="6">
        <v>1.178726225E9</v>
      </c>
      <c r="H17" s="6">
        <v>11490.0</v>
      </c>
      <c r="I17" s="6">
        <v>0.0</v>
      </c>
      <c r="J17" s="6">
        <v>7726419.0</v>
      </c>
      <c r="K17" s="4">
        <f t="shared" si="2"/>
        <v>-7726419</v>
      </c>
      <c r="L17" s="4">
        <f>I17+Mar!L17</f>
        <v>0</v>
      </c>
      <c r="M17" s="4">
        <f>J17+Mar!M17</f>
        <v>56817024</v>
      </c>
      <c r="N17" s="4">
        <f t="shared" si="3"/>
        <v>-56817024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3.528769287E9</v>
      </c>
      <c r="E18" s="6">
        <v>3.1061967E7</v>
      </c>
      <c r="F18" s="6">
        <f t="shared" si="1"/>
        <v>3497707320</v>
      </c>
      <c r="G18" s="6">
        <v>3.374100919E9</v>
      </c>
      <c r="H18" s="6">
        <v>11384.0</v>
      </c>
      <c r="I18" s="6">
        <v>7501654.0</v>
      </c>
      <c r="J18" s="6">
        <v>3.4851344E7</v>
      </c>
      <c r="K18" s="4">
        <f t="shared" si="2"/>
        <v>-27349690</v>
      </c>
      <c r="L18" s="4">
        <f>I18+Mar!L18</f>
        <v>27495600</v>
      </c>
      <c r="M18" s="4">
        <f>J18+Mar!M18</f>
        <v>145527918</v>
      </c>
      <c r="N18" s="4">
        <f t="shared" si="3"/>
        <v>-118032318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2.36366677732E9</v>
      </c>
      <c r="E19" s="6">
        <v>6495743.11</v>
      </c>
      <c r="F19" s="6">
        <f t="shared" si="1"/>
        <v>2357171034</v>
      </c>
      <c r="G19" s="6">
        <v>2.13209973364E9</v>
      </c>
      <c r="H19" s="6">
        <v>4897.0</v>
      </c>
      <c r="I19" s="6">
        <v>4854076.02</v>
      </c>
      <c r="J19" s="6">
        <v>7765123.76</v>
      </c>
      <c r="K19" s="4">
        <f t="shared" si="2"/>
        <v>-2911047.74</v>
      </c>
      <c r="L19" s="4">
        <f>I19+Mar!L19</f>
        <v>11826770.38</v>
      </c>
      <c r="M19" s="4">
        <f>J19+Mar!M19</f>
        <v>20749358.16</v>
      </c>
      <c r="N19" s="4">
        <f t="shared" si="3"/>
        <v>-8922587.78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9.64000331899E9</v>
      </c>
      <c r="E20" s="6">
        <v>3.989643533E7</v>
      </c>
      <c r="F20" s="6">
        <f t="shared" si="1"/>
        <v>9600106884</v>
      </c>
      <c r="G20" s="6">
        <v>8.70871548145E9</v>
      </c>
      <c r="H20" s="6">
        <v>33629.0</v>
      </c>
      <c r="I20" s="6">
        <v>1.181912547E7</v>
      </c>
      <c r="J20" s="6">
        <v>4.343513413E7</v>
      </c>
      <c r="K20" s="4">
        <f t="shared" si="2"/>
        <v>-31616008.66</v>
      </c>
      <c r="L20" s="4">
        <f>I20+Mar!L20</f>
        <v>40123478.17</v>
      </c>
      <c r="M20" s="4">
        <f>J20+Mar!M20</f>
        <v>197375679.9</v>
      </c>
      <c r="N20" s="4">
        <f t="shared" si="3"/>
        <v>-157252201.7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3.2150242022E8</v>
      </c>
      <c r="E21" s="6">
        <v>748479.42</v>
      </c>
      <c r="F21" s="6">
        <f t="shared" si="1"/>
        <v>320753940.8</v>
      </c>
      <c r="G21" s="6">
        <v>3.1420373948E8</v>
      </c>
      <c r="H21" s="6">
        <v>932.0</v>
      </c>
      <c r="I21" s="6">
        <v>356181.63</v>
      </c>
      <c r="J21" s="6">
        <v>69213.24</v>
      </c>
      <c r="K21" s="4">
        <f t="shared" si="2"/>
        <v>286968.39</v>
      </c>
      <c r="L21" s="4">
        <f>I21+Mar!L21</f>
        <v>1426830.35</v>
      </c>
      <c r="M21" s="4">
        <f>J21+Mar!M21</f>
        <v>5929287.9</v>
      </c>
      <c r="N21" s="4">
        <f t="shared" si="3"/>
        <v>-4502457.55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3.86963355981E9</v>
      </c>
      <c r="E22" s="6">
        <v>9624476.62</v>
      </c>
      <c r="F22" s="6">
        <f t="shared" si="1"/>
        <v>3860009083</v>
      </c>
      <c r="G22" s="6">
        <v>3.79379337934E9</v>
      </c>
      <c r="H22" s="6">
        <v>24661.0</v>
      </c>
      <c r="I22" s="6">
        <v>1.963250485E7</v>
      </c>
      <c r="J22" s="6">
        <v>2.393717764E7</v>
      </c>
      <c r="K22" s="4">
        <f t="shared" si="2"/>
        <v>-4304672.79</v>
      </c>
      <c r="L22" s="4">
        <f>I22+Mar!L22</f>
        <v>40154640.65</v>
      </c>
      <c r="M22" s="4">
        <f>J22+Mar!M22</f>
        <v>139180795.2</v>
      </c>
      <c r="N22" s="4">
        <f t="shared" si="3"/>
        <v>-99026154.52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7.91333767E9</v>
      </c>
      <c r="E23" s="6">
        <v>2.6379599E7</v>
      </c>
      <c r="F23" s="6">
        <f t="shared" si="1"/>
        <v>7886958071</v>
      </c>
      <c r="G23" s="6">
        <v>7.810082953E9</v>
      </c>
      <c r="H23" s="6">
        <v>13028.0</v>
      </c>
      <c r="I23" s="6">
        <v>800022.0</v>
      </c>
      <c r="J23" s="6">
        <v>8.2629792E7</v>
      </c>
      <c r="K23" s="4">
        <f t="shared" si="2"/>
        <v>-81829770</v>
      </c>
      <c r="L23" s="4">
        <f>I23+Mar!L23</f>
        <v>6247062</v>
      </c>
      <c r="M23" s="4">
        <f>J23+Mar!M23</f>
        <v>514744406</v>
      </c>
      <c r="N23" s="4">
        <f t="shared" si="3"/>
        <v>-508497344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3.84351056027E9</v>
      </c>
      <c r="E24" s="6">
        <v>2.486013107E7</v>
      </c>
      <c r="F24" s="6">
        <f t="shared" si="1"/>
        <v>3818650429</v>
      </c>
      <c r="G24" s="6">
        <v>3.6181574802E9</v>
      </c>
      <c r="H24" s="6">
        <v>12530.0</v>
      </c>
      <c r="I24" s="6">
        <v>2.770287881E7</v>
      </c>
      <c r="J24" s="6">
        <v>3059137.57</v>
      </c>
      <c r="K24" s="4">
        <f t="shared" si="2"/>
        <v>24643741.24</v>
      </c>
      <c r="L24" s="4">
        <f>I24+Mar!L24</f>
        <v>146433285.3</v>
      </c>
      <c r="M24" s="4">
        <f>J24+Mar!M24</f>
        <v>55396829.27</v>
      </c>
      <c r="N24" s="4">
        <f t="shared" si="3"/>
        <v>91036456.02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6.613635346E9</v>
      </c>
      <c r="E25" s="6">
        <v>6.0558615E7</v>
      </c>
      <c r="F25" s="6">
        <f t="shared" si="1"/>
        <v>6553076731</v>
      </c>
      <c r="G25" s="6">
        <v>6.400213793E9</v>
      </c>
      <c r="H25" s="6">
        <v>67024.0</v>
      </c>
      <c r="I25" s="6">
        <v>5.9763245E7</v>
      </c>
      <c r="J25" s="6">
        <v>1.22300674E8</v>
      </c>
      <c r="K25" s="4">
        <f t="shared" si="2"/>
        <v>-62537429</v>
      </c>
      <c r="L25" s="4">
        <f>I25+Mar!L25</f>
        <v>136894865</v>
      </c>
      <c r="M25" s="4">
        <f>J25+Mar!M25</f>
        <v>544295412</v>
      </c>
      <c r="N25" s="4">
        <f t="shared" si="3"/>
        <v>-407400547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1.0587129442E10</v>
      </c>
      <c r="E26" s="6">
        <v>3.7421921E7</v>
      </c>
      <c r="F26" s="6">
        <f t="shared" si="1"/>
        <v>10549707521</v>
      </c>
      <c r="G26" s="6">
        <v>1.0507364007E10</v>
      </c>
      <c r="H26" s="6">
        <v>57986.0</v>
      </c>
      <c r="I26" s="6">
        <v>9.417918E7</v>
      </c>
      <c r="J26" s="6">
        <v>2.85394447E8</v>
      </c>
      <c r="K26" s="4">
        <f t="shared" si="2"/>
        <v>-191215267</v>
      </c>
      <c r="L26" s="4">
        <f>I26+Mar!L26</f>
        <v>201431934</v>
      </c>
      <c r="M26" s="4">
        <f>J26+Mar!M26</f>
        <v>1008979953</v>
      </c>
      <c r="N26" s="4">
        <f t="shared" si="3"/>
        <v>-807548019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6.255662368E8</v>
      </c>
      <c r="E27" s="6">
        <v>2.096001983E7</v>
      </c>
      <c r="F27" s="6">
        <f t="shared" si="1"/>
        <v>604606217</v>
      </c>
      <c r="G27" s="6">
        <v>5.396749519E8</v>
      </c>
      <c r="H27" s="6">
        <v>1233.0</v>
      </c>
      <c r="I27" s="6">
        <v>7450782.6</v>
      </c>
      <c r="J27" s="6">
        <v>1390154.22</v>
      </c>
      <c r="K27" s="4">
        <f t="shared" si="2"/>
        <v>6060628.38</v>
      </c>
      <c r="L27" s="4">
        <f>I27+Mar!L27</f>
        <v>10094147.41</v>
      </c>
      <c r="M27" s="4">
        <f>J27+Mar!M27</f>
        <v>6128077.84</v>
      </c>
      <c r="N27" s="4">
        <f t="shared" si="3"/>
        <v>3966069.57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2.2770205802E8</v>
      </c>
      <c r="E29" s="6">
        <v>922248.71</v>
      </c>
      <c r="F29" s="6">
        <f t="shared" ref="F29:F32" si="5">D29-E29</f>
        <v>226779809.3</v>
      </c>
      <c r="G29" s="6">
        <v>2.236251656E8</v>
      </c>
      <c r="H29" s="6">
        <v>3470.0</v>
      </c>
      <c r="I29" s="6">
        <v>5963945.14</v>
      </c>
      <c r="J29" s="6">
        <v>3151445.57</v>
      </c>
      <c r="K29" s="4">
        <f t="shared" ref="K29:K32" si="6">I29-J29</f>
        <v>2812499.57</v>
      </c>
      <c r="L29" s="4">
        <f>I29+Mar!L29</f>
        <v>23916773.3</v>
      </c>
      <c r="M29" s="4">
        <f>J29+Mar!M29</f>
        <v>36416876.03</v>
      </c>
      <c r="N29" s="4">
        <f t="shared" ref="N29:N32" si="7">L29-M29</f>
        <v>-12500102.73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2.6000023512E8</v>
      </c>
      <c r="E30" s="6">
        <v>604612.73</v>
      </c>
      <c r="F30" s="6">
        <f t="shared" si="5"/>
        <v>259395622.4</v>
      </c>
      <c r="G30" s="6">
        <v>1.49131269E8</v>
      </c>
      <c r="H30" s="6">
        <v>3137.0</v>
      </c>
      <c r="I30" s="6">
        <v>1.324879259E7</v>
      </c>
      <c r="J30" s="6">
        <v>2791651.38</v>
      </c>
      <c r="K30" s="4">
        <f t="shared" si="6"/>
        <v>10457141.21</v>
      </c>
      <c r="L30" s="4">
        <f>I30+Mar!L30</f>
        <v>165192604.5</v>
      </c>
      <c r="M30" s="4">
        <f>J30+Mar!M30</f>
        <v>17700100.03</v>
      </c>
      <c r="N30" s="4">
        <f t="shared" si="7"/>
        <v>147492504.5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3.0235854074E8</v>
      </c>
      <c r="E31" s="6">
        <v>1581879.3</v>
      </c>
      <c r="F31" s="6">
        <f t="shared" si="5"/>
        <v>300776661.4</v>
      </c>
      <c r="G31" s="6">
        <v>2.74822933E8</v>
      </c>
      <c r="H31" s="6">
        <v>1219.0</v>
      </c>
      <c r="I31" s="6">
        <v>498335.29</v>
      </c>
      <c r="J31" s="6">
        <v>4336046.91</v>
      </c>
      <c r="K31" s="4">
        <f t="shared" si="6"/>
        <v>-3837711.62</v>
      </c>
      <c r="L31" s="4">
        <f>I31+Mar!L31</f>
        <v>2433581.38</v>
      </c>
      <c r="M31" s="4">
        <f>J31+Mar!M31</f>
        <v>20726713.36</v>
      </c>
      <c r="N31" s="4">
        <f t="shared" si="7"/>
        <v>-18293131.98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6.24420763E8</v>
      </c>
      <c r="E32" s="6">
        <v>5502308.0</v>
      </c>
      <c r="F32" s="6">
        <f t="shared" si="5"/>
        <v>618918455</v>
      </c>
      <c r="G32" s="6">
        <v>6.12947226E8</v>
      </c>
      <c r="H32" s="6">
        <v>646399.0</v>
      </c>
      <c r="I32" s="6">
        <v>2.8103494E7</v>
      </c>
      <c r="J32" s="6">
        <v>1.7118746E7</v>
      </c>
      <c r="K32" s="4">
        <f t="shared" si="6"/>
        <v>10984748</v>
      </c>
      <c r="L32" s="4">
        <f>I32+Mar!L32</f>
        <v>78784455</v>
      </c>
      <c r="M32" s="4">
        <f>J32+Mar!M32</f>
        <v>105350149</v>
      </c>
      <c r="N32" s="4">
        <f t="shared" si="7"/>
        <v>-26565694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2.141987007E9</v>
      </c>
      <c r="E34" s="6">
        <v>1932857.0</v>
      </c>
      <c r="F34" s="6">
        <f>D34-E34</f>
        <v>2140054150</v>
      </c>
      <c r="G34" s="6">
        <v>2.127887775E9</v>
      </c>
      <c r="H34" s="6">
        <v>3225.0</v>
      </c>
      <c r="I34" s="6">
        <v>6199623.0</v>
      </c>
      <c r="J34" s="6">
        <v>4.1981604E7</v>
      </c>
      <c r="K34" s="4">
        <f>I34-J34</f>
        <v>-35781981</v>
      </c>
      <c r="L34" s="4">
        <f>I34+Mar!L34</f>
        <v>14535918</v>
      </c>
      <c r="M34" s="4">
        <f>J34+Mar!M34</f>
        <v>119593963</v>
      </c>
      <c r="N34" s="4">
        <f>L34-M34</f>
        <v>-105058045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65421075432</v>
      </c>
      <c r="E35" s="24">
        <f t="shared" si="9"/>
        <v>400830473.2</v>
      </c>
      <c r="F35" s="24">
        <f t="shared" si="9"/>
        <v>65020244959</v>
      </c>
      <c r="G35" s="24">
        <f t="shared" si="9"/>
        <v>61811389174</v>
      </c>
      <c r="H35" s="24">
        <f t="shared" si="9"/>
        <v>928043</v>
      </c>
      <c r="I35" s="24">
        <f t="shared" si="9"/>
        <v>627952970.3</v>
      </c>
      <c r="J35" s="24">
        <f t="shared" si="9"/>
        <v>1156456765</v>
      </c>
      <c r="K35" s="24">
        <f t="shared" si="9"/>
        <v>-528503795</v>
      </c>
      <c r="L35" s="24">
        <f t="shared" si="9"/>
        <v>1685387218</v>
      </c>
      <c r="M35" s="24">
        <f t="shared" si="9"/>
        <v>4746849975</v>
      </c>
      <c r="N35" s="24">
        <f t="shared" si="9"/>
        <v>-3061462757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2.698395176E7</v>
      </c>
      <c r="E37" s="6">
        <v>62379.64</v>
      </c>
      <c r="F37" s="6">
        <f t="shared" ref="F37:F38" si="10">D37-E37</f>
        <v>26921572.12</v>
      </c>
      <c r="G37" s="6">
        <v>0.0</v>
      </c>
      <c r="H37" s="6">
        <v>51.0</v>
      </c>
      <c r="I37" s="6">
        <v>46170.46</v>
      </c>
      <c r="J37" s="6">
        <v>7354.58</v>
      </c>
      <c r="K37" s="4">
        <f t="shared" ref="K37:K38" si="11">I37-J37</f>
        <v>38815.88</v>
      </c>
      <c r="L37" s="4">
        <f>I37+Mar!L37</f>
        <v>352367.53</v>
      </c>
      <c r="M37" s="4">
        <f>J37+Mar!M37</f>
        <v>40120.23</v>
      </c>
      <c r="N37" s="4">
        <f t="shared" ref="N37:N38" si="12">L37-M37</f>
        <v>312247.3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1.86820404E9</v>
      </c>
      <c r="E38" s="6">
        <v>4.1500208E7</v>
      </c>
      <c r="F38" s="6">
        <f t="shared" si="10"/>
        <v>1826703832</v>
      </c>
      <c r="G38" s="6">
        <v>0.0</v>
      </c>
      <c r="H38" s="6">
        <v>2982.0</v>
      </c>
      <c r="I38" s="6">
        <v>1.4579177E7</v>
      </c>
      <c r="J38" s="6">
        <v>2.98337949E8</v>
      </c>
      <c r="K38" s="4">
        <f t="shared" si="11"/>
        <v>-283758772</v>
      </c>
      <c r="L38" s="4">
        <f>I38+Mar!L38</f>
        <v>60684470</v>
      </c>
      <c r="M38" s="4">
        <f>J38+Mar!M38</f>
        <v>397536584</v>
      </c>
      <c r="N38" s="4">
        <f t="shared" si="12"/>
        <v>-336852114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1895187992</v>
      </c>
      <c r="E39" s="24">
        <f t="shared" si="13"/>
        <v>41562587.64</v>
      </c>
      <c r="F39" s="24">
        <f t="shared" si="13"/>
        <v>1853625404</v>
      </c>
      <c r="G39" s="24">
        <f t="shared" si="13"/>
        <v>0</v>
      </c>
      <c r="H39" s="25">
        <f t="shared" si="13"/>
        <v>3033</v>
      </c>
      <c r="I39" s="24">
        <f t="shared" si="13"/>
        <v>14625347.46</v>
      </c>
      <c r="J39" s="24">
        <f t="shared" si="13"/>
        <v>298345303.6</v>
      </c>
      <c r="K39" s="24">
        <f t="shared" si="13"/>
        <v>-283719956.1</v>
      </c>
      <c r="L39" s="24">
        <f t="shared" si="13"/>
        <v>61036837.53</v>
      </c>
      <c r="M39" s="24">
        <f t="shared" si="13"/>
        <v>397576704.2</v>
      </c>
      <c r="N39" s="24">
        <f t="shared" si="13"/>
        <v>-336539866.7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67316263424</v>
      </c>
      <c r="E40" s="24">
        <f t="shared" si="14"/>
        <v>442393060.9</v>
      </c>
      <c r="F40" s="24">
        <f t="shared" si="14"/>
        <v>66873870363</v>
      </c>
      <c r="G40" s="24">
        <f t="shared" si="14"/>
        <v>61811389174</v>
      </c>
      <c r="H40" s="25">
        <f t="shared" si="14"/>
        <v>931076</v>
      </c>
      <c r="I40" s="24">
        <f t="shared" si="14"/>
        <v>642578317.7</v>
      </c>
      <c r="J40" s="24">
        <f t="shared" si="14"/>
        <v>1454802069</v>
      </c>
      <c r="K40" s="24">
        <f t="shared" si="14"/>
        <v>-812223751.1</v>
      </c>
      <c r="L40" s="24">
        <f t="shared" si="14"/>
        <v>1746424055</v>
      </c>
      <c r="M40" s="24">
        <f t="shared" si="14"/>
        <v>5144426679</v>
      </c>
      <c r="N40" s="24">
        <f t="shared" si="14"/>
        <v>-3398002623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4.448123532E8</v>
      </c>
      <c r="E43" s="6">
        <v>69146.33</v>
      </c>
      <c r="F43" s="6">
        <f t="shared" ref="F43:F52" si="15">D43-E43</f>
        <v>444743206.9</v>
      </c>
      <c r="G43" s="6">
        <v>2.3403218235E8</v>
      </c>
      <c r="H43" s="6">
        <v>2332.0</v>
      </c>
      <c r="I43" s="6">
        <v>492069.9</v>
      </c>
      <c r="J43" s="6">
        <v>3461082.61</v>
      </c>
      <c r="K43" s="4">
        <f t="shared" ref="K43:K52" si="16">I43-J43</f>
        <v>-2969012.71</v>
      </c>
      <c r="L43" s="4">
        <f>I43+Mar!L43</f>
        <v>2679166.75</v>
      </c>
      <c r="M43" s="4">
        <f>J43+Mar!M43</f>
        <v>27528545.22</v>
      </c>
      <c r="N43" s="4">
        <f t="shared" ref="N43:N52" si="17">L43-M43</f>
        <v>-24849378.47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1.2150823658E8</v>
      </c>
      <c r="E44" s="6">
        <v>5873675.2</v>
      </c>
      <c r="F44" s="6">
        <f t="shared" si="15"/>
        <v>115634561.4</v>
      </c>
      <c r="G44" s="6">
        <v>3.4232023E7</v>
      </c>
      <c r="H44" s="6">
        <v>698.0</v>
      </c>
      <c r="I44" s="6">
        <v>155535.2</v>
      </c>
      <c r="J44" s="6">
        <v>327702.35</v>
      </c>
      <c r="K44" s="4">
        <f t="shared" si="16"/>
        <v>-172167.15</v>
      </c>
      <c r="L44" s="4">
        <f>I44+Mar!L44</f>
        <v>1166419.75</v>
      </c>
      <c r="M44" s="4">
        <f>J44+Mar!M44</f>
        <v>3669323.89</v>
      </c>
      <c r="N44" s="4">
        <f t="shared" si="17"/>
        <v>-2502904.14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8.10734671E8</v>
      </c>
      <c r="E45" s="6">
        <v>1.2426091E7</v>
      </c>
      <c r="F45" s="6">
        <f t="shared" si="15"/>
        <v>798308580</v>
      </c>
      <c r="G45" s="6">
        <v>3.84981968E8</v>
      </c>
      <c r="H45" s="6">
        <v>4320.0</v>
      </c>
      <c r="I45" s="6">
        <v>672857.0</v>
      </c>
      <c r="J45" s="6">
        <v>5911411.0</v>
      </c>
      <c r="K45" s="4">
        <f t="shared" si="16"/>
        <v>-5238554</v>
      </c>
      <c r="L45" s="4">
        <f>I45+Mar!L45</f>
        <v>8825728</v>
      </c>
      <c r="M45" s="4">
        <f>J45+Mar!M45</f>
        <v>174882353</v>
      </c>
      <c r="N45" s="4">
        <f t="shared" si="17"/>
        <v>-166056625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3.10998143E8</v>
      </c>
      <c r="E46" s="6">
        <v>7968237.0</v>
      </c>
      <c r="F46" s="6">
        <f t="shared" si="15"/>
        <v>303029906</v>
      </c>
      <c r="G46" s="6">
        <v>2.00917302E8</v>
      </c>
      <c r="H46" s="6">
        <v>233.0</v>
      </c>
      <c r="I46" s="6">
        <v>8.7901502E7</v>
      </c>
      <c r="J46" s="6">
        <v>8.8255262E7</v>
      </c>
      <c r="K46" s="4">
        <f t="shared" si="16"/>
        <v>-353760</v>
      </c>
      <c r="L46" s="4">
        <f>I46+Mar!L46</f>
        <v>175797386</v>
      </c>
      <c r="M46" s="4">
        <f>J46+Mar!M46</f>
        <v>178870917</v>
      </c>
      <c r="N46" s="4">
        <f t="shared" si="17"/>
        <v>-3073531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3.2755056367E8</v>
      </c>
      <c r="E47" s="6">
        <v>1275094.79</v>
      </c>
      <c r="F47" s="6">
        <f t="shared" si="15"/>
        <v>326275468.9</v>
      </c>
      <c r="G47" s="6">
        <v>1.637101781E8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I47+Mar!L47</f>
        <v>0</v>
      </c>
      <c r="M47" s="4">
        <f>J47+Mar!M47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5.08472123E8</v>
      </c>
      <c r="E48" s="6">
        <v>1.4716344E7</v>
      </c>
      <c r="F48" s="6">
        <f t="shared" si="15"/>
        <v>493755779</v>
      </c>
      <c r="G48" s="6">
        <v>2.50803148E8</v>
      </c>
      <c r="H48" s="6">
        <v>9829.0</v>
      </c>
      <c r="I48" s="6">
        <v>1970006.0</v>
      </c>
      <c r="J48" s="6">
        <v>5661863.0</v>
      </c>
      <c r="K48" s="4">
        <f t="shared" si="16"/>
        <v>-3691857</v>
      </c>
      <c r="L48" s="4">
        <f>I48+Mar!L48</f>
        <v>2810760</v>
      </c>
      <c r="M48" s="4">
        <f>J48+Mar!M48</f>
        <v>19722317</v>
      </c>
      <c r="N48" s="4">
        <f t="shared" si="17"/>
        <v>-16911557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1.953166938E9</v>
      </c>
      <c r="E49" s="6">
        <v>1.9538985E7</v>
      </c>
      <c r="F49" s="6">
        <f t="shared" si="15"/>
        <v>1933627953</v>
      </c>
      <c r="G49" s="6">
        <v>9.62357381E8</v>
      </c>
      <c r="H49" s="6">
        <v>7712.0</v>
      </c>
      <c r="I49" s="6">
        <v>3973535.0</v>
      </c>
      <c r="J49" s="6">
        <v>1.1499349E7</v>
      </c>
      <c r="K49" s="4">
        <f t="shared" si="16"/>
        <v>-7525814</v>
      </c>
      <c r="L49" s="4">
        <f>I49+Mar!L49</f>
        <v>11962301</v>
      </c>
      <c r="M49" s="4">
        <f>J49+Mar!M49</f>
        <v>80290232</v>
      </c>
      <c r="N49" s="4">
        <f t="shared" si="17"/>
        <v>-68327931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1.2057107E8</v>
      </c>
      <c r="E50" s="6">
        <v>152036.0</v>
      </c>
      <c r="F50" s="6">
        <f t="shared" si="15"/>
        <v>120419034</v>
      </c>
      <c r="G50" s="6">
        <v>5.7722922E7</v>
      </c>
      <c r="H50" s="6">
        <v>173.0</v>
      </c>
      <c r="I50" s="6">
        <v>0.0</v>
      </c>
      <c r="J50" s="6">
        <v>32600.0</v>
      </c>
      <c r="K50" s="4">
        <f t="shared" si="16"/>
        <v>-32600</v>
      </c>
      <c r="L50" s="4">
        <f>I50+Mar!L50</f>
        <v>0</v>
      </c>
      <c r="M50" s="4">
        <f>J50+Mar!M50</f>
        <v>1890928</v>
      </c>
      <c r="N50" s="4">
        <f t="shared" si="17"/>
        <v>-1890928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6.608764371E9</v>
      </c>
      <c r="E51" s="6">
        <v>3.7381558E7</v>
      </c>
      <c r="F51" s="6">
        <f t="shared" si="15"/>
        <v>6571382813</v>
      </c>
      <c r="G51" s="6">
        <v>3.500273678E9</v>
      </c>
      <c r="H51" s="6">
        <v>54246.0</v>
      </c>
      <c r="I51" s="6">
        <v>7878470.0</v>
      </c>
      <c r="J51" s="6">
        <v>6.6964171E7</v>
      </c>
      <c r="K51" s="4">
        <f t="shared" si="16"/>
        <v>-59085701</v>
      </c>
      <c r="L51" s="4">
        <f>I51+Mar!L51</f>
        <v>47257032</v>
      </c>
      <c r="M51" s="4">
        <f>J51+Mar!M51</f>
        <v>330257492</v>
      </c>
      <c r="N51" s="4">
        <f t="shared" si="17"/>
        <v>-283000460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5.61801916E8</v>
      </c>
      <c r="E52" s="6">
        <v>4683660.0</v>
      </c>
      <c r="F52" s="6">
        <f t="shared" si="15"/>
        <v>557118256</v>
      </c>
      <c r="G52" s="6">
        <v>3.0356197E8</v>
      </c>
      <c r="H52" s="6">
        <v>5000.0</v>
      </c>
      <c r="I52" s="6">
        <v>0.0</v>
      </c>
      <c r="J52" s="6">
        <v>9026230.0</v>
      </c>
      <c r="K52" s="4">
        <f t="shared" si="16"/>
        <v>-9026230</v>
      </c>
      <c r="L52" s="4">
        <f>I52+Mar!L52</f>
        <v>0</v>
      </c>
      <c r="M52" s="4">
        <f>J52+Mar!M52</f>
        <v>80276975</v>
      </c>
      <c r="N52" s="4">
        <f t="shared" si="17"/>
        <v>-80276975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9.8388781E7</v>
      </c>
      <c r="E54" s="6">
        <v>521816.0</v>
      </c>
      <c r="F54" s="6">
        <f t="shared" ref="F54:F56" si="19">D54-E54</f>
        <v>97866965</v>
      </c>
      <c r="G54" s="6">
        <v>2.5304359E7</v>
      </c>
      <c r="H54" s="6">
        <v>1173.0</v>
      </c>
      <c r="I54" s="6">
        <v>1.9872237E7</v>
      </c>
      <c r="J54" s="6">
        <v>465480.0</v>
      </c>
      <c r="K54" s="4">
        <f t="shared" ref="K54:K56" si="20">I54-J54</f>
        <v>19406757</v>
      </c>
      <c r="L54" s="4">
        <f>I54+Mar!L54</f>
        <v>20653491</v>
      </c>
      <c r="M54" s="4">
        <f>J54+Mar!M54</f>
        <v>1155163</v>
      </c>
      <c r="N54" s="4">
        <f t="shared" ref="N54:N56" si="21">L54-M54</f>
        <v>19498328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5.7000067E7</v>
      </c>
      <c r="E55" s="6">
        <v>353182.0</v>
      </c>
      <c r="F55" s="6">
        <f t="shared" si="19"/>
        <v>56646885</v>
      </c>
      <c r="G55" s="6">
        <v>4.4399705E7</v>
      </c>
      <c r="H55" s="6">
        <v>467.0</v>
      </c>
      <c r="I55" s="6">
        <v>83000.0</v>
      </c>
      <c r="J55" s="6">
        <v>28949.0</v>
      </c>
      <c r="K55" s="4">
        <f t="shared" si="20"/>
        <v>54051</v>
      </c>
      <c r="L55" s="4">
        <f>I55+Mar!L55</f>
        <v>524023</v>
      </c>
      <c r="M55" s="4">
        <f>J55+Mar!M55</f>
        <v>253441</v>
      </c>
      <c r="N55" s="4">
        <f t="shared" si="21"/>
        <v>270582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4.8199767E7</v>
      </c>
      <c r="E56" s="6">
        <v>340441.0</v>
      </c>
      <c r="F56" s="6">
        <f t="shared" si="19"/>
        <v>47859326</v>
      </c>
      <c r="G56" s="6">
        <v>3.9828294E7</v>
      </c>
      <c r="H56" s="6">
        <v>218.0</v>
      </c>
      <c r="I56" s="6">
        <v>36500.0</v>
      </c>
      <c r="J56" s="6">
        <v>0.0</v>
      </c>
      <c r="K56" s="4">
        <f t="shared" si="20"/>
        <v>36500</v>
      </c>
      <c r="L56" s="4">
        <f>I56+Mar!L56</f>
        <v>206823</v>
      </c>
      <c r="M56" s="4">
        <f>J56+Mar!M56</f>
        <v>382932</v>
      </c>
      <c r="N56" s="4">
        <f t="shared" si="21"/>
        <v>-176109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N57" si="23">SUM(D43:D56)</f>
        <v>11971969000</v>
      </c>
      <c r="E57" s="24">
        <f t="shared" si="23"/>
        <v>105300266.3</v>
      </c>
      <c r="F57" s="24">
        <f t="shared" si="23"/>
        <v>11866668734</v>
      </c>
      <c r="G57" s="24">
        <f t="shared" si="23"/>
        <v>6202125110</v>
      </c>
      <c r="H57" s="24">
        <f t="shared" si="23"/>
        <v>86449</v>
      </c>
      <c r="I57" s="24">
        <f t="shared" si="23"/>
        <v>123035712.1</v>
      </c>
      <c r="J57" s="24">
        <f t="shared" si="23"/>
        <v>191634100</v>
      </c>
      <c r="K57" s="24">
        <f t="shared" si="23"/>
        <v>-68598387.86</v>
      </c>
      <c r="L57" s="24">
        <f t="shared" si="23"/>
        <v>271883130.5</v>
      </c>
      <c r="M57" s="24">
        <f t="shared" si="23"/>
        <v>899246738.1</v>
      </c>
      <c r="N57" s="24">
        <f t="shared" si="23"/>
        <v>-627363607.6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1257662.74</v>
      </c>
      <c r="E59" s="6">
        <v>6476.49</v>
      </c>
      <c r="F59" s="6">
        <f t="shared" ref="F59:F62" si="24">D59-E59</f>
        <v>1251186.25</v>
      </c>
      <c r="G59" s="6">
        <v>0.0</v>
      </c>
      <c r="H59" s="6">
        <v>49.0</v>
      </c>
      <c r="I59" s="6">
        <v>0.0</v>
      </c>
      <c r="J59" s="6">
        <v>0.0</v>
      </c>
      <c r="K59" s="4">
        <f t="shared" ref="K59:K62" si="25">I59-J59</f>
        <v>0</v>
      </c>
      <c r="L59" s="4">
        <f>I59+Mar!L59</f>
        <v>84501.37</v>
      </c>
      <c r="M59" s="4">
        <f>J59+Mar!M59</f>
        <v>79493.21</v>
      </c>
      <c r="N59" s="4">
        <f t="shared" ref="N59:N62" si="26">L59-M59</f>
        <v>5008.16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7">1+B59</f>
        <v>41</v>
      </c>
      <c r="C60" s="3" t="s">
        <v>67</v>
      </c>
      <c r="D60" s="6">
        <v>3.34125507E8</v>
      </c>
      <c r="E60" s="6">
        <v>3.2126344E7</v>
      </c>
      <c r="F60" s="6">
        <f t="shared" si="24"/>
        <v>301999163</v>
      </c>
      <c r="G60" s="6">
        <v>1.68817389E8</v>
      </c>
      <c r="H60" s="6">
        <v>233.0</v>
      </c>
      <c r="I60" s="6">
        <v>5743.0</v>
      </c>
      <c r="J60" s="6">
        <v>347368.0</v>
      </c>
      <c r="K60" s="4">
        <f t="shared" si="25"/>
        <v>-341625</v>
      </c>
      <c r="L60" s="4">
        <f>I60+Mar!L60</f>
        <v>28146</v>
      </c>
      <c r="M60" s="4">
        <f>J60+Mar!M60</f>
        <v>9539203</v>
      </c>
      <c r="N60" s="4">
        <f t="shared" si="26"/>
        <v>-9511057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1.468248413E9</v>
      </c>
      <c r="E61" s="6">
        <v>3.4876252E7</v>
      </c>
      <c r="F61" s="6">
        <f t="shared" si="24"/>
        <v>1433372161</v>
      </c>
      <c r="G61" s="6">
        <v>0.0</v>
      </c>
      <c r="H61" s="6">
        <v>4183.0</v>
      </c>
      <c r="I61" s="6">
        <v>2.007772E7</v>
      </c>
      <c r="J61" s="6">
        <v>1.4831308E7</v>
      </c>
      <c r="K61" s="4">
        <f t="shared" si="25"/>
        <v>5246412</v>
      </c>
      <c r="L61" s="4">
        <f>I61+Mar!L61</f>
        <v>27451280</v>
      </c>
      <c r="M61" s="4">
        <f>J61+Mar!M61</f>
        <v>188520469</v>
      </c>
      <c r="N61" s="4">
        <f t="shared" si="26"/>
        <v>-161069189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2.58374847E8</v>
      </c>
      <c r="E62" s="6">
        <v>4282038.0</v>
      </c>
      <c r="F62" s="6">
        <f t="shared" si="24"/>
        <v>254092809</v>
      </c>
      <c r="G62" s="6">
        <v>0.0</v>
      </c>
      <c r="H62" s="6">
        <v>748.0</v>
      </c>
      <c r="I62" s="6">
        <v>98192.0</v>
      </c>
      <c r="J62" s="6">
        <v>4235723.0</v>
      </c>
      <c r="K62" s="4">
        <f t="shared" si="25"/>
        <v>-4137531</v>
      </c>
      <c r="L62" s="4">
        <f>I62+Mar!L62</f>
        <v>4303725</v>
      </c>
      <c r="M62" s="4">
        <f>J62+Mar!M62</f>
        <v>12893990</v>
      </c>
      <c r="N62" s="4">
        <f t="shared" si="26"/>
        <v>-8590265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8">SUM(D59:D62)</f>
        <v>2062006430</v>
      </c>
      <c r="E63" s="24">
        <f t="shared" si="28"/>
        <v>71291110.49</v>
      </c>
      <c r="F63" s="24">
        <f t="shared" si="28"/>
        <v>1990715319</v>
      </c>
      <c r="G63" s="24">
        <f t="shared" si="28"/>
        <v>168817389</v>
      </c>
      <c r="H63" s="24">
        <f t="shared" si="28"/>
        <v>5213</v>
      </c>
      <c r="I63" s="24">
        <f t="shared" si="28"/>
        <v>20181655</v>
      </c>
      <c r="J63" s="24">
        <f t="shared" si="28"/>
        <v>19414399</v>
      </c>
      <c r="K63" s="24">
        <f t="shared" si="28"/>
        <v>767256</v>
      </c>
      <c r="L63" s="24">
        <f t="shared" si="28"/>
        <v>31867652.37</v>
      </c>
      <c r="M63" s="24">
        <f t="shared" si="28"/>
        <v>211033155.2</v>
      </c>
      <c r="N63" s="24">
        <f t="shared" si="28"/>
        <v>-179165502.8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29">D57+D63</f>
        <v>14033975430</v>
      </c>
      <c r="E64" s="24">
        <f t="shared" si="29"/>
        <v>176591376.8</v>
      </c>
      <c r="F64" s="24">
        <f t="shared" si="29"/>
        <v>13857384053</v>
      </c>
      <c r="G64" s="24">
        <f t="shared" si="29"/>
        <v>6370942499</v>
      </c>
      <c r="H64" s="24">
        <f t="shared" si="29"/>
        <v>91662</v>
      </c>
      <c r="I64" s="24">
        <f t="shared" si="29"/>
        <v>143217367.1</v>
      </c>
      <c r="J64" s="24">
        <f t="shared" si="29"/>
        <v>211048499</v>
      </c>
      <c r="K64" s="24">
        <f t="shared" si="29"/>
        <v>-67831131.86</v>
      </c>
      <c r="L64" s="24">
        <f t="shared" si="29"/>
        <v>303750782.9</v>
      </c>
      <c r="M64" s="24">
        <f t="shared" si="29"/>
        <v>1110279893</v>
      </c>
      <c r="N64" s="24">
        <f t="shared" si="29"/>
        <v>-806529110.5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3.5776547641E10</v>
      </c>
      <c r="E67" s="6">
        <v>1.76385963E8</v>
      </c>
      <c r="F67" s="6">
        <f t="shared" ref="F67:F77" si="30">D67-E67</f>
        <v>35600161678</v>
      </c>
      <c r="G67" s="6">
        <v>2.5625E8</v>
      </c>
      <c r="H67" s="6">
        <v>23313.0</v>
      </c>
      <c r="I67" s="6">
        <v>1.14927235E8</v>
      </c>
      <c r="J67" s="6">
        <v>5.52491694E8</v>
      </c>
      <c r="K67" s="4">
        <f t="shared" ref="K67:K77" si="31">I67-J67</f>
        <v>-437564459</v>
      </c>
      <c r="L67" s="4">
        <f>I67+Mar!L67</f>
        <v>606853111</v>
      </c>
      <c r="M67" s="4">
        <f>J67+Mar!M67</f>
        <v>1820687518</v>
      </c>
      <c r="N67" s="4">
        <f t="shared" ref="N67:N77" si="32">L67-M67</f>
        <v>-1213834407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3.4560363733E8</v>
      </c>
      <c r="E68" s="6">
        <v>118251.48</v>
      </c>
      <c r="F68" s="6">
        <f t="shared" si="30"/>
        <v>345485385.9</v>
      </c>
      <c r="G68" s="6">
        <v>0.0</v>
      </c>
      <c r="H68" s="6">
        <v>992.0</v>
      </c>
      <c r="I68" s="6">
        <v>236101.5</v>
      </c>
      <c r="J68" s="6">
        <v>6118778.2</v>
      </c>
      <c r="K68" s="4">
        <f t="shared" si="31"/>
        <v>-5882676.7</v>
      </c>
      <c r="L68" s="4">
        <f>I68+Mar!L68</f>
        <v>13772679.13</v>
      </c>
      <c r="M68" s="4">
        <f>J68+Mar!M68</f>
        <v>103664160.7</v>
      </c>
      <c r="N68" s="4">
        <f t="shared" si="32"/>
        <v>-89891481.56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8.9046057061E8</v>
      </c>
      <c r="E69" s="6">
        <v>8918136.52</v>
      </c>
      <c r="F69" s="6">
        <f t="shared" si="30"/>
        <v>881542434.1</v>
      </c>
      <c r="G69" s="6">
        <v>0.0</v>
      </c>
      <c r="H69" s="6">
        <v>1847.0</v>
      </c>
      <c r="I69" s="6">
        <v>478131.5</v>
      </c>
      <c r="J69" s="6">
        <v>1947911.17</v>
      </c>
      <c r="K69" s="4">
        <f t="shared" si="31"/>
        <v>-1469779.67</v>
      </c>
      <c r="L69" s="4">
        <f>I69+Mar!L69</f>
        <v>20031110.85</v>
      </c>
      <c r="M69" s="4">
        <f>J69+Mar!M69</f>
        <v>47915376.69</v>
      </c>
      <c r="N69" s="4">
        <f t="shared" si="32"/>
        <v>-27884265.84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1.84325722E8</v>
      </c>
      <c r="E70" s="6">
        <v>175250.0</v>
      </c>
      <c r="F70" s="6">
        <f t="shared" si="30"/>
        <v>184150472</v>
      </c>
      <c r="G70" s="6">
        <v>0.0</v>
      </c>
      <c r="H70" s="6">
        <v>156.0</v>
      </c>
      <c r="I70" s="6">
        <v>0.0</v>
      </c>
      <c r="J70" s="6">
        <v>4997.0</v>
      </c>
      <c r="K70" s="4">
        <f t="shared" si="31"/>
        <v>-4997</v>
      </c>
      <c r="L70" s="4">
        <f>I70+Mar!L70</f>
        <v>0</v>
      </c>
      <c r="M70" s="4">
        <f>J70+Mar!M70</f>
        <v>9851671</v>
      </c>
      <c r="N70" s="4">
        <f t="shared" si="32"/>
        <v>-9851671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1.161024533E9</v>
      </c>
      <c r="E71" s="6">
        <v>2.3880618E7</v>
      </c>
      <c r="F71" s="6">
        <f t="shared" si="30"/>
        <v>1137143915</v>
      </c>
      <c r="G71" s="6">
        <v>0.0</v>
      </c>
      <c r="H71" s="6">
        <v>1773.0</v>
      </c>
      <c r="I71" s="6">
        <v>3513024.0</v>
      </c>
      <c r="J71" s="6">
        <v>2.0455631E7</v>
      </c>
      <c r="K71" s="4">
        <f t="shared" si="31"/>
        <v>-16942607</v>
      </c>
      <c r="L71" s="4">
        <f>I71+Mar!L71</f>
        <v>143604903</v>
      </c>
      <c r="M71" s="4">
        <f>J71+Mar!M71</f>
        <v>267099706</v>
      </c>
      <c r="N71" s="4">
        <f t="shared" si="32"/>
        <v>-123494803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1.531672179E9</v>
      </c>
      <c r="E72" s="6">
        <v>3.5055568E7</v>
      </c>
      <c r="F72" s="6">
        <f t="shared" si="30"/>
        <v>1496616611</v>
      </c>
      <c r="G72" s="6">
        <v>0.0</v>
      </c>
      <c r="H72" s="6">
        <v>4786.0</v>
      </c>
      <c r="I72" s="6">
        <v>2777108.0</v>
      </c>
      <c r="J72" s="6">
        <v>4.5131638E7</v>
      </c>
      <c r="K72" s="4">
        <f t="shared" si="31"/>
        <v>-42354530</v>
      </c>
      <c r="L72" s="4">
        <f>I72+Mar!L72</f>
        <v>11711096</v>
      </c>
      <c r="M72" s="4">
        <f>J72+Mar!M72</f>
        <v>92392283</v>
      </c>
      <c r="N72" s="4">
        <f t="shared" si="32"/>
        <v>-80681187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5.88009195E8</v>
      </c>
      <c r="E73" s="6">
        <v>9994538.0</v>
      </c>
      <c r="F73" s="6">
        <f t="shared" si="30"/>
        <v>578014657</v>
      </c>
      <c r="G73" s="6">
        <v>0.0</v>
      </c>
      <c r="H73" s="6">
        <v>442.0</v>
      </c>
      <c r="I73" s="6">
        <v>1961720.0</v>
      </c>
      <c r="J73" s="6">
        <v>4642866.0</v>
      </c>
      <c r="K73" s="4">
        <f t="shared" si="31"/>
        <v>-2681146</v>
      </c>
      <c r="L73" s="4">
        <f>I73+Mar!L73</f>
        <v>5937759</v>
      </c>
      <c r="M73" s="4">
        <f>J73+Mar!M73</f>
        <v>16294684</v>
      </c>
      <c r="N73" s="4">
        <f t="shared" si="32"/>
        <v>-10356925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3.2019803966E8</v>
      </c>
      <c r="E74" s="6">
        <v>1393709.77</v>
      </c>
      <c r="F74" s="6">
        <f t="shared" si="30"/>
        <v>318804329.9</v>
      </c>
      <c r="G74" s="6">
        <v>0.0</v>
      </c>
      <c r="H74" s="6">
        <v>4011.0</v>
      </c>
      <c r="I74" s="6">
        <v>583682.96</v>
      </c>
      <c r="J74" s="6">
        <v>5035999.45</v>
      </c>
      <c r="K74" s="4">
        <f t="shared" si="31"/>
        <v>-4452316.49</v>
      </c>
      <c r="L74" s="4">
        <f>I74+Mar!L74</f>
        <v>2393206.55</v>
      </c>
      <c r="M74" s="4">
        <f>J74+Mar!M74</f>
        <v>8283246.17</v>
      </c>
      <c r="N74" s="4">
        <f t="shared" si="32"/>
        <v>-5890039.62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1.95830333998E9</v>
      </c>
      <c r="E75" s="6">
        <v>3.2239062245E8</v>
      </c>
      <c r="F75" s="6">
        <f t="shared" si="30"/>
        <v>1635912718</v>
      </c>
      <c r="G75" s="6">
        <v>0.0</v>
      </c>
      <c r="H75" s="6">
        <v>781.0</v>
      </c>
      <c r="I75" s="6">
        <v>3.173056126E7</v>
      </c>
      <c r="J75" s="6">
        <v>1.30812746E7</v>
      </c>
      <c r="K75" s="4">
        <f t="shared" si="31"/>
        <v>18649286.66</v>
      </c>
      <c r="L75" s="4">
        <f>I75+Mar!L75</f>
        <v>135099948.3</v>
      </c>
      <c r="M75" s="4">
        <f>J75+Mar!M75</f>
        <v>17760874.38</v>
      </c>
      <c r="N75" s="4">
        <f t="shared" si="32"/>
        <v>117339073.9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5.828610784E9</v>
      </c>
      <c r="E76" s="6">
        <v>1.064296E7</v>
      </c>
      <c r="F76" s="6">
        <f t="shared" si="30"/>
        <v>5817967824</v>
      </c>
      <c r="G76" s="6">
        <v>0.0</v>
      </c>
      <c r="H76" s="6">
        <v>18456.0</v>
      </c>
      <c r="I76" s="6">
        <v>9.1127025E7</v>
      </c>
      <c r="J76" s="6">
        <v>1.40345128E8</v>
      </c>
      <c r="K76" s="4">
        <f t="shared" si="31"/>
        <v>-49218103</v>
      </c>
      <c r="L76" s="4">
        <f>I76+Mar!L76</f>
        <v>408476302</v>
      </c>
      <c r="M76" s="4">
        <f>J76+Mar!M76</f>
        <v>469736118</v>
      </c>
      <c r="N76" s="4">
        <f t="shared" si="32"/>
        <v>-61259816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1.4562959E8</v>
      </c>
      <c r="E77" s="6">
        <v>587612.0</v>
      </c>
      <c r="F77" s="6">
        <f t="shared" si="30"/>
        <v>145041978</v>
      </c>
      <c r="G77" s="6">
        <v>0.0</v>
      </c>
      <c r="H77" s="6">
        <v>2791.0</v>
      </c>
      <c r="I77" s="6">
        <v>2.5290772E7</v>
      </c>
      <c r="J77" s="6">
        <v>2549136.0</v>
      </c>
      <c r="K77" s="4">
        <f t="shared" si="31"/>
        <v>22741636</v>
      </c>
      <c r="L77" s="4">
        <f>I77+Mar!L77</f>
        <v>26832174</v>
      </c>
      <c r="M77" s="4">
        <f>J77+Mar!M77</f>
        <v>5728807</v>
      </c>
      <c r="N77" s="4">
        <f t="shared" si="32"/>
        <v>21103367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7.1206188342E8</v>
      </c>
      <c r="E79" s="6">
        <v>201070.0</v>
      </c>
      <c r="F79" s="6">
        <f>D79-E79</f>
        <v>711860813.4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I79+Mar!L79</f>
        <v>0</v>
      </c>
      <c r="M79" s="4">
        <f>J79+Mar!M79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4">SUM(D67:D79)</f>
        <v>49442447115</v>
      </c>
      <c r="E80" s="24">
        <f t="shared" si="34"/>
        <v>589744299.2</v>
      </c>
      <c r="F80" s="24">
        <f t="shared" si="34"/>
        <v>48852702816</v>
      </c>
      <c r="G80" s="24">
        <f t="shared" si="34"/>
        <v>256250000</v>
      </c>
      <c r="H80" s="24">
        <f t="shared" si="34"/>
        <v>59361</v>
      </c>
      <c r="I80" s="24">
        <f t="shared" si="34"/>
        <v>272625361.2</v>
      </c>
      <c r="J80" s="24">
        <f t="shared" si="34"/>
        <v>791805053.4</v>
      </c>
      <c r="K80" s="24">
        <f t="shared" si="34"/>
        <v>-519179692.2</v>
      </c>
      <c r="L80" s="24">
        <f t="shared" si="34"/>
        <v>1374712290</v>
      </c>
      <c r="M80" s="24">
        <f t="shared" si="34"/>
        <v>2859414445</v>
      </c>
      <c r="N80" s="24">
        <f t="shared" si="34"/>
        <v>-1484702155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1.3049069405E10</v>
      </c>
      <c r="E82" s="6">
        <v>9.6372043E7</v>
      </c>
      <c r="F82" s="6">
        <f t="shared" ref="F82:F88" si="35">D82-E82</f>
        <v>12952697362</v>
      </c>
      <c r="G82" s="6">
        <v>0.0</v>
      </c>
      <c r="H82" s="6">
        <v>7731.0</v>
      </c>
      <c r="I82" s="6">
        <v>2.3533848E7</v>
      </c>
      <c r="J82" s="6">
        <v>8.5290956E7</v>
      </c>
      <c r="K82" s="4">
        <f t="shared" ref="K82:K88" si="36">I82-J82</f>
        <v>-61757108</v>
      </c>
      <c r="L82" s="4">
        <f>I82+Mar!L82</f>
        <v>100606464</v>
      </c>
      <c r="M82" s="4">
        <f>J82+Mar!M82</f>
        <v>437164353</v>
      </c>
      <c r="N82" s="4">
        <f t="shared" ref="N82:N88" si="37">L82-M82</f>
        <v>-336557889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2.1872435042E8</v>
      </c>
      <c r="E83" s="6">
        <v>1021348.71</v>
      </c>
      <c r="F83" s="6">
        <f t="shared" si="35"/>
        <v>217703001.7</v>
      </c>
      <c r="G83" s="6">
        <v>0.0</v>
      </c>
      <c r="H83" s="6">
        <v>128.0</v>
      </c>
      <c r="I83" s="6">
        <v>202114.37</v>
      </c>
      <c r="J83" s="6">
        <v>820752.85</v>
      </c>
      <c r="K83" s="4">
        <f t="shared" si="36"/>
        <v>-618638.48</v>
      </c>
      <c r="L83" s="4">
        <f>I83+Mar!L83</f>
        <v>254932.08</v>
      </c>
      <c r="M83" s="4">
        <f>J83+Mar!M83</f>
        <v>42358468.65</v>
      </c>
      <c r="N83" s="4">
        <f t="shared" si="37"/>
        <v>-42103536.57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4.49219257E8</v>
      </c>
      <c r="E84" s="6">
        <v>1011336.0</v>
      </c>
      <c r="F84" s="6">
        <f t="shared" si="35"/>
        <v>448207921</v>
      </c>
      <c r="G84" s="6">
        <v>0.0</v>
      </c>
      <c r="H84" s="6">
        <v>154.0</v>
      </c>
      <c r="I84" s="6">
        <v>393547.0</v>
      </c>
      <c r="J84" s="6">
        <v>839062.0</v>
      </c>
      <c r="K84" s="4">
        <f t="shared" si="36"/>
        <v>-445515</v>
      </c>
      <c r="L84" s="4">
        <f>I84+Mar!L84</f>
        <v>4387829</v>
      </c>
      <c r="M84" s="4">
        <f>J84+Mar!M84</f>
        <v>4763261</v>
      </c>
      <c r="N84" s="4">
        <f t="shared" si="37"/>
        <v>-375432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8"/>
        <v>59</v>
      </c>
      <c r="C85" s="3" t="s">
        <v>88</v>
      </c>
      <c r="D85" s="6">
        <v>6.5762858E7</v>
      </c>
      <c r="E85" s="6">
        <v>1.624276E7</v>
      </c>
      <c r="F85" s="6">
        <f t="shared" si="35"/>
        <v>49520098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6"/>
        <v>0</v>
      </c>
      <c r="L85" s="4">
        <f>I85+Mar!L85</f>
        <v>0</v>
      </c>
      <c r="M85" s="4">
        <f>J85+Mar!M85</f>
        <v>0</v>
      </c>
      <c r="N85" s="4">
        <f t="shared" si="37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1.847483264E9</v>
      </c>
      <c r="E86" s="6">
        <v>1.1448198E7</v>
      </c>
      <c r="F86" s="6">
        <f t="shared" si="35"/>
        <v>1836035066</v>
      </c>
      <c r="G86" s="6">
        <v>0.0</v>
      </c>
      <c r="H86" s="6">
        <v>1750.0</v>
      </c>
      <c r="I86" s="6">
        <v>11436.0</v>
      </c>
      <c r="J86" s="6">
        <v>1.1956647E7</v>
      </c>
      <c r="K86" s="4">
        <f t="shared" si="36"/>
        <v>-11945211</v>
      </c>
      <c r="L86" s="4">
        <f>I86+Mar!L86</f>
        <v>211486</v>
      </c>
      <c r="M86" s="4">
        <f>J86+Mar!M86</f>
        <v>91602908</v>
      </c>
      <c r="N86" s="4">
        <f t="shared" si="37"/>
        <v>-91391422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2.3512720844E8</v>
      </c>
      <c r="E87" s="6">
        <v>1431495.78</v>
      </c>
      <c r="F87" s="6">
        <f t="shared" si="35"/>
        <v>233695712.7</v>
      </c>
      <c r="G87" s="6">
        <v>0.0</v>
      </c>
      <c r="H87" s="6">
        <v>113.0</v>
      </c>
      <c r="I87" s="6">
        <v>155952.0</v>
      </c>
      <c r="J87" s="6">
        <v>0.0</v>
      </c>
      <c r="K87" s="4">
        <f t="shared" si="36"/>
        <v>155952</v>
      </c>
      <c r="L87" s="4">
        <f>I87+Mar!L87</f>
        <v>617110</v>
      </c>
      <c r="M87" s="4">
        <f>J87+Mar!M87</f>
        <v>7723341.9</v>
      </c>
      <c r="N87" s="4">
        <f t="shared" si="37"/>
        <v>-7106231.9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6.15137115E8</v>
      </c>
      <c r="E88" s="6">
        <v>1.5085543E7</v>
      </c>
      <c r="F88" s="6">
        <f t="shared" si="35"/>
        <v>600051572</v>
      </c>
      <c r="G88" s="6">
        <v>0.0</v>
      </c>
      <c r="H88" s="6">
        <v>2612.0</v>
      </c>
      <c r="I88" s="6">
        <v>1604044.0</v>
      </c>
      <c r="J88" s="6">
        <v>2502440.0</v>
      </c>
      <c r="K88" s="4">
        <f t="shared" si="36"/>
        <v>-898396</v>
      </c>
      <c r="L88" s="4">
        <f>I88+Mar!L88</f>
        <v>30017765</v>
      </c>
      <c r="M88" s="4">
        <f>J88+Mar!M88</f>
        <v>12006977</v>
      </c>
      <c r="N88" s="4">
        <f t="shared" si="37"/>
        <v>18010788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39">SUM(D82:D88)</f>
        <v>16480523458</v>
      </c>
      <c r="E89" s="24">
        <f t="shared" si="39"/>
        <v>142612724.5</v>
      </c>
      <c r="F89" s="24">
        <f t="shared" si="39"/>
        <v>16337910733</v>
      </c>
      <c r="G89" s="24">
        <f t="shared" si="39"/>
        <v>0</v>
      </c>
      <c r="H89" s="24">
        <f t="shared" si="39"/>
        <v>12515</v>
      </c>
      <c r="I89" s="24">
        <f t="shared" si="39"/>
        <v>25900941.37</v>
      </c>
      <c r="J89" s="24">
        <f t="shared" si="39"/>
        <v>101409857.9</v>
      </c>
      <c r="K89" s="24">
        <f t="shared" si="39"/>
        <v>-75508916.48</v>
      </c>
      <c r="L89" s="24">
        <f t="shared" si="39"/>
        <v>136095586.1</v>
      </c>
      <c r="M89" s="24">
        <f t="shared" si="39"/>
        <v>595619309.6</v>
      </c>
      <c r="N89" s="24">
        <f t="shared" si="39"/>
        <v>-459523723.5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9.4368296E8</v>
      </c>
      <c r="E90" s="6">
        <v>6549489.0</v>
      </c>
      <c r="F90" s="6">
        <f>D90-E90</f>
        <v>937133471</v>
      </c>
      <c r="G90" s="6">
        <v>0.0</v>
      </c>
      <c r="H90" s="6">
        <v>602.0</v>
      </c>
      <c r="I90" s="6">
        <v>3893510.0</v>
      </c>
      <c r="J90" s="6">
        <v>8333883.0</v>
      </c>
      <c r="K90" s="4">
        <f>I90-J90</f>
        <v>-4440373</v>
      </c>
      <c r="L90" s="4">
        <f>I90+Mar!L90</f>
        <v>6089214</v>
      </c>
      <c r="M90" s="4">
        <f>J90+Mar!M90</f>
        <v>21862053</v>
      </c>
      <c r="N90" s="4">
        <f>L90-M90</f>
        <v>-15772839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0">SUM(D90)</f>
        <v>943682960</v>
      </c>
      <c r="E91" s="24">
        <f t="shared" si="40"/>
        <v>6549489</v>
      </c>
      <c r="F91" s="24">
        <f t="shared" si="40"/>
        <v>937133471</v>
      </c>
      <c r="G91" s="24">
        <f t="shared" si="40"/>
        <v>0</v>
      </c>
      <c r="H91" s="25">
        <f t="shared" si="40"/>
        <v>602</v>
      </c>
      <c r="I91" s="24">
        <f t="shared" si="40"/>
        <v>3893510</v>
      </c>
      <c r="J91" s="24">
        <f t="shared" si="40"/>
        <v>8333883</v>
      </c>
      <c r="K91" s="24">
        <f t="shared" si="40"/>
        <v>-4440373</v>
      </c>
      <c r="L91" s="24">
        <f t="shared" si="40"/>
        <v>6089214</v>
      </c>
      <c r="M91" s="24">
        <f t="shared" si="40"/>
        <v>21862053</v>
      </c>
      <c r="N91" s="24">
        <f t="shared" si="40"/>
        <v>-15772839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1">D80+D89+D91</f>
        <v>66866653533</v>
      </c>
      <c r="E92" s="24">
        <f t="shared" si="41"/>
        <v>738906512.7</v>
      </c>
      <c r="F92" s="24">
        <f t="shared" si="41"/>
        <v>66127747020</v>
      </c>
      <c r="G92" s="24">
        <f t="shared" si="41"/>
        <v>256250000</v>
      </c>
      <c r="H92" s="24">
        <f t="shared" si="41"/>
        <v>72478</v>
      </c>
      <c r="I92" s="24">
        <f t="shared" si="41"/>
        <v>302419812.6</v>
      </c>
      <c r="J92" s="24">
        <f t="shared" si="41"/>
        <v>901548794.3</v>
      </c>
      <c r="K92" s="24">
        <f t="shared" si="41"/>
        <v>-599128981.7</v>
      </c>
      <c r="L92" s="24">
        <f t="shared" si="41"/>
        <v>1516897090</v>
      </c>
      <c r="M92" s="24">
        <f t="shared" si="41"/>
        <v>3476895807</v>
      </c>
      <c r="N92" s="24">
        <f t="shared" si="41"/>
        <v>-1959998718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1.7687377141E8</v>
      </c>
      <c r="E95" s="6">
        <v>297770.15</v>
      </c>
      <c r="F95" s="6">
        <f t="shared" ref="F95:F98" si="42">D95-E95</f>
        <v>176576001.3</v>
      </c>
      <c r="G95" s="6">
        <v>0.0</v>
      </c>
      <c r="H95" s="6">
        <v>56.0</v>
      </c>
      <c r="I95" s="6">
        <v>3486400.0</v>
      </c>
      <c r="J95" s="6">
        <v>0.0</v>
      </c>
      <c r="K95" s="4">
        <f t="shared" ref="K95:K98" si="43">I95-J95</f>
        <v>3486400</v>
      </c>
      <c r="L95" s="4">
        <f>I95+Mar!L95</f>
        <v>14432375.02</v>
      </c>
      <c r="M95" s="4">
        <f>J95+Mar!M95</f>
        <v>0</v>
      </c>
      <c r="N95" s="4">
        <f t="shared" ref="N95:N98" si="44">L95-M95</f>
        <v>14432375.02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2.4872022721E10</v>
      </c>
      <c r="E96" s="6">
        <v>1.8036793E7</v>
      </c>
      <c r="F96" s="6">
        <f t="shared" si="42"/>
        <v>24853985928</v>
      </c>
      <c r="G96" s="6">
        <v>0.0</v>
      </c>
      <c r="H96" s="6">
        <v>24584.0</v>
      </c>
      <c r="I96" s="6">
        <v>344396.0</v>
      </c>
      <c r="J96" s="6">
        <v>5.29408667E8</v>
      </c>
      <c r="K96" s="4">
        <f t="shared" si="43"/>
        <v>-529064271</v>
      </c>
      <c r="L96" s="4">
        <f>I96+Mar!L96</f>
        <v>1371933</v>
      </c>
      <c r="M96" s="4">
        <f>J96+Mar!M96</f>
        <v>2359438053</v>
      </c>
      <c r="N96" s="4">
        <f t="shared" si="44"/>
        <v>-2358066120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5">1+B96</f>
        <v>66</v>
      </c>
      <c r="C97" s="3" t="s">
        <v>98</v>
      </c>
      <c r="D97" s="6">
        <v>3.69494522E9</v>
      </c>
      <c r="E97" s="6">
        <v>8578445.0</v>
      </c>
      <c r="F97" s="6">
        <f t="shared" si="42"/>
        <v>3686366775</v>
      </c>
      <c r="G97" s="6">
        <v>0.0</v>
      </c>
      <c r="H97" s="6">
        <v>1129.0</v>
      </c>
      <c r="I97" s="6">
        <v>5.6278152E8</v>
      </c>
      <c r="J97" s="6">
        <v>4.81584181E8</v>
      </c>
      <c r="K97" s="4">
        <f t="shared" si="43"/>
        <v>81197339</v>
      </c>
      <c r="L97" s="4">
        <f>I97+Mar!L97</f>
        <v>1967965702</v>
      </c>
      <c r="M97" s="4">
        <f>J97+Mar!M97</f>
        <v>1564132780</v>
      </c>
      <c r="N97" s="4">
        <f t="shared" si="44"/>
        <v>403832922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99</v>
      </c>
      <c r="D98" s="6">
        <v>1.7768430892E10</v>
      </c>
      <c r="E98" s="6">
        <v>8.3755347E7</v>
      </c>
      <c r="F98" s="6">
        <f t="shared" si="42"/>
        <v>17684675545</v>
      </c>
      <c r="G98" s="6">
        <v>0.0</v>
      </c>
      <c r="H98" s="6">
        <v>70699.0</v>
      </c>
      <c r="I98" s="6">
        <v>7.43633479E8</v>
      </c>
      <c r="J98" s="6">
        <v>1.129613246E9</v>
      </c>
      <c r="K98" s="4">
        <f t="shared" si="43"/>
        <v>-385979767</v>
      </c>
      <c r="L98" s="4">
        <f>I98+Mar!L98</f>
        <v>1793215180</v>
      </c>
      <c r="M98" s="4">
        <f>J98+Mar!M98</f>
        <v>5058189477</v>
      </c>
      <c r="N98" s="4">
        <f t="shared" si="44"/>
        <v>-3264974297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9.466870028E9</v>
      </c>
      <c r="E100" s="6">
        <v>7440874.0</v>
      </c>
      <c r="F100" s="6">
        <f>D100-E100</f>
        <v>9459429154</v>
      </c>
      <c r="G100" s="6">
        <v>0.0</v>
      </c>
      <c r="H100" s="6">
        <v>17200.0</v>
      </c>
      <c r="I100" s="6">
        <v>1.223919807E9</v>
      </c>
      <c r="J100" s="6">
        <v>7.5301632E8</v>
      </c>
      <c r="K100" s="4">
        <f>I100-J100</f>
        <v>470903487</v>
      </c>
      <c r="L100" s="4">
        <f>I100+Mar!L100</f>
        <v>4470778697</v>
      </c>
      <c r="M100" s="4">
        <f>J100+Mar!M100</f>
        <v>3302841876</v>
      </c>
      <c r="N100" s="4">
        <f>L100-M100</f>
        <v>1167936821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6">SUM(D95:D98)+D100</f>
        <v>55979142632</v>
      </c>
      <c r="E101" s="24">
        <f t="shared" si="46"/>
        <v>118109229.2</v>
      </c>
      <c r="F101" s="24">
        <f t="shared" si="46"/>
        <v>55861033403</v>
      </c>
      <c r="G101" s="24">
        <f t="shared" si="46"/>
        <v>0</v>
      </c>
      <c r="H101" s="25">
        <f t="shared" si="46"/>
        <v>113668</v>
      </c>
      <c r="I101" s="24">
        <f t="shared" si="46"/>
        <v>2534165602</v>
      </c>
      <c r="J101" s="24">
        <f t="shared" si="46"/>
        <v>2893622414</v>
      </c>
      <c r="K101" s="24">
        <f t="shared" si="46"/>
        <v>-359456812</v>
      </c>
      <c r="L101" s="24">
        <f t="shared" si="46"/>
        <v>8247763887</v>
      </c>
      <c r="M101" s="24">
        <f t="shared" si="46"/>
        <v>12284602186</v>
      </c>
      <c r="N101" s="24">
        <f t="shared" si="46"/>
        <v>-4036838299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2.491155593E9</v>
      </c>
      <c r="E103" s="6">
        <v>9125971.0</v>
      </c>
      <c r="F103" s="6">
        <f>D103-E103</f>
        <v>2482029622</v>
      </c>
      <c r="G103" s="6">
        <v>0.0</v>
      </c>
      <c r="H103" s="6">
        <v>3679.0</v>
      </c>
      <c r="I103" s="6">
        <v>3.18294325E8</v>
      </c>
      <c r="J103" s="6">
        <v>2.28779799E8</v>
      </c>
      <c r="K103" s="4">
        <f>I103-J103</f>
        <v>89514526</v>
      </c>
      <c r="L103" s="4">
        <f>I103+Mar!L103</f>
        <v>610559941</v>
      </c>
      <c r="M103" s="4">
        <f>J103+Mar!M103</f>
        <v>613862415</v>
      </c>
      <c r="N103" s="4">
        <f>L103-M103</f>
        <v>-3302474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7">SUM(D103)</f>
        <v>2491155593</v>
      </c>
      <c r="E104" s="24">
        <f t="shared" si="47"/>
        <v>9125971</v>
      </c>
      <c r="F104" s="24">
        <f t="shared" si="47"/>
        <v>2482029622</v>
      </c>
      <c r="G104" s="24">
        <f t="shared" si="47"/>
        <v>0</v>
      </c>
      <c r="H104" s="25">
        <f t="shared" si="47"/>
        <v>3679</v>
      </c>
      <c r="I104" s="24">
        <f t="shared" si="47"/>
        <v>318294325</v>
      </c>
      <c r="J104" s="24">
        <f t="shared" si="47"/>
        <v>228779799</v>
      </c>
      <c r="K104" s="24">
        <f t="shared" si="47"/>
        <v>89514526</v>
      </c>
      <c r="L104" s="24">
        <f t="shared" si="47"/>
        <v>610559941</v>
      </c>
      <c r="M104" s="24">
        <f t="shared" si="47"/>
        <v>613862415</v>
      </c>
      <c r="N104" s="24">
        <f t="shared" si="47"/>
        <v>-3302474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8">D101+D104</f>
        <v>58470298225</v>
      </c>
      <c r="E105" s="24">
        <f t="shared" si="48"/>
        <v>127235200.2</v>
      </c>
      <c r="F105" s="24">
        <f t="shared" si="48"/>
        <v>58343063025</v>
      </c>
      <c r="G105" s="24">
        <f t="shared" si="48"/>
        <v>0</v>
      </c>
      <c r="H105" s="25">
        <f t="shared" si="48"/>
        <v>117347</v>
      </c>
      <c r="I105" s="24">
        <f t="shared" si="48"/>
        <v>2852459927</v>
      </c>
      <c r="J105" s="24">
        <f t="shared" si="48"/>
        <v>3122402213</v>
      </c>
      <c r="K105" s="24">
        <f t="shared" si="48"/>
        <v>-269942286</v>
      </c>
      <c r="L105" s="24">
        <f t="shared" si="48"/>
        <v>8858323828</v>
      </c>
      <c r="M105" s="24">
        <f t="shared" si="48"/>
        <v>12898464601</v>
      </c>
      <c r="N105" s="24">
        <f t="shared" si="48"/>
        <v>-4040140773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9.075442207E9</v>
      </c>
      <c r="E108" s="6">
        <v>1.14191103E8</v>
      </c>
      <c r="F108" s="6">
        <f t="shared" ref="F108:F110" si="49">D108-E108</f>
        <v>8961251104</v>
      </c>
      <c r="G108" s="6">
        <v>0.0</v>
      </c>
      <c r="H108" s="6">
        <v>220261.0</v>
      </c>
      <c r="I108" s="6">
        <v>1.10625952E8</v>
      </c>
      <c r="J108" s="6">
        <v>1.72699743E8</v>
      </c>
      <c r="K108" s="4">
        <f t="shared" ref="K108:K110" si="50">I108-J108</f>
        <v>-62073791</v>
      </c>
      <c r="L108" s="4">
        <f>I108+Mar!L108</f>
        <v>360111710</v>
      </c>
      <c r="M108" s="4">
        <f>J108+Mar!M108</f>
        <v>752359094</v>
      </c>
      <c r="N108" s="4">
        <f t="shared" ref="N108:N110" si="51">L108-M108</f>
        <v>-392247384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105</v>
      </c>
      <c r="D109" s="6">
        <v>3.503918451E9</v>
      </c>
      <c r="E109" s="6">
        <v>4.2621346E7</v>
      </c>
      <c r="F109" s="6">
        <f t="shared" si="49"/>
        <v>3461297105</v>
      </c>
      <c r="G109" s="6">
        <v>0.0</v>
      </c>
      <c r="H109" s="6">
        <v>7231.0</v>
      </c>
      <c r="I109" s="6">
        <v>1.20453595E8</v>
      </c>
      <c r="J109" s="6">
        <v>2.223959E8</v>
      </c>
      <c r="K109" s="4">
        <f t="shared" si="50"/>
        <v>-101942305</v>
      </c>
      <c r="L109" s="4">
        <f>I109+Mar!L109</f>
        <v>388696158</v>
      </c>
      <c r="M109" s="4">
        <f>J109+Mar!M109</f>
        <v>499568349</v>
      </c>
      <c r="N109" s="4">
        <f t="shared" si="51"/>
        <v>-110872191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106</v>
      </c>
      <c r="D110" s="6">
        <v>1.005228937E9</v>
      </c>
      <c r="E110" s="6">
        <v>4.1596032E7</v>
      </c>
      <c r="F110" s="6">
        <f t="shared" si="49"/>
        <v>963632905</v>
      </c>
      <c r="G110" s="6">
        <v>0.0</v>
      </c>
      <c r="H110" s="6">
        <v>1760.0</v>
      </c>
      <c r="I110" s="6">
        <v>1.32774485E8</v>
      </c>
      <c r="J110" s="6">
        <v>2.3807197E7</v>
      </c>
      <c r="K110" s="4">
        <f t="shared" si="50"/>
        <v>108967288</v>
      </c>
      <c r="L110" s="4">
        <f>I110+Mar!L110</f>
        <v>546127374</v>
      </c>
      <c r="M110" s="4">
        <f>J110+Mar!M110</f>
        <v>109725823</v>
      </c>
      <c r="N110" s="4">
        <f t="shared" si="51"/>
        <v>436401551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3">D108+D109+D110</f>
        <v>13584589595</v>
      </c>
      <c r="E111" s="24">
        <f t="shared" si="53"/>
        <v>198408481</v>
      </c>
      <c r="F111" s="24">
        <f t="shared" si="53"/>
        <v>13386181114</v>
      </c>
      <c r="G111" s="24">
        <f t="shared" si="53"/>
        <v>0</v>
      </c>
      <c r="H111" s="24">
        <f t="shared" si="53"/>
        <v>229252</v>
      </c>
      <c r="I111" s="24">
        <f t="shared" si="53"/>
        <v>363854032</v>
      </c>
      <c r="J111" s="24">
        <f t="shared" si="53"/>
        <v>418902840</v>
      </c>
      <c r="K111" s="24">
        <f t="shared" si="53"/>
        <v>-55048808</v>
      </c>
      <c r="L111" s="24">
        <f t="shared" si="53"/>
        <v>1294935242</v>
      </c>
      <c r="M111" s="24">
        <f t="shared" si="53"/>
        <v>1361653266</v>
      </c>
      <c r="N111" s="24">
        <f t="shared" si="53"/>
        <v>-66718024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9.953815527E9</v>
      </c>
      <c r="E113" s="6">
        <v>7.3258596E7</v>
      </c>
      <c r="F113" s="6">
        <f>D113-E113</f>
        <v>9880556931</v>
      </c>
      <c r="G113" s="6">
        <v>0.0</v>
      </c>
      <c r="H113" s="6">
        <v>7590.0</v>
      </c>
      <c r="I113" s="6">
        <v>3.7111465E7</v>
      </c>
      <c r="J113" s="6">
        <v>1.02272167E8</v>
      </c>
      <c r="K113" s="4">
        <f>I113-J113</f>
        <v>-65160702</v>
      </c>
      <c r="L113" s="4">
        <f>I113+Mar!L113</f>
        <v>129150845</v>
      </c>
      <c r="M113" s="4">
        <f>J113+Mar!M113</f>
        <v>452738458</v>
      </c>
      <c r="N113" s="4">
        <f>L113-M113</f>
        <v>-323587613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4">SUM(D113)</f>
        <v>9953815527</v>
      </c>
      <c r="E114" s="24">
        <f t="shared" si="54"/>
        <v>73258596</v>
      </c>
      <c r="F114" s="24">
        <f t="shared" si="54"/>
        <v>9880556931</v>
      </c>
      <c r="G114" s="24">
        <f t="shared" si="54"/>
        <v>0</v>
      </c>
      <c r="H114" s="25">
        <f t="shared" si="54"/>
        <v>7590</v>
      </c>
      <c r="I114" s="24">
        <f t="shared" si="54"/>
        <v>37111465</v>
      </c>
      <c r="J114" s="24">
        <f t="shared" si="54"/>
        <v>102272167</v>
      </c>
      <c r="K114" s="24">
        <f t="shared" si="54"/>
        <v>-65160702</v>
      </c>
      <c r="L114" s="24">
        <f t="shared" si="54"/>
        <v>129150845</v>
      </c>
      <c r="M114" s="24">
        <f t="shared" si="54"/>
        <v>452738458</v>
      </c>
      <c r="N114" s="24">
        <f t="shared" si="54"/>
        <v>-323587613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5">SUM(D111+D114)</f>
        <v>23538405122</v>
      </c>
      <c r="E115" s="24">
        <f t="shared" si="55"/>
        <v>271667077</v>
      </c>
      <c r="F115" s="24">
        <f t="shared" si="55"/>
        <v>23266738045</v>
      </c>
      <c r="G115" s="24">
        <f t="shared" si="55"/>
        <v>0</v>
      </c>
      <c r="H115" s="25">
        <f t="shared" si="55"/>
        <v>236842</v>
      </c>
      <c r="I115" s="24">
        <f t="shared" si="55"/>
        <v>400965497</v>
      </c>
      <c r="J115" s="24">
        <f t="shared" si="55"/>
        <v>521175007</v>
      </c>
      <c r="K115" s="24">
        <f t="shared" si="55"/>
        <v>-120209510</v>
      </c>
      <c r="L115" s="24">
        <f t="shared" si="55"/>
        <v>1424086087</v>
      </c>
      <c r="M115" s="24">
        <f t="shared" si="55"/>
        <v>1814391724</v>
      </c>
      <c r="N115" s="24">
        <f t="shared" si="55"/>
        <v>-390305637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6">D40+D64+D92+D105+D115</f>
        <v>230225595734</v>
      </c>
      <c r="E116" s="34">
        <f t="shared" si="56"/>
        <v>1756793228</v>
      </c>
      <c r="F116" s="34">
        <f t="shared" si="56"/>
        <v>228468802506</v>
      </c>
      <c r="G116" s="34">
        <f t="shared" si="56"/>
        <v>68438581673</v>
      </c>
      <c r="H116" s="35">
        <f t="shared" si="56"/>
        <v>1449405</v>
      </c>
      <c r="I116" s="34">
        <f t="shared" si="56"/>
        <v>4341640921</v>
      </c>
      <c r="J116" s="34">
        <f t="shared" si="56"/>
        <v>6210976582</v>
      </c>
      <c r="K116" s="34">
        <f t="shared" si="56"/>
        <v>-1869335661</v>
      </c>
      <c r="L116" s="34">
        <f t="shared" si="56"/>
        <v>13849481843</v>
      </c>
      <c r="M116" s="34">
        <f t="shared" si="56"/>
        <v>24444458705</v>
      </c>
      <c r="N116" s="34">
        <f t="shared" si="56"/>
        <v>-10594976861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3"/>
      <c r="B117" s="2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2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>
        <f>Mar!L116+Apr!I116-Apr!L116</f>
        <v>0</v>
      </c>
      <c r="M118" s="4">
        <f>Mar!M116+Apr!J116-Apr!M116</f>
        <v>0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124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4.114788301E9</v>
      </c>
      <c r="E9" s="6">
        <v>1.6837865E7</v>
      </c>
      <c r="F9" s="6">
        <f t="shared" ref="F9:F27" si="1">D9-E9</f>
        <v>4097950436</v>
      </c>
      <c r="G9" s="6">
        <v>3.918040331E9</v>
      </c>
      <c r="H9" s="6">
        <v>6365.0</v>
      </c>
      <c r="I9" s="6">
        <v>4301884.0</v>
      </c>
      <c r="J9" s="6">
        <v>4.3398326E7</v>
      </c>
      <c r="K9" s="4">
        <f t="shared" ref="K9:K27" si="2">I9-J9</f>
        <v>-39096442</v>
      </c>
      <c r="L9" s="4">
        <f>I9+Apr!L9</f>
        <v>21278864</v>
      </c>
      <c r="M9" s="4">
        <f>J9+Apr!M9</f>
        <v>254733250</v>
      </c>
      <c r="N9" s="4">
        <f t="shared" ref="N9:N27" si="3">L9-M9</f>
        <v>-233454386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7.8519194557E8</v>
      </c>
      <c r="E10" s="6">
        <v>1029848.42</v>
      </c>
      <c r="F10" s="6">
        <f t="shared" si="1"/>
        <v>784162097.2</v>
      </c>
      <c r="G10" s="6">
        <v>7.3942494315E8</v>
      </c>
      <c r="H10" s="6">
        <v>4000.0</v>
      </c>
      <c r="I10" s="6">
        <v>1.215726427E7</v>
      </c>
      <c r="J10" s="6">
        <v>6.351039102E7</v>
      </c>
      <c r="K10" s="4">
        <f t="shared" si="2"/>
        <v>-51353126.75</v>
      </c>
      <c r="L10" s="4">
        <f>I10+Apr!L10</f>
        <v>22213321.1</v>
      </c>
      <c r="M10" s="4">
        <f>J10+Apr!M10</f>
        <v>113707838.5</v>
      </c>
      <c r="N10" s="4">
        <f t="shared" si="3"/>
        <v>-91494517.44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1.2470821394E9</v>
      </c>
      <c r="E11" s="6">
        <v>1.0661298673E8</v>
      </c>
      <c r="F11" s="6">
        <f t="shared" si="1"/>
        <v>1140469153</v>
      </c>
      <c r="G11" s="6">
        <v>1.0686438526E9</v>
      </c>
      <c r="H11" s="6">
        <v>2626.0</v>
      </c>
      <c r="I11" s="6">
        <v>3593981.27</v>
      </c>
      <c r="J11" s="6">
        <v>1.1190923968E8</v>
      </c>
      <c r="K11" s="4">
        <f t="shared" si="2"/>
        <v>-108315258.4</v>
      </c>
      <c r="L11" s="4">
        <f>I11+Apr!L11</f>
        <v>42215711.66</v>
      </c>
      <c r="M11" s="4">
        <f>J11+Apr!M11</f>
        <v>242912449.4</v>
      </c>
      <c r="N11" s="4">
        <f t="shared" si="3"/>
        <v>-200696737.8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4.271951572E8</v>
      </c>
      <c r="E12" s="6">
        <v>1.445928426E7</v>
      </c>
      <c r="F12" s="6">
        <f t="shared" si="1"/>
        <v>412735872.9</v>
      </c>
      <c r="G12" s="6">
        <v>3.2724066375E8</v>
      </c>
      <c r="H12" s="6">
        <v>1764.0</v>
      </c>
      <c r="I12" s="6">
        <v>1758548.0</v>
      </c>
      <c r="J12" s="6">
        <v>174565.04</v>
      </c>
      <c r="K12" s="4">
        <f t="shared" si="2"/>
        <v>1583982.96</v>
      </c>
      <c r="L12" s="4">
        <f>I12+Apr!L12</f>
        <v>69142568.21</v>
      </c>
      <c r="M12" s="4">
        <f>J12+Apr!M12</f>
        <v>9449438.69</v>
      </c>
      <c r="N12" s="4">
        <f t="shared" si="3"/>
        <v>59693129.52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4.7099896E8</v>
      </c>
      <c r="E13" s="6">
        <v>3001073.0</v>
      </c>
      <c r="F13" s="6">
        <f t="shared" si="1"/>
        <v>467997887</v>
      </c>
      <c r="G13" s="6">
        <v>4.27372598E8</v>
      </c>
      <c r="H13" s="6">
        <v>1271.0</v>
      </c>
      <c r="I13" s="6">
        <v>281811.0</v>
      </c>
      <c r="J13" s="6">
        <v>1625028.0</v>
      </c>
      <c r="K13" s="4">
        <f t="shared" si="2"/>
        <v>-1343217</v>
      </c>
      <c r="L13" s="4">
        <f>I13+Apr!L13</f>
        <v>64631716</v>
      </c>
      <c r="M13" s="4">
        <f>J13+Apr!M13</f>
        <v>75395058</v>
      </c>
      <c r="N13" s="4">
        <f t="shared" si="3"/>
        <v>-10763342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3.67914956E9</v>
      </c>
      <c r="E14" s="6">
        <v>9.5646435E7</v>
      </c>
      <c r="F14" s="6">
        <f t="shared" si="1"/>
        <v>3583503125</v>
      </c>
      <c r="G14" s="6">
        <v>3.371420641E9</v>
      </c>
      <c r="H14" s="6">
        <v>15063.0</v>
      </c>
      <c r="I14" s="6">
        <v>9872816.0</v>
      </c>
      <c r="J14" s="6">
        <v>4.4146222E7</v>
      </c>
      <c r="K14" s="4">
        <f t="shared" si="2"/>
        <v>-34273406</v>
      </c>
      <c r="L14" s="4">
        <f>I14+Apr!L14</f>
        <v>566441722</v>
      </c>
      <c r="M14" s="4">
        <f>J14+Apr!M14</f>
        <v>1308117799</v>
      </c>
      <c r="N14" s="4">
        <f t="shared" si="3"/>
        <v>-741676077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1.18989573E8</v>
      </c>
      <c r="E15" s="6">
        <v>5978976.0</v>
      </c>
      <c r="F15" s="6">
        <f t="shared" si="1"/>
        <v>113010597</v>
      </c>
      <c r="G15" s="6">
        <v>1.00570166E8</v>
      </c>
      <c r="H15" s="6">
        <v>506.0</v>
      </c>
      <c r="I15" s="6">
        <v>1.5926426E7</v>
      </c>
      <c r="J15" s="6">
        <v>254849.0</v>
      </c>
      <c r="K15" s="4">
        <f t="shared" si="2"/>
        <v>15671577</v>
      </c>
      <c r="L15" s="4">
        <f>I15+Apr!L15</f>
        <v>17364100</v>
      </c>
      <c r="M15" s="4">
        <f>J15+Apr!M15</f>
        <v>5097601</v>
      </c>
      <c r="N15" s="4">
        <f t="shared" si="3"/>
        <v>12266499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1.34979483E8</v>
      </c>
      <c r="E16" s="6">
        <v>1718998.0</v>
      </c>
      <c r="F16" s="6">
        <f t="shared" si="1"/>
        <v>133260485</v>
      </c>
      <c r="G16" s="6">
        <v>1.23915955E8</v>
      </c>
      <c r="H16" s="6">
        <v>47.0</v>
      </c>
      <c r="I16" s="6">
        <v>0.0</v>
      </c>
      <c r="J16" s="6">
        <v>0.0</v>
      </c>
      <c r="K16" s="4">
        <f t="shared" si="2"/>
        <v>0</v>
      </c>
      <c r="L16" s="4">
        <f>I16+Apr!L16</f>
        <v>23000000</v>
      </c>
      <c r="M16" s="4">
        <f>J16+Apr!M16</f>
        <v>7542618</v>
      </c>
      <c r="N16" s="4">
        <f t="shared" si="3"/>
        <v>15457382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1.145258534E9</v>
      </c>
      <c r="E17" s="6">
        <v>2.9853423E7</v>
      </c>
      <c r="F17" s="6">
        <f t="shared" si="1"/>
        <v>1115405111</v>
      </c>
      <c r="G17" s="6">
        <v>1.127104795E9</v>
      </c>
      <c r="H17" s="6">
        <v>11440.0</v>
      </c>
      <c r="I17" s="6">
        <v>0.0</v>
      </c>
      <c r="J17" s="6">
        <v>9483523.0</v>
      </c>
      <c r="K17" s="4">
        <f t="shared" si="2"/>
        <v>-9483523</v>
      </c>
      <c r="L17" s="4">
        <f>I17+Apr!L17</f>
        <v>0</v>
      </c>
      <c r="M17" s="4">
        <f>J17+Apr!M17</f>
        <v>66300547</v>
      </c>
      <c r="N17" s="4">
        <f t="shared" si="3"/>
        <v>-66300547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3.372360836E9</v>
      </c>
      <c r="E18" s="6">
        <v>2.8863147E7</v>
      </c>
      <c r="F18" s="6">
        <f t="shared" si="1"/>
        <v>3343497689</v>
      </c>
      <c r="G18" s="6">
        <v>3.208019197E9</v>
      </c>
      <c r="H18" s="6">
        <v>11347.0</v>
      </c>
      <c r="I18" s="6">
        <v>6598010.0</v>
      </c>
      <c r="J18" s="6">
        <v>1.5263035E7</v>
      </c>
      <c r="K18" s="4">
        <f t="shared" si="2"/>
        <v>-8665025</v>
      </c>
      <c r="L18" s="4">
        <f>I18+Apr!L18</f>
        <v>34093610</v>
      </c>
      <c r="M18" s="4">
        <f>J18+Apr!M18</f>
        <v>160790953</v>
      </c>
      <c r="N18" s="4">
        <f t="shared" si="3"/>
        <v>-126697343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2.38929511385E9</v>
      </c>
      <c r="E19" s="6">
        <v>8145658.11</v>
      </c>
      <c r="F19" s="6">
        <f t="shared" si="1"/>
        <v>2381149456</v>
      </c>
      <c r="G19" s="6">
        <v>2.1891662605E9</v>
      </c>
      <c r="H19" s="6">
        <v>4873.0</v>
      </c>
      <c r="I19" s="6">
        <v>2771733.56</v>
      </c>
      <c r="J19" s="6">
        <v>8062768.32</v>
      </c>
      <c r="K19" s="4">
        <f t="shared" si="2"/>
        <v>-5291034.76</v>
      </c>
      <c r="L19" s="4">
        <f>I19+Apr!L19</f>
        <v>14598503.94</v>
      </c>
      <c r="M19" s="4">
        <f>J19+Apr!M19</f>
        <v>28812126.48</v>
      </c>
      <c r="N19" s="4">
        <f t="shared" si="3"/>
        <v>-14213622.54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9.25129412798E9</v>
      </c>
      <c r="E20" s="6">
        <v>4.928108478E7</v>
      </c>
      <c r="F20" s="6">
        <f t="shared" si="1"/>
        <v>9202013043</v>
      </c>
      <c r="G20" s="6">
        <v>8.41555782145E9</v>
      </c>
      <c r="H20" s="6">
        <v>33438.0</v>
      </c>
      <c r="I20" s="6">
        <v>8118872.49</v>
      </c>
      <c r="J20" s="6">
        <v>4.914602498E7</v>
      </c>
      <c r="K20" s="4">
        <f t="shared" si="2"/>
        <v>-41027152.49</v>
      </c>
      <c r="L20" s="4">
        <f>I20+Apr!L20</f>
        <v>48242350.66</v>
      </c>
      <c r="M20" s="4">
        <f>J20+Apr!M20</f>
        <v>246521704.8</v>
      </c>
      <c r="N20" s="4">
        <f t="shared" si="3"/>
        <v>-198279354.2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3.0666187323E8</v>
      </c>
      <c r="E21" s="6">
        <v>964165.84</v>
      </c>
      <c r="F21" s="6">
        <f t="shared" si="1"/>
        <v>305697707.4</v>
      </c>
      <c r="G21" s="6">
        <v>2.992795625E8</v>
      </c>
      <c r="H21" s="6">
        <v>918.0</v>
      </c>
      <c r="I21" s="6">
        <v>673929.16</v>
      </c>
      <c r="J21" s="6">
        <v>176216.28</v>
      </c>
      <c r="K21" s="4">
        <f t="shared" si="2"/>
        <v>497712.88</v>
      </c>
      <c r="L21" s="4">
        <f>I21+Apr!L21</f>
        <v>2100759.51</v>
      </c>
      <c r="M21" s="4">
        <f>J21+Apr!M21</f>
        <v>6105504.18</v>
      </c>
      <c r="N21" s="4">
        <f t="shared" si="3"/>
        <v>-4004744.67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3.74304187373E9</v>
      </c>
      <c r="E22" s="6">
        <v>1.13655215E7</v>
      </c>
      <c r="F22" s="6">
        <f t="shared" si="1"/>
        <v>3731676352</v>
      </c>
      <c r="G22" s="6">
        <v>3.6397081898E9</v>
      </c>
      <c r="H22" s="6">
        <v>24526.0</v>
      </c>
      <c r="I22" s="6">
        <v>3.042655593E7</v>
      </c>
      <c r="J22" s="6">
        <v>1.598869474E7</v>
      </c>
      <c r="K22" s="4">
        <f t="shared" si="2"/>
        <v>14437861.19</v>
      </c>
      <c r="L22" s="4">
        <f>I22+Apr!L22</f>
        <v>70581196.58</v>
      </c>
      <c r="M22" s="4">
        <f>J22+Apr!M22</f>
        <v>155169489.9</v>
      </c>
      <c r="N22" s="4">
        <f t="shared" si="3"/>
        <v>-84588293.33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7.528575472E9</v>
      </c>
      <c r="E23" s="6">
        <v>1.1206503E7</v>
      </c>
      <c r="F23" s="6">
        <f t="shared" si="1"/>
        <v>7517368969</v>
      </c>
      <c r="G23" s="6">
        <v>7.46094705E9</v>
      </c>
      <c r="H23" s="6">
        <v>12956.0</v>
      </c>
      <c r="I23" s="6">
        <v>750161.0</v>
      </c>
      <c r="J23" s="6">
        <v>8.2304347E7</v>
      </c>
      <c r="K23" s="4">
        <f t="shared" si="2"/>
        <v>-81554186</v>
      </c>
      <c r="L23" s="4">
        <f>I23+Apr!L23</f>
        <v>6997223</v>
      </c>
      <c r="M23" s="4">
        <f>J23+Apr!M23</f>
        <v>597048753</v>
      </c>
      <c r="N23" s="4">
        <f t="shared" si="3"/>
        <v>-590051530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3.31911680847E9</v>
      </c>
      <c r="E24" s="6">
        <v>4731830.81</v>
      </c>
      <c r="F24" s="6">
        <f t="shared" si="1"/>
        <v>3314384978</v>
      </c>
      <c r="G24" s="6">
        <v>3.1388224188E9</v>
      </c>
      <c r="H24" s="6">
        <v>12449.0</v>
      </c>
      <c r="I24" s="6">
        <v>790774.11</v>
      </c>
      <c r="J24" s="6">
        <v>3.5666242078E8</v>
      </c>
      <c r="K24" s="4">
        <f t="shared" si="2"/>
        <v>-355871646.7</v>
      </c>
      <c r="L24" s="4">
        <f>I24+Apr!L24</f>
        <v>147224059.4</v>
      </c>
      <c r="M24" s="4">
        <f>J24+Apr!M24</f>
        <v>412059250.1</v>
      </c>
      <c r="N24" s="4">
        <f t="shared" si="3"/>
        <v>-264835190.7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6.347615457E9</v>
      </c>
      <c r="E25" s="6">
        <v>1.0599235E8</v>
      </c>
      <c r="F25" s="6">
        <f t="shared" si="1"/>
        <v>6241623107</v>
      </c>
      <c r="G25" s="6">
        <v>6.157657773E9</v>
      </c>
      <c r="H25" s="6">
        <v>67054.0</v>
      </c>
      <c r="I25" s="6">
        <v>2.2015817E7</v>
      </c>
      <c r="J25" s="6">
        <v>7.3885284E7</v>
      </c>
      <c r="K25" s="4">
        <f t="shared" si="2"/>
        <v>-51869467</v>
      </c>
      <c r="L25" s="4">
        <f>I25+Apr!L25</f>
        <v>158910682</v>
      </c>
      <c r="M25" s="4">
        <f>J25+Apr!M25</f>
        <v>618180696</v>
      </c>
      <c r="N25" s="4">
        <f t="shared" si="3"/>
        <v>-459270014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1.0114364012E10</v>
      </c>
      <c r="E26" s="6">
        <v>5.4539291E7</v>
      </c>
      <c r="F26" s="6">
        <f t="shared" si="1"/>
        <v>10059824721</v>
      </c>
      <c r="G26" s="6">
        <v>1.0012803848E10</v>
      </c>
      <c r="H26" s="6">
        <v>58020.0</v>
      </c>
      <c r="I26" s="6">
        <v>4.7922064E7</v>
      </c>
      <c r="J26" s="6">
        <v>1.48297842E8</v>
      </c>
      <c r="K26" s="4">
        <f t="shared" si="2"/>
        <v>-100375778</v>
      </c>
      <c r="L26" s="4">
        <f>I26+Apr!L26</f>
        <v>249353998</v>
      </c>
      <c r="M26" s="4">
        <f>J26+Apr!M26</f>
        <v>1157277795</v>
      </c>
      <c r="N26" s="4">
        <f t="shared" si="3"/>
        <v>-907923797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6.0377667445E8</v>
      </c>
      <c r="E27" s="6">
        <v>1.617638614E7</v>
      </c>
      <c r="F27" s="6">
        <f t="shared" si="1"/>
        <v>587600288.3</v>
      </c>
      <c r="G27" s="6">
        <v>5.337286084E8</v>
      </c>
      <c r="H27" s="6">
        <v>1230.0</v>
      </c>
      <c r="I27" s="6">
        <v>384084.82</v>
      </c>
      <c r="J27" s="6">
        <v>552820.07</v>
      </c>
      <c r="K27" s="4">
        <f t="shared" si="2"/>
        <v>-168735.25</v>
      </c>
      <c r="L27" s="4">
        <f>I27+Apr!L27</f>
        <v>10478232.23</v>
      </c>
      <c r="M27" s="4">
        <f>J27+Apr!M27</f>
        <v>6680897.91</v>
      </c>
      <c r="N27" s="4">
        <f t="shared" si="3"/>
        <v>3797334.32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2.2485669051E8</v>
      </c>
      <c r="E29" s="6">
        <v>1411560.0</v>
      </c>
      <c r="F29" s="6">
        <f t="shared" ref="F29:F32" si="5">D29-E29</f>
        <v>223445130.5</v>
      </c>
      <c r="G29" s="6">
        <v>2.1843906893E8</v>
      </c>
      <c r="H29" s="6">
        <v>3594.0</v>
      </c>
      <c r="I29" s="6">
        <v>6595133.87</v>
      </c>
      <c r="J29" s="6">
        <v>1493387.54</v>
      </c>
      <c r="K29" s="4">
        <f t="shared" ref="K29:K32" si="6">I29-J29</f>
        <v>5101746.33</v>
      </c>
      <c r="L29" s="4">
        <f>I29+Apr!L29</f>
        <v>30511907.17</v>
      </c>
      <c r="M29" s="4">
        <f>J29+Apr!M29</f>
        <v>37910263.57</v>
      </c>
      <c r="N29" s="4">
        <f t="shared" ref="N29:N32" si="7">L29-M29</f>
        <v>-7398356.4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2.7490097715E8</v>
      </c>
      <c r="E30" s="6">
        <v>6138558.01</v>
      </c>
      <c r="F30" s="6">
        <f t="shared" si="5"/>
        <v>268762419.1</v>
      </c>
      <c r="G30" s="6">
        <v>1.7522146E8</v>
      </c>
      <c r="H30" s="6">
        <v>3368.0</v>
      </c>
      <c r="I30" s="6">
        <v>1.449178112E7</v>
      </c>
      <c r="J30" s="6">
        <v>4210310.89</v>
      </c>
      <c r="K30" s="4">
        <f t="shared" si="6"/>
        <v>10281470.23</v>
      </c>
      <c r="L30" s="4">
        <f>I30+Apr!L30</f>
        <v>179684385.7</v>
      </c>
      <c r="M30" s="4">
        <f>J30+Apr!M30</f>
        <v>21910410.92</v>
      </c>
      <c r="N30" s="4">
        <f t="shared" si="7"/>
        <v>157773974.7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2.9549599135E8</v>
      </c>
      <c r="E31" s="6">
        <v>3292576.63</v>
      </c>
      <c r="F31" s="6">
        <f t="shared" si="5"/>
        <v>292203414.7</v>
      </c>
      <c r="G31" s="6">
        <v>2.661299938E8</v>
      </c>
      <c r="H31" s="6">
        <v>1201.0</v>
      </c>
      <c r="I31" s="6">
        <v>210603.36</v>
      </c>
      <c r="J31" s="6">
        <v>2243687.27</v>
      </c>
      <c r="K31" s="4">
        <f t="shared" si="6"/>
        <v>-2033083.91</v>
      </c>
      <c r="L31" s="4">
        <f>I31+Apr!L31</f>
        <v>2644184.74</v>
      </c>
      <c r="M31" s="4">
        <f>J31+Apr!M31</f>
        <v>22970400.63</v>
      </c>
      <c r="N31" s="4">
        <f t="shared" si="7"/>
        <v>-20326215.89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6.09387098E8</v>
      </c>
      <c r="E32" s="6">
        <v>6781623.0</v>
      </c>
      <c r="F32" s="6">
        <f t="shared" si="5"/>
        <v>602605475</v>
      </c>
      <c r="G32" s="6">
        <v>5.97059392E8</v>
      </c>
      <c r="H32" s="6">
        <v>655066.0</v>
      </c>
      <c r="I32" s="6">
        <v>1.9542511E7</v>
      </c>
      <c r="J32" s="6">
        <v>1.3060471E7</v>
      </c>
      <c r="K32" s="4">
        <f t="shared" si="6"/>
        <v>6482040</v>
      </c>
      <c r="L32" s="4">
        <f>I32+Apr!L32</f>
        <v>98326966</v>
      </c>
      <c r="M32" s="4">
        <f>J32+Apr!M32</f>
        <v>118410620</v>
      </c>
      <c r="N32" s="4">
        <f t="shared" si="7"/>
        <v>-20083654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1.981619812E9</v>
      </c>
      <c r="E34" s="6">
        <v>2023313.0</v>
      </c>
      <c r="F34" s="6">
        <f>D34-E34</f>
        <v>1979596499</v>
      </c>
      <c r="G34" s="6">
        <v>1.960685178E9</v>
      </c>
      <c r="H34" s="6">
        <v>3242.0</v>
      </c>
      <c r="I34" s="6">
        <v>0.0</v>
      </c>
      <c r="J34" s="6">
        <v>8.4244427E7</v>
      </c>
      <c r="K34" s="4">
        <f>I34-J34</f>
        <v>-84244427</v>
      </c>
      <c r="L34" s="4">
        <f>I34+Apr!L34</f>
        <v>14535918</v>
      </c>
      <c r="M34" s="4">
        <f>J34+Apr!M34</f>
        <v>203838390</v>
      </c>
      <c r="N34" s="4">
        <f>L34-M34</f>
        <v>-189302472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62485996471</v>
      </c>
      <c r="E35" s="24">
        <f t="shared" si="9"/>
        <v>586052458.2</v>
      </c>
      <c r="F35" s="24">
        <f t="shared" si="9"/>
        <v>61899944013</v>
      </c>
      <c r="G35" s="24">
        <f t="shared" si="9"/>
        <v>59476959768</v>
      </c>
      <c r="H35" s="24">
        <f t="shared" si="9"/>
        <v>936364</v>
      </c>
      <c r="I35" s="24">
        <f t="shared" si="9"/>
        <v>209184762</v>
      </c>
      <c r="J35" s="24">
        <f t="shared" si="9"/>
        <v>1130093881</v>
      </c>
      <c r="K35" s="24">
        <f t="shared" si="9"/>
        <v>-920909118.7</v>
      </c>
      <c r="L35" s="24">
        <f t="shared" si="9"/>
        <v>1894571980</v>
      </c>
      <c r="M35" s="24">
        <f t="shared" si="9"/>
        <v>5876943855</v>
      </c>
      <c r="N35" s="24">
        <f t="shared" si="9"/>
        <v>-3982371875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2.781791541E7</v>
      </c>
      <c r="E37" s="6">
        <v>63193.1404</v>
      </c>
      <c r="F37" s="6">
        <f t="shared" ref="F37:F38" si="10">D37-E37</f>
        <v>27754722.27</v>
      </c>
      <c r="G37" s="6">
        <v>0.0</v>
      </c>
      <c r="H37" s="6">
        <v>50.0</v>
      </c>
      <c r="I37" s="6">
        <v>35069.72</v>
      </c>
      <c r="J37" s="6">
        <v>41280.56</v>
      </c>
      <c r="K37" s="4">
        <f t="shared" ref="K37:K38" si="11">I37-J37</f>
        <v>-6210.84</v>
      </c>
      <c r="L37" s="4">
        <f>I37+Apr!L37</f>
        <v>387437.25</v>
      </c>
      <c r="M37" s="4">
        <f>J37+Apr!M37</f>
        <v>81400.79</v>
      </c>
      <c r="N37" s="4">
        <f t="shared" ref="N37:N38" si="12">L37-M37</f>
        <v>306036.46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1.917208482E9</v>
      </c>
      <c r="E38" s="6">
        <v>5.7050271E7</v>
      </c>
      <c r="F38" s="6">
        <f t="shared" si="10"/>
        <v>1860158211</v>
      </c>
      <c r="G38" s="6">
        <v>0.0</v>
      </c>
      <c r="H38" s="6">
        <v>2998.0</v>
      </c>
      <c r="I38" s="6">
        <v>1.3945134E7</v>
      </c>
      <c r="J38" s="6">
        <v>5.0383339E7</v>
      </c>
      <c r="K38" s="4">
        <f t="shared" si="11"/>
        <v>-36438205</v>
      </c>
      <c r="L38" s="4">
        <f>I38+Apr!L38</f>
        <v>74629604</v>
      </c>
      <c r="M38" s="4">
        <f>J38+Apr!M38</f>
        <v>447919923</v>
      </c>
      <c r="N38" s="4">
        <f t="shared" si="12"/>
        <v>-373290319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1945026397</v>
      </c>
      <c r="E39" s="24">
        <f t="shared" si="13"/>
        <v>57113464.14</v>
      </c>
      <c r="F39" s="24">
        <f t="shared" si="13"/>
        <v>1887912933</v>
      </c>
      <c r="G39" s="24">
        <f t="shared" si="13"/>
        <v>0</v>
      </c>
      <c r="H39" s="25">
        <f t="shared" si="13"/>
        <v>3048</v>
      </c>
      <c r="I39" s="24">
        <f t="shared" si="13"/>
        <v>13980203.72</v>
      </c>
      <c r="J39" s="24">
        <f t="shared" si="13"/>
        <v>50424619.56</v>
      </c>
      <c r="K39" s="24">
        <f t="shared" si="13"/>
        <v>-36444415.84</v>
      </c>
      <c r="L39" s="24">
        <f t="shared" si="13"/>
        <v>75017041.25</v>
      </c>
      <c r="M39" s="24">
        <f t="shared" si="13"/>
        <v>448001323.8</v>
      </c>
      <c r="N39" s="24">
        <f t="shared" si="13"/>
        <v>-372984282.5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64431022868</v>
      </c>
      <c r="E40" s="24">
        <f t="shared" si="14"/>
        <v>643165922.4</v>
      </c>
      <c r="F40" s="24">
        <f t="shared" si="14"/>
        <v>63787856946</v>
      </c>
      <c r="G40" s="24">
        <f t="shared" si="14"/>
        <v>59476959768</v>
      </c>
      <c r="H40" s="25">
        <f t="shared" si="14"/>
        <v>939412</v>
      </c>
      <c r="I40" s="24">
        <f t="shared" si="14"/>
        <v>223164965.7</v>
      </c>
      <c r="J40" s="24">
        <f t="shared" si="14"/>
        <v>1180518500</v>
      </c>
      <c r="K40" s="24">
        <f t="shared" si="14"/>
        <v>-957353534.5</v>
      </c>
      <c r="L40" s="24">
        <f t="shared" si="14"/>
        <v>1969589021</v>
      </c>
      <c r="M40" s="24">
        <f t="shared" si="14"/>
        <v>6324945179</v>
      </c>
      <c r="N40" s="24">
        <f t="shared" si="14"/>
        <v>-4355356158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4.2968467851E8</v>
      </c>
      <c r="E43" s="6">
        <v>85972.1</v>
      </c>
      <c r="F43" s="6">
        <f t="shared" ref="F43:F52" si="15">D43-E43</f>
        <v>429598706.4</v>
      </c>
      <c r="G43" s="6">
        <v>2.3113905535E8</v>
      </c>
      <c r="H43" s="6">
        <v>2320.0</v>
      </c>
      <c r="I43" s="6">
        <v>426316.56</v>
      </c>
      <c r="J43" s="6">
        <v>3619093.05</v>
      </c>
      <c r="K43" s="4">
        <f t="shared" ref="K43:K52" si="16">I43-J43</f>
        <v>-3192776.49</v>
      </c>
      <c r="L43" s="4">
        <f>I43+Apr!L43</f>
        <v>3105483.31</v>
      </c>
      <c r="M43" s="4">
        <f>J43+Apr!M43</f>
        <v>31147638.27</v>
      </c>
      <c r="N43" s="4">
        <f t="shared" ref="N43:N52" si="17">L43-M43</f>
        <v>-28042154.96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1.1245545462E8</v>
      </c>
      <c r="E44" s="6">
        <v>43837.98</v>
      </c>
      <c r="F44" s="6">
        <f t="shared" si="15"/>
        <v>112411616.6</v>
      </c>
      <c r="G44" s="6">
        <v>3.270823E7</v>
      </c>
      <c r="H44" s="6">
        <v>694.0</v>
      </c>
      <c r="I44" s="6">
        <v>116044.44</v>
      </c>
      <c r="J44" s="6">
        <v>3611140.21</v>
      </c>
      <c r="K44" s="4">
        <f t="shared" si="16"/>
        <v>-3495095.77</v>
      </c>
      <c r="L44" s="4">
        <f>I44+Apr!L44</f>
        <v>1282464.19</v>
      </c>
      <c r="M44" s="4">
        <f>J44+Apr!M44</f>
        <v>7280464.1</v>
      </c>
      <c r="N44" s="4">
        <f t="shared" si="17"/>
        <v>-5997999.91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7.90243747E8</v>
      </c>
      <c r="E45" s="6">
        <v>1.5515262E7</v>
      </c>
      <c r="F45" s="6">
        <f t="shared" si="15"/>
        <v>774728485</v>
      </c>
      <c r="G45" s="6">
        <v>4.50616886E8</v>
      </c>
      <c r="H45" s="6">
        <v>4294.0</v>
      </c>
      <c r="I45" s="6">
        <v>983683.0</v>
      </c>
      <c r="J45" s="6">
        <v>7661747.0</v>
      </c>
      <c r="K45" s="4">
        <f t="shared" si="16"/>
        <v>-6678064</v>
      </c>
      <c r="L45" s="4">
        <f>I45+Apr!L45</f>
        <v>9809411</v>
      </c>
      <c r="M45" s="4">
        <f>J45+Apr!M45</f>
        <v>182544100</v>
      </c>
      <c r="N45" s="4">
        <f t="shared" si="17"/>
        <v>-172734689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2.97494662E8</v>
      </c>
      <c r="E46" s="6">
        <v>762060.0</v>
      </c>
      <c r="F46" s="6">
        <f t="shared" si="15"/>
        <v>296732602</v>
      </c>
      <c r="G46" s="6">
        <v>2.72476183E8</v>
      </c>
      <c r="H46" s="6">
        <v>241.0</v>
      </c>
      <c r="I46" s="6">
        <v>6199892.0</v>
      </c>
      <c r="J46" s="6">
        <v>7926601.0</v>
      </c>
      <c r="K46" s="4">
        <f t="shared" si="16"/>
        <v>-1726709</v>
      </c>
      <c r="L46" s="4">
        <f>I46+Apr!L46</f>
        <v>181997278</v>
      </c>
      <c r="M46" s="4">
        <f>J46+Apr!M46</f>
        <v>186797518</v>
      </c>
      <c r="N46" s="4">
        <f t="shared" si="17"/>
        <v>-4800240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3.2225254882E8</v>
      </c>
      <c r="E47" s="6">
        <v>1381737.65</v>
      </c>
      <c r="F47" s="6">
        <f t="shared" si="15"/>
        <v>320870811.2</v>
      </c>
      <c r="G47" s="6">
        <v>1.5731099641E8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I47+Apr!L47</f>
        <v>0</v>
      </c>
      <c r="M47" s="4">
        <f>J47+Apr!M47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4.89742681E8</v>
      </c>
      <c r="E48" s="6">
        <v>1.4932478E7</v>
      </c>
      <c r="F48" s="6">
        <f t="shared" si="15"/>
        <v>474810203</v>
      </c>
      <c r="G48" s="6">
        <v>2.34352926E8</v>
      </c>
      <c r="H48" s="6">
        <v>9813.0</v>
      </c>
      <c r="I48" s="6">
        <v>107856.0</v>
      </c>
      <c r="J48" s="6">
        <v>1.127701E7</v>
      </c>
      <c r="K48" s="4">
        <f t="shared" si="16"/>
        <v>-11169154</v>
      </c>
      <c r="L48" s="4">
        <f>I48+Apr!L48</f>
        <v>2918616</v>
      </c>
      <c r="M48" s="4">
        <f>J48+Apr!M48</f>
        <v>30999327</v>
      </c>
      <c r="N48" s="4">
        <f t="shared" si="17"/>
        <v>-28080711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1.910899929E9</v>
      </c>
      <c r="E49" s="6">
        <v>1.8492933E7</v>
      </c>
      <c r="F49" s="6">
        <f t="shared" si="15"/>
        <v>1892406996</v>
      </c>
      <c r="G49" s="6">
        <v>9.09516858E8</v>
      </c>
      <c r="H49" s="6">
        <v>7653.0</v>
      </c>
      <c r="I49" s="6">
        <v>636226.0</v>
      </c>
      <c r="J49" s="6">
        <v>9511047.0</v>
      </c>
      <c r="K49" s="4">
        <f t="shared" si="16"/>
        <v>-8874821</v>
      </c>
      <c r="L49" s="4">
        <f>I49+Apr!L49</f>
        <v>12598527</v>
      </c>
      <c r="M49" s="4">
        <f>J49+Apr!M49</f>
        <v>89801279</v>
      </c>
      <c r="N49" s="4">
        <f t="shared" si="17"/>
        <v>-77202752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1.18790066E8</v>
      </c>
      <c r="E50" s="6">
        <v>744126.0</v>
      </c>
      <c r="F50" s="6">
        <f t="shared" si="15"/>
        <v>118045940</v>
      </c>
      <c r="G50" s="6">
        <v>5.736765E7</v>
      </c>
      <c r="H50" s="6">
        <v>171.0</v>
      </c>
      <c r="I50" s="6">
        <v>0.0</v>
      </c>
      <c r="J50" s="6">
        <v>15305.0</v>
      </c>
      <c r="K50" s="4">
        <f t="shared" si="16"/>
        <v>-15305</v>
      </c>
      <c r="L50" s="4">
        <f>I50+Apr!L50</f>
        <v>0</v>
      </c>
      <c r="M50" s="4">
        <f>J50+Apr!M50</f>
        <v>1906233</v>
      </c>
      <c r="N50" s="4">
        <f t="shared" si="17"/>
        <v>-1906233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6.517444512E9</v>
      </c>
      <c r="E51" s="6">
        <v>1.334179E8</v>
      </c>
      <c r="F51" s="6">
        <f t="shared" si="15"/>
        <v>6384026612</v>
      </c>
      <c r="G51" s="6">
        <v>3.289572767E9</v>
      </c>
      <c r="H51" s="6">
        <v>54274.0</v>
      </c>
      <c r="I51" s="6">
        <v>9086128.0</v>
      </c>
      <c r="J51" s="6">
        <v>8.0896303E7</v>
      </c>
      <c r="K51" s="4">
        <f t="shared" si="16"/>
        <v>-71810175</v>
      </c>
      <c r="L51" s="4">
        <f>I51+Apr!L51</f>
        <v>56343160</v>
      </c>
      <c r="M51" s="4">
        <f>J51+Apr!M51</f>
        <v>411153795</v>
      </c>
      <c r="N51" s="4">
        <f t="shared" si="17"/>
        <v>-354810635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5.63285703E8</v>
      </c>
      <c r="E52" s="6">
        <v>2.5241303E7</v>
      </c>
      <c r="F52" s="6">
        <f t="shared" si="15"/>
        <v>538044400</v>
      </c>
      <c r="G52" s="6">
        <v>3.00817444E8</v>
      </c>
      <c r="H52" s="6">
        <v>5000.0</v>
      </c>
      <c r="I52" s="6">
        <v>0.0</v>
      </c>
      <c r="J52" s="6">
        <v>1.0417716E7</v>
      </c>
      <c r="K52" s="4">
        <f t="shared" si="16"/>
        <v>-10417716</v>
      </c>
      <c r="L52" s="4">
        <f>I52+Apr!L52</f>
        <v>0</v>
      </c>
      <c r="M52" s="4">
        <f>J52+Apr!M52</f>
        <v>90694691</v>
      </c>
      <c r="N52" s="4">
        <f t="shared" si="17"/>
        <v>-90694691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9.706375E7</v>
      </c>
      <c r="E54" s="6">
        <v>821227.0</v>
      </c>
      <c r="F54" s="6">
        <f t="shared" ref="F54:F56" si="19">D54-E54</f>
        <v>96242523</v>
      </c>
      <c r="G54" s="6">
        <v>2.4294409E7</v>
      </c>
      <c r="H54" s="6">
        <v>1182.0</v>
      </c>
      <c r="I54" s="6">
        <v>214943.0</v>
      </c>
      <c r="J54" s="6">
        <v>1610047.0</v>
      </c>
      <c r="K54" s="4">
        <f t="shared" ref="K54:K56" si="20">I54-J54</f>
        <v>-1395104</v>
      </c>
      <c r="L54" s="4">
        <f>I54+Apr!L54</f>
        <v>20868434</v>
      </c>
      <c r="M54" s="4">
        <f>J54+Apr!M54</f>
        <v>2765210</v>
      </c>
      <c r="N54" s="4">
        <f t="shared" ref="N54:N56" si="21">L54-M54</f>
        <v>18103224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5.5840817E7</v>
      </c>
      <c r="E55" s="6">
        <v>232134.0</v>
      </c>
      <c r="F55" s="6">
        <f t="shared" si="19"/>
        <v>55608683</v>
      </c>
      <c r="G55" s="6">
        <v>4.2651699E7</v>
      </c>
      <c r="H55" s="6">
        <v>469.0</v>
      </c>
      <c r="I55" s="6">
        <v>418812.0</v>
      </c>
      <c r="J55" s="6">
        <v>52032.0</v>
      </c>
      <c r="K55" s="4">
        <f t="shared" si="20"/>
        <v>366780</v>
      </c>
      <c r="L55" s="4">
        <f>I55+Apr!L55</f>
        <v>942835</v>
      </c>
      <c r="M55" s="4">
        <f>J55+Apr!M55</f>
        <v>305473</v>
      </c>
      <c r="N55" s="4">
        <f t="shared" si="21"/>
        <v>637362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4.6806443E7</v>
      </c>
      <c r="E56" s="6">
        <v>221440.0</v>
      </c>
      <c r="F56" s="6">
        <f t="shared" si="19"/>
        <v>46585003</v>
      </c>
      <c r="G56" s="6">
        <v>3.826709E7</v>
      </c>
      <c r="H56" s="6">
        <v>219.0</v>
      </c>
      <c r="I56" s="6">
        <v>89131.0</v>
      </c>
      <c r="J56" s="6">
        <v>66496.0</v>
      </c>
      <c r="K56" s="4">
        <f t="shared" si="20"/>
        <v>22635</v>
      </c>
      <c r="L56" s="4">
        <f>I56+Apr!L56</f>
        <v>295954</v>
      </c>
      <c r="M56" s="4">
        <f>J56+Apr!M56</f>
        <v>449428</v>
      </c>
      <c r="N56" s="4">
        <f t="shared" si="21"/>
        <v>-153474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N57" si="23">SUM(D43:D56)</f>
        <v>11752004992</v>
      </c>
      <c r="E57" s="24">
        <f t="shared" si="23"/>
        <v>211892410.7</v>
      </c>
      <c r="F57" s="24">
        <f t="shared" si="23"/>
        <v>11540112581</v>
      </c>
      <c r="G57" s="24">
        <f t="shared" si="23"/>
        <v>6041092194</v>
      </c>
      <c r="H57" s="24">
        <f t="shared" si="23"/>
        <v>86378</v>
      </c>
      <c r="I57" s="24">
        <f t="shared" si="23"/>
        <v>18279032</v>
      </c>
      <c r="J57" s="24">
        <f t="shared" si="23"/>
        <v>136664537.3</v>
      </c>
      <c r="K57" s="24">
        <f t="shared" si="23"/>
        <v>-118385505.3</v>
      </c>
      <c r="L57" s="24">
        <f t="shared" si="23"/>
        <v>290162162.5</v>
      </c>
      <c r="M57" s="24">
        <f t="shared" si="23"/>
        <v>1035911275</v>
      </c>
      <c r="N57" s="24">
        <f t="shared" si="23"/>
        <v>-745749112.9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7.392932285E7</v>
      </c>
      <c r="E59" s="6">
        <v>386506.53</v>
      </c>
      <c r="F59" s="6">
        <f t="shared" ref="F59:F62" si="24">D59-E59</f>
        <v>73542816.32</v>
      </c>
      <c r="G59" s="6">
        <v>0.0</v>
      </c>
      <c r="H59" s="6">
        <v>49.0</v>
      </c>
      <c r="I59" s="6">
        <v>0.0</v>
      </c>
      <c r="J59" s="6">
        <v>134572.41</v>
      </c>
      <c r="K59" s="4">
        <f t="shared" ref="K59:K62" si="25">I59-J59</f>
        <v>-134572.41</v>
      </c>
      <c r="L59" s="4">
        <f>I59+Apr!L59</f>
        <v>84501.37</v>
      </c>
      <c r="M59" s="4">
        <f>J59+Apr!M59</f>
        <v>214065.62</v>
      </c>
      <c r="N59" s="4">
        <f t="shared" ref="N59:N62" si="26">L59-M59</f>
        <v>-129564.25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7">1+B59</f>
        <v>41</v>
      </c>
      <c r="C60" s="3" t="s">
        <v>67</v>
      </c>
      <c r="D60" s="6">
        <v>3.35120787E8</v>
      </c>
      <c r="E60" s="6">
        <v>1.8070996E7</v>
      </c>
      <c r="F60" s="6">
        <f t="shared" si="24"/>
        <v>317049791</v>
      </c>
      <c r="G60" s="6">
        <v>1.74015865E8</v>
      </c>
      <c r="H60" s="6">
        <v>232.0</v>
      </c>
      <c r="I60" s="6">
        <v>0.0</v>
      </c>
      <c r="J60" s="6">
        <v>6225060.0</v>
      </c>
      <c r="K60" s="4">
        <f t="shared" si="25"/>
        <v>-6225060</v>
      </c>
      <c r="L60" s="4">
        <f>I60+Apr!L60</f>
        <v>28146</v>
      </c>
      <c r="M60" s="4">
        <f>J60+Apr!M60</f>
        <v>15764263</v>
      </c>
      <c r="N60" s="4">
        <f t="shared" si="26"/>
        <v>-15736117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1.480951634E9</v>
      </c>
      <c r="E61" s="6">
        <v>3.0697772E7</v>
      </c>
      <c r="F61" s="6">
        <f t="shared" si="24"/>
        <v>1450253862</v>
      </c>
      <c r="G61" s="6">
        <v>0.0</v>
      </c>
      <c r="H61" s="6">
        <v>4196.0</v>
      </c>
      <c r="I61" s="6">
        <v>7747950.0</v>
      </c>
      <c r="J61" s="6">
        <v>3.6622095E7</v>
      </c>
      <c r="K61" s="4">
        <f t="shared" si="25"/>
        <v>-28874145</v>
      </c>
      <c r="L61" s="4">
        <f>I61+Apr!L61</f>
        <v>35199230</v>
      </c>
      <c r="M61" s="4">
        <f>J61+Apr!M61</f>
        <v>225142564</v>
      </c>
      <c r="N61" s="4">
        <f t="shared" si="26"/>
        <v>-189943334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2.49785986E8</v>
      </c>
      <c r="E62" s="6">
        <v>3241022.0</v>
      </c>
      <c r="F62" s="6">
        <f t="shared" si="24"/>
        <v>246544964</v>
      </c>
      <c r="G62" s="6">
        <v>0.0</v>
      </c>
      <c r="H62" s="6">
        <v>748.0</v>
      </c>
      <c r="I62" s="6">
        <v>0.0</v>
      </c>
      <c r="J62" s="6">
        <v>1.4207167E7</v>
      </c>
      <c r="K62" s="4">
        <f t="shared" si="25"/>
        <v>-14207167</v>
      </c>
      <c r="L62" s="4">
        <f>I62+Apr!L62</f>
        <v>4303725</v>
      </c>
      <c r="M62" s="4">
        <f>J62+Apr!M62</f>
        <v>27101157</v>
      </c>
      <c r="N62" s="4">
        <f t="shared" si="26"/>
        <v>-22797432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8">SUM(D59:D62)</f>
        <v>2139787730</v>
      </c>
      <c r="E63" s="24">
        <f t="shared" si="28"/>
        <v>52396296.53</v>
      </c>
      <c r="F63" s="24">
        <f t="shared" si="28"/>
        <v>2087391433</v>
      </c>
      <c r="G63" s="24">
        <f t="shared" si="28"/>
        <v>174015865</v>
      </c>
      <c r="H63" s="24">
        <f t="shared" si="28"/>
        <v>5225</v>
      </c>
      <c r="I63" s="24">
        <f t="shared" si="28"/>
        <v>7747950</v>
      </c>
      <c r="J63" s="24">
        <f t="shared" si="28"/>
        <v>57188894.41</v>
      </c>
      <c r="K63" s="24">
        <f t="shared" si="28"/>
        <v>-49440944.41</v>
      </c>
      <c r="L63" s="24">
        <f t="shared" si="28"/>
        <v>39615602.37</v>
      </c>
      <c r="M63" s="24">
        <f t="shared" si="28"/>
        <v>268222049.6</v>
      </c>
      <c r="N63" s="24">
        <f t="shared" si="28"/>
        <v>-228606447.3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29">D57+D63</f>
        <v>13891792722</v>
      </c>
      <c r="E64" s="24">
        <f t="shared" si="29"/>
        <v>264288707.3</v>
      </c>
      <c r="F64" s="24">
        <f t="shared" si="29"/>
        <v>13627504015</v>
      </c>
      <c r="G64" s="24">
        <f t="shared" si="29"/>
        <v>6215108059</v>
      </c>
      <c r="H64" s="24">
        <f t="shared" si="29"/>
        <v>91603</v>
      </c>
      <c r="I64" s="24">
        <f t="shared" si="29"/>
        <v>26026982</v>
      </c>
      <c r="J64" s="24">
        <f t="shared" si="29"/>
        <v>193853431.7</v>
      </c>
      <c r="K64" s="24">
        <f t="shared" si="29"/>
        <v>-167826449.7</v>
      </c>
      <c r="L64" s="24">
        <f t="shared" si="29"/>
        <v>329777764.9</v>
      </c>
      <c r="M64" s="24">
        <f t="shared" si="29"/>
        <v>1304133325</v>
      </c>
      <c r="N64" s="24">
        <f t="shared" si="29"/>
        <v>-974355560.1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3.573989269E10</v>
      </c>
      <c r="E67" s="6">
        <v>2.37125583E8</v>
      </c>
      <c r="F67" s="6">
        <f t="shared" ref="F67:F77" si="30">D67-E67</f>
        <v>35502767107</v>
      </c>
      <c r="G67" s="6">
        <v>2.5525E8</v>
      </c>
      <c r="H67" s="6">
        <v>23392.0</v>
      </c>
      <c r="I67" s="6">
        <v>1.40135821E8</v>
      </c>
      <c r="J67" s="6">
        <v>3.71224663E8</v>
      </c>
      <c r="K67" s="4">
        <f t="shared" ref="K67:K77" si="31">I67-J67</f>
        <v>-231088842</v>
      </c>
      <c r="L67" s="4">
        <f>I67+Apr!L67</f>
        <v>746988932</v>
      </c>
      <c r="M67" s="4">
        <f>J67+Apr!M67</f>
        <v>2191912181</v>
      </c>
      <c r="N67" s="4">
        <f t="shared" ref="N67:N77" si="32">L67-M67</f>
        <v>-1444923249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3.4334711438E8</v>
      </c>
      <c r="E68" s="6">
        <v>2217474.66</v>
      </c>
      <c r="F68" s="6">
        <f t="shared" si="30"/>
        <v>341129639.7</v>
      </c>
      <c r="G68" s="6">
        <v>0.0</v>
      </c>
      <c r="H68" s="6">
        <v>990.0</v>
      </c>
      <c r="I68" s="6">
        <v>278345.05</v>
      </c>
      <c r="J68" s="6">
        <v>5743071.72</v>
      </c>
      <c r="K68" s="4">
        <f t="shared" si="31"/>
        <v>-5464726.67</v>
      </c>
      <c r="L68" s="4">
        <f>I68+Apr!L68</f>
        <v>14051024.18</v>
      </c>
      <c r="M68" s="4">
        <f>J68+Apr!M68</f>
        <v>109407232.4</v>
      </c>
      <c r="N68" s="4">
        <f t="shared" si="32"/>
        <v>-95356208.23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9.0167353582E8</v>
      </c>
      <c r="E69" s="6">
        <v>9074321.44</v>
      </c>
      <c r="F69" s="6">
        <f t="shared" si="30"/>
        <v>892599214.4</v>
      </c>
      <c r="G69" s="6">
        <v>0.0</v>
      </c>
      <c r="H69" s="6">
        <v>1840.0</v>
      </c>
      <c r="I69" s="6">
        <v>1.418694953E7</v>
      </c>
      <c r="J69" s="6">
        <v>6444268.72</v>
      </c>
      <c r="K69" s="4">
        <f t="shared" si="31"/>
        <v>7742680.81</v>
      </c>
      <c r="L69" s="4">
        <f>I69+Apr!L69</f>
        <v>34218060.38</v>
      </c>
      <c r="M69" s="4">
        <f>J69+Apr!M69</f>
        <v>54359645.41</v>
      </c>
      <c r="N69" s="4">
        <f t="shared" si="32"/>
        <v>-20141585.03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1.86197851E8</v>
      </c>
      <c r="E70" s="6">
        <v>175805.0</v>
      </c>
      <c r="F70" s="6">
        <f t="shared" si="30"/>
        <v>186022046</v>
      </c>
      <c r="G70" s="6">
        <v>0.0</v>
      </c>
      <c r="H70" s="6">
        <v>155.0</v>
      </c>
      <c r="I70" s="6">
        <v>0.0</v>
      </c>
      <c r="J70" s="6">
        <v>15064.0</v>
      </c>
      <c r="K70" s="4">
        <f t="shared" si="31"/>
        <v>-15064</v>
      </c>
      <c r="L70" s="4">
        <f>I70+Apr!L70</f>
        <v>0</v>
      </c>
      <c r="M70" s="4">
        <f>J70+Apr!M70</f>
        <v>9866735</v>
      </c>
      <c r="N70" s="4">
        <f t="shared" si="32"/>
        <v>-9866735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1.149447069E9</v>
      </c>
      <c r="E71" s="6">
        <v>7544345.0</v>
      </c>
      <c r="F71" s="6">
        <f t="shared" si="30"/>
        <v>1141902724</v>
      </c>
      <c r="G71" s="6">
        <v>0.0</v>
      </c>
      <c r="H71" s="6">
        <v>1766.0</v>
      </c>
      <c r="I71" s="6">
        <v>5541657.0</v>
      </c>
      <c r="J71" s="6">
        <v>8430134.0</v>
      </c>
      <c r="K71" s="4">
        <f t="shared" si="31"/>
        <v>-2888477</v>
      </c>
      <c r="L71" s="4">
        <f>I71+Apr!L71</f>
        <v>149146560</v>
      </c>
      <c r="M71" s="4">
        <f>J71+Apr!M71</f>
        <v>275529840</v>
      </c>
      <c r="N71" s="4">
        <f t="shared" si="32"/>
        <v>-126383280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1.550267902E9</v>
      </c>
      <c r="E72" s="6">
        <v>3.3362867E7</v>
      </c>
      <c r="F72" s="6">
        <f t="shared" si="30"/>
        <v>1516905035</v>
      </c>
      <c r="G72" s="6">
        <v>0.0</v>
      </c>
      <c r="H72" s="6">
        <v>4773.0</v>
      </c>
      <c r="I72" s="6">
        <v>3418117.0</v>
      </c>
      <c r="J72" s="6">
        <v>3608905.0</v>
      </c>
      <c r="K72" s="4">
        <f t="shared" si="31"/>
        <v>-190788</v>
      </c>
      <c r="L72" s="4">
        <f>I72+Apr!L72</f>
        <v>15129213</v>
      </c>
      <c r="M72" s="4">
        <f>J72+Apr!M72</f>
        <v>96001188</v>
      </c>
      <c r="N72" s="4">
        <f t="shared" si="32"/>
        <v>-80871975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5.97530564E8</v>
      </c>
      <c r="E73" s="6">
        <v>1.3739293E7</v>
      </c>
      <c r="F73" s="6">
        <f t="shared" si="30"/>
        <v>583791271</v>
      </c>
      <c r="G73" s="6">
        <v>0.0</v>
      </c>
      <c r="H73" s="6">
        <v>440.0</v>
      </c>
      <c r="I73" s="6">
        <v>7039859.0</v>
      </c>
      <c r="J73" s="6">
        <v>5542579.0</v>
      </c>
      <c r="K73" s="4">
        <f t="shared" si="31"/>
        <v>1497280</v>
      </c>
      <c r="L73" s="4">
        <f>I73+Apr!L73</f>
        <v>12977618</v>
      </c>
      <c r="M73" s="4">
        <f>J73+Apr!M73</f>
        <v>21837263</v>
      </c>
      <c r="N73" s="4">
        <f t="shared" si="32"/>
        <v>-8859645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3.2060153253E8</v>
      </c>
      <c r="E74" s="6">
        <v>1274174.9</v>
      </c>
      <c r="F74" s="6">
        <f t="shared" si="30"/>
        <v>319327357.6</v>
      </c>
      <c r="G74" s="6">
        <v>0.0</v>
      </c>
      <c r="H74" s="6">
        <v>3998.0</v>
      </c>
      <c r="I74" s="6">
        <v>825303.58</v>
      </c>
      <c r="J74" s="6">
        <v>2362761.66</v>
      </c>
      <c r="K74" s="4">
        <f t="shared" si="31"/>
        <v>-1537458.08</v>
      </c>
      <c r="L74" s="4">
        <f>I74+Apr!L74</f>
        <v>3218510.13</v>
      </c>
      <c r="M74" s="4">
        <f>J74+Apr!M74</f>
        <v>10646007.83</v>
      </c>
      <c r="N74" s="4">
        <f t="shared" si="32"/>
        <v>-7427497.7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1.69117074327E9</v>
      </c>
      <c r="E75" s="6">
        <v>343404.74</v>
      </c>
      <c r="F75" s="6">
        <f t="shared" si="30"/>
        <v>1690827339</v>
      </c>
      <c r="G75" s="6">
        <v>0.0</v>
      </c>
      <c r="H75" s="6">
        <v>773.0</v>
      </c>
      <c r="I75" s="6">
        <v>5.019435745E7</v>
      </c>
      <c r="J75" s="6">
        <v>571855.68</v>
      </c>
      <c r="K75" s="4">
        <f t="shared" si="31"/>
        <v>49622501.77</v>
      </c>
      <c r="L75" s="4">
        <f>I75+Apr!L75</f>
        <v>185294305.7</v>
      </c>
      <c r="M75" s="4">
        <f>J75+Apr!M75</f>
        <v>18332730.06</v>
      </c>
      <c r="N75" s="4">
        <f t="shared" si="32"/>
        <v>166961575.7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5.883918277E9</v>
      </c>
      <c r="E76" s="6">
        <v>1.0066717E7</v>
      </c>
      <c r="F76" s="6">
        <f t="shared" si="30"/>
        <v>5873851560</v>
      </c>
      <c r="G76" s="6">
        <v>0.0</v>
      </c>
      <c r="H76" s="6">
        <v>18517.0</v>
      </c>
      <c r="I76" s="6">
        <v>7.3849424E7</v>
      </c>
      <c r="J76" s="6">
        <v>7.9472628E7</v>
      </c>
      <c r="K76" s="4">
        <f t="shared" si="31"/>
        <v>-5623204</v>
      </c>
      <c r="L76" s="4">
        <f>I76+Apr!L76</f>
        <v>482325726</v>
      </c>
      <c r="M76" s="4">
        <f>J76+Apr!M76</f>
        <v>549208746</v>
      </c>
      <c r="N76" s="4">
        <f t="shared" si="32"/>
        <v>-66883020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1.44832461E8</v>
      </c>
      <c r="E77" s="6">
        <v>449304.0</v>
      </c>
      <c r="F77" s="6">
        <f t="shared" si="30"/>
        <v>144383157</v>
      </c>
      <c r="G77" s="6">
        <v>0.0</v>
      </c>
      <c r="H77" s="6">
        <v>2792.0</v>
      </c>
      <c r="I77" s="6">
        <v>426059.0</v>
      </c>
      <c r="J77" s="6">
        <v>2556078.0</v>
      </c>
      <c r="K77" s="4">
        <f t="shared" si="31"/>
        <v>-2130019</v>
      </c>
      <c r="L77" s="4">
        <f>I77+Apr!L77</f>
        <v>27258233</v>
      </c>
      <c r="M77" s="4">
        <f>J77+Apr!M77</f>
        <v>8284885</v>
      </c>
      <c r="N77" s="4">
        <f t="shared" si="32"/>
        <v>18973348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7.0312446122E8</v>
      </c>
      <c r="E79" s="6">
        <v>201070.0</v>
      </c>
      <c r="F79" s="6">
        <f>D79-E79</f>
        <v>702923391.2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I79+Apr!L79</f>
        <v>0</v>
      </c>
      <c r="M79" s="4">
        <f>J79+Apr!M79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4">SUM(D67:D79)</f>
        <v>49212004201</v>
      </c>
      <c r="E80" s="24">
        <f t="shared" si="34"/>
        <v>315574359.7</v>
      </c>
      <c r="F80" s="24">
        <f t="shared" si="34"/>
        <v>48896429841</v>
      </c>
      <c r="G80" s="24">
        <f t="shared" si="34"/>
        <v>255250000</v>
      </c>
      <c r="H80" s="24">
        <f t="shared" si="34"/>
        <v>59449</v>
      </c>
      <c r="I80" s="24">
        <f t="shared" si="34"/>
        <v>295895892.6</v>
      </c>
      <c r="J80" s="24">
        <f t="shared" si="34"/>
        <v>485972008.8</v>
      </c>
      <c r="K80" s="24">
        <f t="shared" si="34"/>
        <v>-190076116.2</v>
      </c>
      <c r="L80" s="24">
        <f t="shared" si="34"/>
        <v>1670608182</v>
      </c>
      <c r="M80" s="24">
        <f t="shared" si="34"/>
        <v>3345386454</v>
      </c>
      <c r="N80" s="24">
        <f t="shared" si="34"/>
        <v>-1674778271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1.303976713E10</v>
      </c>
      <c r="E82" s="6">
        <v>1.02813564E8</v>
      </c>
      <c r="F82" s="6">
        <f t="shared" ref="F82:F88" si="35">D82-E82</f>
        <v>12936953566</v>
      </c>
      <c r="G82" s="6">
        <v>0.0</v>
      </c>
      <c r="H82" s="6">
        <v>7671.0</v>
      </c>
      <c r="I82" s="6">
        <v>1.5319345E7</v>
      </c>
      <c r="J82" s="6">
        <v>2.45730125E8</v>
      </c>
      <c r="K82" s="4">
        <f t="shared" ref="K82:K88" si="36">I82-J82</f>
        <v>-230410780</v>
      </c>
      <c r="L82" s="4">
        <f>I82+Apr!L82</f>
        <v>115925809</v>
      </c>
      <c r="M82" s="4">
        <f>J82+Apr!M82</f>
        <v>682894478</v>
      </c>
      <c r="N82" s="4">
        <f t="shared" ref="N82:N88" si="37">L82-M82</f>
        <v>-566968669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2.2346675678E8</v>
      </c>
      <c r="E83" s="6">
        <v>19339.21</v>
      </c>
      <c r="F83" s="6">
        <f t="shared" si="35"/>
        <v>223447417.6</v>
      </c>
      <c r="G83" s="6">
        <v>0.0</v>
      </c>
      <c r="H83" s="6">
        <v>125.0</v>
      </c>
      <c r="I83" s="6">
        <v>106472.4</v>
      </c>
      <c r="J83" s="6">
        <v>292783.45</v>
      </c>
      <c r="K83" s="4">
        <f t="shared" si="36"/>
        <v>-186311.05</v>
      </c>
      <c r="L83" s="4">
        <f>I83+Apr!L83</f>
        <v>361404.48</v>
      </c>
      <c r="M83" s="4">
        <f>J83+Apr!M83</f>
        <v>42651252.1</v>
      </c>
      <c r="N83" s="4">
        <f t="shared" si="37"/>
        <v>-42289847.62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3.8444259E8</v>
      </c>
      <c r="E84" s="6">
        <v>1027773.0</v>
      </c>
      <c r="F84" s="6">
        <f t="shared" si="35"/>
        <v>383414817</v>
      </c>
      <c r="G84" s="6">
        <v>0.0</v>
      </c>
      <c r="H84" s="6">
        <v>153.0</v>
      </c>
      <c r="I84" s="6">
        <v>705351.0</v>
      </c>
      <c r="J84" s="6">
        <v>7.1336822E7</v>
      </c>
      <c r="K84" s="4">
        <f t="shared" si="36"/>
        <v>-70631471</v>
      </c>
      <c r="L84" s="4">
        <f>I84+Apr!L84</f>
        <v>5093180</v>
      </c>
      <c r="M84" s="4">
        <f>J84+Apr!M84</f>
        <v>76100083</v>
      </c>
      <c r="N84" s="4">
        <f t="shared" si="37"/>
        <v>-71006903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8"/>
        <v>59</v>
      </c>
      <c r="C85" s="3" t="s">
        <v>88</v>
      </c>
      <c r="D85" s="6">
        <v>6.9789619E7</v>
      </c>
      <c r="E85" s="6">
        <v>1.612962E7</v>
      </c>
      <c r="F85" s="6">
        <f t="shared" si="35"/>
        <v>53659999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6"/>
        <v>0</v>
      </c>
      <c r="L85" s="4">
        <f>I85+Apr!L85</f>
        <v>0</v>
      </c>
      <c r="M85" s="4">
        <f>J85+Apr!M85</f>
        <v>0</v>
      </c>
      <c r="N85" s="4">
        <f t="shared" si="37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1.87851401E9</v>
      </c>
      <c r="E86" s="6">
        <v>1.6171724E7</v>
      </c>
      <c r="F86" s="6">
        <f t="shared" si="35"/>
        <v>1862342286</v>
      </c>
      <c r="G86" s="6">
        <v>0.0</v>
      </c>
      <c r="H86" s="6">
        <v>1736.0</v>
      </c>
      <c r="I86" s="6">
        <v>17377.0</v>
      </c>
      <c r="J86" s="6">
        <v>1.775406E7</v>
      </c>
      <c r="K86" s="4">
        <f t="shared" si="36"/>
        <v>-17736683</v>
      </c>
      <c r="L86" s="4">
        <f>I86+Apr!L86</f>
        <v>228863</v>
      </c>
      <c r="M86" s="4">
        <f>J86+Apr!M86</f>
        <v>109356968</v>
      </c>
      <c r="N86" s="4">
        <f t="shared" si="37"/>
        <v>-109128105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2.3932902461E8</v>
      </c>
      <c r="E87" s="6">
        <v>1622083.51</v>
      </c>
      <c r="F87" s="6">
        <f t="shared" si="35"/>
        <v>237706941.1</v>
      </c>
      <c r="G87" s="6">
        <v>0.0</v>
      </c>
      <c r="H87" s="6">
        <v>113.0</v>
      </c>
      <c r="I87" s="6">
        <v>266396.03</v>
      </c>
      <c r="J87" s="6">
        <v>0.0</v>
      </c>
      <c r="K87" s="4">
        <f t="shared" si="36"/>
        <v>266396.03</v>
      </c>
      <c r="L87" s="4">
        <f>I87+Apr!L87</f>
        <v>883506.03</v>
      </c>
      <c r="M87" s="4">
        <f>J87+Apr!M87</f>
        <v>7723341.9</v>
      </c>
      <c r="N87" s="4">
        <f t="shared" si="37"/>
        <v>-6839835.87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6.21122383E8</v>
      </c>
      <c r="E88" s="6">
        <v>2.3065362E7</v>
      </c>
      <c r="F88" s="6">
        <f t="shared" si="35"/>
        <v>598057021</v>
      </c>
      <c r="G88" s="6">
        <v>0.0</v>
      </c>
      <c r="H88" s="6">
        <v>2619.0</v>
      </c>
      <c r="I88" s="6">
        <v>1228073.0</v>
      </c>
      <c r="J88" s="6">
        <v>1.8625287E7</v>
      </c>
      <c r="K88" s="4">
        <f t="shared" si="36"/>
        <v>-17397214</v>
      </c>
      <c r="L88" s="4">
        <f>I88+Apr!L88</f>
        <v>31245838</v>
      </c>
      <c r="M88" s="4">
        <f>J88+Apr!M88</f>
        <v>30632264</v>
      </c>
      <c r="N88" s="4">
        <f t="shared" si="37"/>
        <v>613574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39">SUM(D82:D88)</f>
        <v>16456431513</v>
      </c>
      <c r="E89" s="24">
        <f t="shared" si="39"/>
        <v>160849465.7</v>
      </c>
      <c r="F89" s="24">
        <f t="shared" si="39"/>
        <v>16295582048</v>
      </c>
      <c r="G89" s="24">
        <f t="shared" si="39"/>
        <v>0</v>
      </c>
      <c r="H89" s="24">
        <f t="shared" si="39"/>
        <v>12444</v>
      </c>
      <c r="I89" s="24">
        <f t="shared" si="39"/>
        <v>17643014.43</v>
      </c>
      <c r="J89" s="24">
        <f t="shared" si="39"/>
        <v>353739077.5</v>
      </c>
      <c r="K89" s="24">
        <f t="shared" si="39"/>
        <v>-336096063</v>
      </c>
      <c r="L89" s="24">
        <f t="shared" si="39"/>
        <v>153738600.5</v>
      </c>
      <c r="M89" s="24">
        <f t="shared" si="39"/>
        <v>949358387</v>
      </c>
      <c r="N89" s="24">
        <f t="shared" si="39"/>
        <v>-795619786.5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9.74792393E8</v>
      </c>
      <c r="E90" s="6">
        <v>6997798.0</v>
      </c>
      <c r="F90" s="6">
        <f>D90-E90</f>
        <v>967794595</v>
      </c>
      <c r="G90" s="6">
        <v>0.0</v>
      </c>
      <c r="H90" s="6">
        <v>600.0</v>
      </c>
      <c r="I90" s="6">
        <v>7309748.0</v>
      </c>
      <c r="J90" s="6">
        <v>2169156.0</v>
      </c>
      <c r="K90" s="4">
        <f>I90-J90</f>
        <v>5140592</v>
      </c>
      <c r="L90" s="4">
        <f>I90+Apr!L90</f>
        <v>13398962</v>
      </c>
      <c r="M90" s="4">
        <f>J90+Apr!M90</f>
        <v>24031209</v>
      </c>
      <c r="N90" s="4">
        <f>L90-M90</f>
        <v>-10632247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0">SUM(D90)</f>
        <v>974792393</v>
      </c>
      <c r="E91" s="24">
        <f t="shared" si="40"/>
        <v>6997798</v>
      </c>
      <c r="F91" s="24">
        <f t="shared" si="40"/>
        <v>967794595</v>
      </c>
      <c r="G91" s="24">
        <f t="shared" si="40"/>
        <v>0</v>
      </c>
      <c r="H91" s="25">
        <f t="shared" si="40"/>
        <v>600</v>
      </c>
      <c r="I91" s="24">
        <f t="shared" si="40"/>
        <v>7309748</v>
      </c>
      <c r="J91" s="24">
        <f t="shared" si="40"/>
        <v>2169156</v>
      </c>
      <c r="K91" s="24">
        <f t="shared" si="40"/>
        <v>5140592</v>
      </c>
      <c r="L91" s="24">
        <f t="shared" si="40"/>
        <v>13398962</v>
      </c>
      <c r="M91" s="24">
        <f t="shared" si="40"/>
        <v>24031209</v>
      </c>
      <c r="N91" s="24">
        <f t="shared" si="40"/>
        <v>-10632247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1">D80+D89+D91</f>
        <v>66643228108</v>
      </c>
      <c r="E92" s="24">
        <f t="shared" si="41"/>
        <v>483421623.5</v>
      </c>
      <c r="F92" s="24">
        <f t="shared" si="41"/>
        <v>66159806484</v>
      </c>
      <c r="G92" s="24">
        <f t="shared" si="41"/>
        <v>255250000</v>
      </c>
      <c r="H92" s="24">
        <f t="shared" si="41"/>
        <v>72493</v>
      </c>
      <c r="I92" s="24">
        <f t="shared" si="41"/>
        <v>320848655</v>
      </c>
      <c r="J92" s="24">
        <f t="shared" si="41"/>
        <v>841880242.2</v>
      </c>
      <c r="K92" s="24">
        <f t="shared" si="41"/>
        <v>-521031587.2</v>
      </c>
      <c r="L92" s="24">
        <f t="shared" si="41"/>
        <v>1837745745</v>
      </c>
      <c r="M92" s="24">
        <f t="shared" si="41"/>
        <v>4318776050</v>
      </c>
      <c r="N92" s="24">
        <f t="shared" si="41"/>
        <v>-2481030305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1.7875446059E8</v>
      </c>
      <c r="E95" s="6">
        <v>311388.6</v>
      </c>
      <c r="F95" s="6">
        <f t="shared" ref="F95:F98" si="42">D95-E95</f>
        <v>178443072</v>
      </c>
      <c r="G95" s="6">
        <v>0.0</v>
      </c>
      <c r="H95" s="6">
        <v>67.0</v>
      </c>
      <c r="I95" s="6">
        <v>1472431.5</v>
      </c>
      <c r="J95" s="6">
        <v>119000.0</v>
      </c>
      <c r="K95" s="4">
        <f t="shared" ref="K95:K98" si="43">I95-J95</f>
        <v>1353431.5</v>
      </c>
      <c r="L95" s="4">
        <f>I95+Apr!L95</f>
        <v>15904806.52</v>
      </c>
      <c r="M95" s="4">
        <f>J95+Apr!M95</f>
        <v>119000</v>
      </c>
      <c r="N95" s="4">
        <f t="shared" ref="N95:N98" si="44">L95-M95</f>
        <v>15785806.52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2.440109662E10</v>
      </c>
      <c r="E96" s="6">
        <v>1.5431687E7</v>
      </c>
      <c r="F96" s="6">
        <f t="shared" si="42"/>
        <v>24385664933</v>
      </c>
      <c r="G96" s="6">
        <v>0.0</v>
      </c>
      <c r="H96" s="6">
        <v>24273.0</v>
      </c>
      <c r="I96" s="6">
        <v>329530.0</v>
      </c>
      <c r="J96" s="6">
        <v>5.75713455E8</v>
      </c>
      <c r="K96" s="4">
        <f t="shared" si="43"/>
        <v>-575383925</v>
      </c>
      <c r="L96" s="4">
        <f>I96+Apr!L96</f>
        <v>1701463</v>
      </c>
      <c r="M96" s="4">
        <f>J96+Apr!M96</f>
        <v>2935151508</v>
      </c>
      <c r="N96" s="4">
        <f t="shared" si="44"/>
        <v>-2933450045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5">1+B96</f>
        <v>66</v>
      </c>
      <c r="C97" s="3" t="s">
        <v>98</v>
      </c>
      <c r="D97" s="6">
        <v>3.219789371E9</v>
      </c>
      <c r="E97" s="6">
        <v>8616960.0</v>
      </c>
      <c r="F97" s="6">
        <f t="shared" si="42"/>
        <v>3211172411</v>
      </c>
      <c r="G97" s="6">
        <v>0.0</v>
      </c>
      <c r="H97" s="6">
        <v>1183.0</v>
      </c>
      <c r="I97" s="6">
        <v>4.09356678E8</v>
      </c>
      <c r="J97" s="6">
        <v>8.95660577E8</v>
      </c>
      <c r="K97" s="4">
        <f t="shared" si="43"/>
        <v>-486303899</v>
      </c>
      <c r="L97" s="4">
        <f>I97+Apr!L97</f>
        <v>2377322380</v>
      </c>
      <c r="M97" s="4">
        <f>J97+Apr!M97</f>
        <v>2459793357</v>
      </c>
      <c r="N97" s="4">
        <f t="shared" si="44"/>
        <v>-82470977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99</v>
      </c>
      <c r="D98" s="6">
        <v>1.6746852915E10</v>
      </c>
      <c r="E98" s="6">
        <v>9.120303E7</v>
      </c>
      <c r="F98" s="6">
        <f t="shared" si="42"/>
        <v>16655649885</v>
      </c>
      <c r="G98" s="6">
        <v>0.0</v>
      </c>
      <c r="H98" s="6">
        <v>70850.0</v>
      </c>
      <c r="I98" s="6">
        <v>3.92131009E8</v>
      </c>
      <c r="J98" s="6">
        <v>1.471023471E9</v>
      </c>
      <c r="K98" s="4">
        <f t="shared" si="43"/>
        <v>-1078892462</v>
      </c>
      <c r="L98" s="4">
        <f>I98+Apr!L98</f>
        <v>2185346189</v>
      </c>
      <c r="M98" s="4">
        <f>J98+Apr!M98</f>
        <v>6529212948</v>
      </c>
      <c r="N98" s="4">
        <f t="shared" si="44"/>
        <v>-4343866759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9.929841158E9</v>
      </c>
      <c r="E100" s="6">
        <v>7483609.0</v>
      </c>
      <c r="F100" s="6">
        <f>D100-E100</f>
        <v>9922357549</v>
      </c>
      <c r="G100" s="6">
        <v>0.0</v>
      </c>
      <c r="H100" s="6">
        <v>18773.0</v>
      </c>
      <c r="I100" s="6">
        <v>1.162209232E9</v>
      </c>
      <c r="J100" s="6">
        <v>7.41943957E8</v>
      </c>
      <c r="K100" s="4">
        <f>I100-J100</f>
        <v>420265275</v>
      </c>
      <c r="L100" s="4">
        <f>I100+Apr!L100</f>
        <v>5632987929</v>
      </c>
      <c r="M100" s="4">
        <f>J100+Apr!M100</f>
        <v>4044785833</v>
      </c>
      <c r="N100" s="4">
        <f>L100-M100</f>
        <v>1588202096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6">SUM(D95:D98)+D100</f>
        <v>54476334525</v>
      </c>
      <c r="E101" s="24">
        <f t="shared" si="46"/>
        <v>123046674.6</v>
      </c>
      <c r="F101" s="24">
        <f t="shared" si="46"/>
        <v>54353287850</v>
      </c>
      <c r="G101" s="24">
        <f t="shared" si="46"/>
        <v>0</v>
      </c>
      <c r="H101" s="25">
        <f t="shared" si="46"/>
        <v>115146</v>
      </c>
      <c r="I101" s="24">
        <f t="shared" si="46"/>
        <v>1965498881</v>
      </c>
      <c r="J101" s="24">
        <f t="shared" si="46"/>
        <v>3684460460</v>
      </c>
      <c r="K101" s="24">
        <f t="shared" si="46"/>
        <v>-1718961580</v>
      </c>
      <c r="L101" s="24">
        <f t="shared" si="46"/>
        <v>10213262768</v>
      </c>
      <c r="M101" s="24">
        <f t="shared" si="46"/>
        <v>15969062646</v>
      </c>
      <c r="N101" s="24">
        <f t="shared" si="46"/>
        <v>-5755799878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2.396830834E9</v>
      </c>
      <c r="E103" s="6">
        <v>9440486.0</v>
      </c>
      <c r="F103" s="6">
        <f>D103-E103</f>
        <v>2387390348</v>
      </c>
      <c r="G103" s="6">
        <v>0.0</v>
      </c>
      <c r="H103" s="6">
        <v>3687.0</v>
      </c>
      <c r="I103" s="6">
        <v>1.6395572E7</v>
      </c>
      <c r="J103" s="6">
        <v>1.51828249E8</v>
      </c>
      <c r="K103" s="4">
        <f>I103-J103</f>
        <v>-135432677</v>
      </c>
      <c r="L103" s="4">
        <f>I103+Apr!L103</f>
        <v>626955513</v>
      </c>
      <c r="M103" s="4">
        <f>J103+Apr!M103</f>
        <v>765690664</v>
      </c>
      <c r="N103" s="4">
        <f>L103-M103</f>
        <v>-138735151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7">SUM(D103)</f>
        <v>2396830834</v>
      </c>
      <c r="E104" s="24">
        <f t="shared" si="47"/>
        <v>9440486</v>
      </c>
      <c r="F104" s="24">
        <f t="shared" si="47"/>
        <v>2387390348</v>
      </c>
      <c r="G104" s="24">
        <f t="shared" si="47"/>
        <v>0</v>
      </c>
      <c r="H104" s="25">
        <f t="shared" si="47"/>
        <v>3687</v>
      </c>
      <c r="I104" s="24">
        <f t="shared" si="47"/>
        <v>16395572</v>
      </c>
      <c r="J104" s="24">
        <f t="shared" si="47"/>
        <v>151828249</v>
      </c>
      <c r="K104" s="24">
        <f t="shared" si="47"/>
        <v>-135432677</v>
      </c>
      <c r="L104" s="24">
        <f t="shared" si="47"/>
        <v>626955513</v>
      </c>
      <c r="M104" s="24">
        <f t="shared" si="47"/>
        <v>765690664</v>
      </c>
      <c r="N104" s="24">
        <f t="shared" si="47"/>
        <v>-138735151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8">D101+D104</f>
        <v>56873165359</v>
      </c>
      <c r="E105" s="24">
        <f t="shared" si="48"/>
        <v>132487160.6</v>
      </c>
      <c r="F105" s="24">
        <f t="shared" si="48"/>
        <v>56740678198</v>
      </c>
      <c r="G105" s="24">
        <f t="shared" si="48"/>
        <v>0</v>
      </c>
      <c r="H105" s="25">
        <f t="shared" si="48"/>
        <v>118833</v>
      </c>
      <c r="I105" s="24">
        <f t="shared" si="48"/>
        <v>1981894453</v>
      </c>
      <c r="J105" s="24">
        <f t="shared" si="48"/>
        <v>3836288709</v>
      </c>
      <c r="K105" s="24">
        <f t="shared" si="48"/>
        <v>-1854394257</v>
      </c>
      <c r="L105" s="24">
        <f t="shared" si="48"/>
        <v>10840218281</v>
      </c>
      <c r="M105" s="24">
        <f t="shared" si="48"/>
        <v>16734753310</v>
      </c>
      <c r="N105" s="24">
        <f t="shared" si="48"/>
        <v>-5894535029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9.179907242E9</v>
      </c>
      <c r="E108" s="6">
        <v>9.6971661E7</v>
      </c>
      <c r="F108" s="6">
        <f t="shared" ref="F108:F110" si="49">D108-E108</f>
        <v>9082935581</v>
      </c>
      <c r="G108" s="6">
        <v>0.0</v>
      </c>
      <c r="H108" s="6">
        <v>257138.0</v>
      </c>
      <c r="I108" s="6">
        <v>7.119535E7</v>
      </c>
      <c r="J108" s="6">
        <v>1.61757548E8</v>
      </c>
      <c r="K108" s="4">
        <f t="shared" ref="K108:K110" si="50">I108-J108</f>
        <v>-90562198</v>
      </c>
      <c r="L108" s="4">
        <f>I108+Apr!L108</f>
        <v>431307060</v>
      </c>
      <c r="M108" s="4">
        <f>J108+Apr!M108</f>
        <v>914116642</v>
      </c>
      <c r="N108" s="4">
        <f t="shared" ref="N108:N110" si="51">L108-M108</f>
        <v>-482809582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105</v>
      </c>
      <c r="D109" s="6">
        <v>3.630910033E9</v>
      </c>
      <c r="E109" s="6">
        <v>7.2732586E7</v>
      </c>
      <c r="F109" s="6">
        <f t="shared" si="49"/>
        <v>3558177447</v>
      </c>
      <c r="G109" s="6">
        <v>0.0</v>
      </c>
      <c r="H109" s="6">
        <v>7439.0</v>
      </c>
      <c r="I109" s="6">
        <v>1.60390828E8</v>
      </c>
      <c r="J109" s="6">
        <v>1.93148957E8</v>
      </c>
      <c r="K109" s="4">
        <f t="shared" si="50"/>
        <v>-32758129</v>
      </c>
      <c r="L109" s="4">
        <f>I109+Apr!L109</f>
        <v>549086986</v>
      </c>
      <c r="M109" s="4">
        <f>J109+Apr!M109</f>
        <v>692717306</v>
      </c>
      <c r="N109" s="4">
        <f t="shared" si="51"/>
        <v>-143630320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106</v>
      </c>
      <c r="D110" s="6">
        <v>1.257312267E9</v>
      </c>
      <c r="E110" s="6">
        <v>1.06468063E8</v>
      </c>
      <c r="F110" s="6">
        <f t="shared" si="49"/>
        <v>1150844204</v>
      </c>
      <c r="G110" s="6">
        <v>0.0</v>
      </c>
      <c r="H110" s="6">
        <v>1992.0</v>
      </c>
      <c r="I110" s="6">
        <v>2.00044704E8</v>
      </c>
      <c r="J110" s="6">
        <v>2.7458169E7</v>
      </c>
      <c r="K110" s="4">
        <f t="shared" si="50"/>
        <v>172586535</v>
      </c>
      <c r="L110" s="4">
        <f>I110+Apr!L110</f>
        <v>746172078</v>
      </c>
      <c r="M110" s="4">
        <f>J110+Apr!M110</f>
        <v>137183992</v>
      </c>
      <c r="N110" s="4">
        <f t="shared" si="51"/>
        <v>608988086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3">D108+D109+D110</f>
        <v>14068129542</v>
      </c>
      <c r="E111" s="24">
        <f t="shared" si="53"/>
        <v>276172310</v>
      </c>
      <c r="F111" s="24">
        <f t="shared" si="53"/>
        <v>13791957232</v>
      </c>
      <c r="G111" s="24">
        <f t="shared" si="53"/>
        <v>0</v>
      </c>
      <c r="H111" s="24">
        <f t="shared" si="53"/>
        <v>266569</v>
      </c>
      <c r="I111" s="24">
        <f t="shared" si="53"/>
        <v>431630882</v>
      </c>
      <c r="J111" s="24">
        <f t="shared" si="53"/>
        <v>382364674</v>
      </c>
      <c r="K111" s="24">
        <f t="shared" si="53"/>
        <v>49266208</v>
      </c>
      <c r="L111" s="24">
        <f t="shared" si="53"/>
        <v>1726566124</v>
      </c>
      <c r="M111" s="24">
        <f t="shared" si="53"/>
        <v>1744017940</v>
      </c>
      <c r="N111" s="24">
        <f t="shared" si="53"/>
        <v>-17451816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1.0061518164E10</v>
      </c>
      <c r="E113" s="6">
        <v>4.4084953E7</v>
      </c>
      <c r="F113" s="6">
        <f>D113-E113</f>
        <v>10017433211</v>
      </c>
      <c r="G113" s="6">
        <v>0.0</v>
      </c>
      <c r="H113" s="6">
        <v>7533.0</v>
      </c>
      <c r="I113" s="6">
        <v>4.2910971E7</v>
      </c>
      <c r="J113" s="6">
        <v>1.46683302E8</v>
      </c>
      <c r="K113" s="4">
        <f>I113-J113</f>
        <v>-103772331</v>
      </c>
      <c r="L113" s="4">
        <f>I113+Apr!L113</f>
        <v>172061816</v>
      </c>
      <c r="M113" s="4">
        <f>J113+Apr!M113</f>
        <v>599421760</v>
      </c>
      <c r="N113" s="4">
        <f>L113-M113</f>
        <v>-427359944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4">SUM(D113)</f>
        <v>10061518164</v>
      </c>
      <c r="E114" s="24">
        <f t="shared" si="54"/>
        <v>44084953</v>
      </c>
      <c r="F114" s="24">
        <f t="shared" si="54"/>
        <v>10017433211</v>
      </c>
      <c r="G114" s="24">
        <f t="shared" si="54"/>
        <v>0</v>
      </c>
      <c r="H114" s="25">
        <f t="shared" si="54"/>
        <v>7533</v>
      </c>
      <c r="I114" s="24">
        <f t="shared" si="54"/>
        <v>42910971</v>
      </c>
      <c r="J114" s="24">
        <f t="shared" si="54"/>
        <v>146683302</v>
      </c>
      <c r="K114" s="24">
        <f t="shared" si="54"/>
        <v>-103772331</v>
      </c>
      <c r="L114" s="24">
        <f t="shared" si="54"/>
        <v>172061816</v>
      </c>
      <c r="M114" s="24">
        <f t="shared" si="54"/>
        <v>599421760</v>
      </c>
      <c r="N114" s="24">
        <f t="shared" si="54"/>
        <v>-427359944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5">SUM(D111+D114)</f>
        <v>24129647706</v>
      </c>
      <c r="E115" s="24">
        <f t="shared" si="55"/>
        <v>320257263</v>
      </c>
      <c r="F115" s="24">
        <f t="shared" si="55"/>
        <v>23809390443</v>
      </c>
      <c r="G115" s="24">
        <f t="shared" si="55"/>
        <v>0</v>
      </c>
      <c r="H115" s="25">
        <f t="shared" si="55"/>
        <v>274102</v>
      </c>
      <c r="I115" s="24">
        <f t="shared" si="55"/>
        <v>474541853</v>
      </c>
      <c r="J115" s="24">
        <f t="shared" si="55"/>
        <v>529047976</v>
      </c>
      <c r="K115" s="24">
        <f t="shared" si="55"/>
        <v>-54506123</v>
      </c>
      <c r="L115" s="24">
        <f t="shared" si="55"/>
        <v>1898627940</v>
      </c>
      <c r="M115" s="24">
        <f t="shared" si="55"/>
        <v>2343439700</v>
      </c>
      <c r="N115" s="24">
        <f t="shared" si="55"/>
        <v>-444811760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6">D40+D64+D92+D105+D115</f>
        <v>225968856762</v>
      </c>
      <c r="E116" s="34">
        <f t="shared" si="56"/>
        <v>1843620677</v>
      </c>
      <c r="F116" s="34">
        <f t="shared" si="56"/>
        <v>224125236086</v>
      </c>
      <c r="G116" s="34">
        <f t="shared" si="56"/>
        <v>65947317826</v>
      </c>
      <c r="H116" s="35">
        <f t="shared" si="56"/>
        <v>1496443</v>
      </c>
      <c r="I116" s="34">
        <f t="shared" si="56"/>
        <v>3026476908</v>
      </c>
      <c r="J116" s="34">
        <f t="shared" si="56"/>
        <v>6581588859</v>
      </c>
      <c r="K116" s="34">
        <f t="shared" si="56"/>
        <v>-3555111951</v>
      </c>
      <c r="L116" s="34">
        <f t="shared" si="56"/>
        <v>16875958751</v>
      </c>
      <c r="M116" s="34">
        <f t="shared" si="56"/>
        <v>31026047564</v>
      </c>
      <c r="N116" s="34">
        <f t="shared" si="56"/>
        <v>-14150088812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3"/>
      <c r="B117" s="2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2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>
        <f>Apr!L116+May!I116-May!L116</f>
        <v>0</v>
      </c>
      <c r="M118" s="4">
        <f>Apr!M116+May!J116-May!M116</f>
        <v>0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124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4.114788301E9</v>
      </c>
      <c r="E9" s="6">
        <v>1.6837865E7</v>
      </c>
      <c r="F9" s="6">
        <f t="shared" ref="F9:F27" si="1">D9-E9</f>
        <v>4097950436</v>
      </c>
      <c r="G9" s="6">
        <v>3.918040331E9</v>
      </c>
      <c r="H9" s="6">
        <v>6365.0</v>
      </c>
      <c r="I9" s="6">
        <v>4301884.0</v>
      </c>
      <c r="J9" s="6">
        <v>4.3398326E7</v>
      </c>
      <c r="K9" s="4">
        <f t="shared" ref="K9:K27" si="2">I9-J9</f>
        <v>-39096442</v>
      </c>
      <c r="L9" s="4">
        <f>I9+Apr!L9</f>
        <v>21278864</v>
      </c>
      <c r="M9" s="4">
        <f>J9+Apr!M9</f>
        <v>254733250</v>
      </c>
      <c r="N9" s="4">
        <f t="shared" ref="N9:N27" si="3">L9-M9</f>
        <v>-233454386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7.8519194557E8</v>
      </c>
      <c r="E10" s="38">
        <v>2765724.85</v>
      </c>
      <c r="F10" s="6">
        <f t="shared" si="1"/>
        <v>782426220.7</v>
      </c>
      <c r="G10" s="6">
        <v>7.3942494315E8</v>
      </c>
      <c r="H10" s="6">
        <v>4000.0</v>
      </c>
      <c r="I10" s="6">
        <v>1.215726427E7</v>
      </c>
      <c r="J10" s="6">
        <v>6.351039102E7</v>
      </c>
      <c r="K10" s="4">
        <f t="shared" si="2"/>
        <v>-51353126.75</v>
      </c>
      <c r="L10" s="4">
        <f>I10+Apr!L10</f>
        <v>22213321.1</v>
      </c>
      <c r="M10" s="4">
        <f>J10+Apr!M10</f>
        <v>113707838.5</v>
      </c>
      <c r="N10" s="4">
        <f t="shared" si="3"/>
        <v>-91494517.44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1.2470821394E9</v>
      </c>
      <c r="E11" s="38">
        <v>1.0964911108E8</v>
      </c>
      <c r="F11" s="6">
        <f t="shared" si="1"/>
        <v>1137433028</v>
      </c>
      <c r="G11" s="6">
        <v>1.0686438526E9</v>
      </c>
      <c r="H11" s="6">
        <v>2626.0</v>
      </c>
      <c r="I11" s="6">
        <v>3593981.27</v>
      </c>
      <c r="J11" s="6">
        <v>1.1190923968E8</v>
      </c>
      <c r="K11" s="4">
        <f t="shared" si="2"/>
        <v>-108315258.4</v>
      </c>
      <c r="L11" s="4">
        <f>I11+Apr!L11</f>
        <v>42215711.66</v>
      </c>
      <c r="M11" s="4">
        <f>J11+Apr!M11</f>
        <v>242912449.4</v>
      </c>
      <c r="N11" s="4">
        <f t="shared" si="3"/>
        <v>-200696737.8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4.271951572E8</v>
      </c>
      <c r="E12" s="6">
        <v>1.445928426E7</v>
      </c>
      <c r="F12" s="6">
        <f t="shared" si="1"/>
        <v>412735872.9</v>
      </c>
      <c r="G12" s="6">
        <v>3.2724066375E8</v>
      </c>
      <c r="H12" s="6">
        <v>1764.0</v>
      </c>
      <c r="I12" s="6">
        <v>1758548.0</v>
      </c>
      <c r="J12" s="6">
        <v>174565.04</v>
      </c>
      <c r="K12" s="4">
        <f t="shared" si="2"/>
        <v>1583982.96</v>
      </c>
      <c r="L12" s="4">
        <f>I12+Apr!L12</f>
        <v>69142568.21</v>
      </c>
      <c r="M12" s="4">
        <f>J12+Apr!M12</f>
        <v>9449438.69</v>
      </c>
      <c r="N12" s="4">
        <f t="shared" si="3"/>
        <v>59693129.52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4.7099896E8</v>
      </c>
      <c r="E13" s="6">
        <v>3001073.0</v>
      </c>
      <c r="F13" s="6">
        <f t="shared" si="1"/>
        <v>467997887</v>
      </c>
      <c r="G13" s="6">
        <v>4.27372598E8</v>
      </c>
      <c r="H13" s="6">
        <v>1271.0</v>
      </c>
      <c r="I13" s="6">
        <v>281811.0</v>
      </c>
      <c r="J13" s="6">
        <v>1625028.0</v>
      </c>
      <c r="K13" s="4">
        <f t="shared" si="2"/>
        <v>-1343217</v>
      </c>
      <c r="L13" s="4">
        <f>I13+Apr!L13</f>
        <v>64631716</v>
      </c>
      <c r="M13" s="4">
        <f>J13+Apr!M13</f>
        <v>75395058</v>
      </c>
      <c r="N13" s="4">
        <f t="shared" si="3"/>
        <v>-10763342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3.67914956E9</v>
      </c>
      <c r="E14" s="6">
        <v>9.5646435E7</v>
      </c>
      <c r="F14" s="6">
        <f t="shared" si="1"/>
        <v>3583503125</v>
      </c>
      <c r="G14" s="6">
        <v>3.371420641E9</v>
      </c>
      <c r="H14" s="6">
        <v>15063.0</v>
      </c>
      <c r="I14" s="6">
        <v>9872816.0</v>
      </c>
      <c r="J14" s="6">
        <v>4.4146222E7</v>
      </c>
      <c r="K14" s="4">
        <f t="shared" si="2"/>
        <v>-34273406</v>
      </c>
      <c r="L14" s="4">
        <f>I14+Apr!L14</f>
        <v>566441722</v>
      </c>
      <c r="M14" s="4">
        <f>J14+Apr!M14</f>
        <v>1308117799</v>
      </c>
      <c r="N14" s="4">
        <f t="shared" si="3"/>
        <v>-741676077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1.18989573E8</v>
      </c>
      <c r="E15" s="6">
        <v>5978976.0</v>
      </c>
      <c r="F15" s="6">
        <f t="shared" si="1"/>
        <v>113010597</v>
      </c>
      <c r="G15" s="6">
        <v>1.00570166E8</v>
      </c>
      <c r="H15" s="6">
        <v>506.0</v>
      </c>
      <c r="I15" s="6">
        <v>1.5926426E7</v>
      </c>
      <c r="J15" s="6">
        <v>254849.0</v>
      </c>
      <c r="K15" s="4">
        <f t="shared" si="2"/>
        <v>15671577</v>
      </c>
      <c r="L15" s="4">
        <f>I15+Apr!L15</f>
        <v>17364100</v>
      </c>
      <c r="M15" s="4">
        <f>J15+Apr!M15</f>
        <v>5097601</v>
      </c>
      <c r="N15" s="4">
        <f t="shared" si="3"/>
        <v>12266499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1.34979483E8</v>
      </c>
      <c r="E16" s="6">
        <v>1718998.0</v>
      </c>
      <c r="F16" s="6">
        <f t="shared" si="1"/>
        <v>133260485</v>
      </c>
      <c r="G16" s="6">
        <v>1.23915955E8</v>
      </c>
      <c r="H16" s="6">
        <v>47.0</v>
      </c>
      <c r="I16" s="6">
        <v>0.0</v>
      </c>
      <c r="J16" s="6">
        <v>0.0</v>
      </c>
      <c r="K16" s="4">
        <f t="shared" si="2"/>
        <v>0</v>
      </c>
      <c r="L16" s="4">
        <f>I16+Apr!L16</f>
        <v>23000000</v>
      </c>
      <c r="M16" s="4">
        <f>J16+Apr!M16</f>
        <v>7542618</v>
      </c>
      <c r="N16" s="4">
        <f t="shared" si="3"/>
        <v>15457382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1.145258534E9</v>
      </c>
      <c r="E17" s="6">
        <v>2.9853423E7</v>
      </c>
      <c r="F17" s="6">
        <f t="shared" si="1"/>
        <v>1115405111</v>
      </c>
      <c r="G17" s="6">
        <v>1.127104795E9</v>
      </c>
      <c r="H17" s="6">
        <v>11440.0</v>
      </c>
      <c r="I17" s="6">
        <v>0.0</v>
      </c>
      <c r="J17" s="6">
        <v>9483523.0</v>
      </c>
      <c r="K17" s="4">
        <f t="shared" si="2"/>
        <v>-9483523</v>
      </c>
      <c r="L17" s="4">
        <f>I17+Apr!L17</f>
        <v>0</v>
      </c>
      <c r="M17" s="4">
        <f>J17+Apr!M17</f>
        <v>66300547</v>
      </c>
      <c r="N17" s="4">
        <f t="shared" si="3"/>
        <v>-66300547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3.372360836E9</v>
      </c>
      <c r="E18" s="6">
        <v>2.8863147E7</v>
      </c>
      <c r="F18" s="6">
        <f t="shared" si="1"/>
        <v>3343497689</v>
      </c>
      <c r="G18" s="6">
        <v>3.208019197E9</v>
      </c>
      <c r="H18" s="6">
        <v>11347.0</v>
      </c>
      <c r="I18" s="6">
        <v>6598010.0</v>
      </c>
      <c r="J18" s="6">
        <v>1.5263035E7</v>
      </c>
      <c r="K18" s="4">
        <f t="shared" si="2"/>
        <v>-8665025</v>
      </c>
      <c r="L18" s="4">
        <f>I18+Apr!L18</f>
        <v>34093610</v>
      </c>
      <c r="M18" s="4">
        <f>J18+Apr!M18</f>
        <v>160790953</v>
      </c>
      <c r="N18" s="4">
        <f t="shared" si="3"/>
        <v>-126697343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2.38929511385E9</v>
      </c>
      <c r="E19" s="6">
        <v>8145658.11</v>
      </c>
      <c r="F19" s="6">
        <f t="shared" si="1"/>
        <v>2381149456</v>
      </c>
      <c r="G19" s="6">
        <v>2.1891662605E9</v>
      </c>
      <c r="H19" s="6">
        <v>4873.0</v>
      </c>
      <c r="I19" s="6">
        <v>2771733.56</v>
      </c>
      <c r="J19" s="6">
        <v>8062768.32</v>
      </c>
      <c r="K19" s="4">
        <f t="shared" si="2"/>
        <v>-5291034.76</v>
      </c>
      <c r="L19" s="4">
        <f>I19+Apr!L19</f>
        <v>14598503.94</v>
      </c>
      <c r="M19" s="4">
        <f>J19+Apr!M19</f>
        <v>28812126.48</v>
      </c>
      <c r="N19" s="4">
        <f t="shared" si="3"/>
        <v>-14213622.54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9.25129412798E9</v>
      </c>
      <c r="E20" s="6">
        <v>4.928108478E7</v>
      </c>
      <c r="F20" s="6">
        <f t="shared" si="1"/>
        <v>9202013043</v>
      </c>
      <c r="G20" s="6">
        <v>8.41555782145E9</v>
      </c>
      <c r="H20" s="6">
        <v>33438.0</v>
      </c>
      <c r="I20" s="6">
        <v>8118872.49</v>
      </c>
      <c r="J20" s="6">
        <v>4.914602498E7</v>
      </c>
      <c r="K20" s="4">
        <f t="shared" si="2"/>
        <v>-41027152.49</v>
      </c>
      <c r="L20" s="4">
        <f>I20+Apr!L20</f>
        <v>48242350.66</v>
      </c>
      <c r="M20" s="4">
        <f>J20+Apr!M20</f>
        <v>246521704.8</v>
      </c>
      <c r="N20" s="4">
        <f t="shared" si="3"/>
        <v>-198279354.2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3.0666187323E8</v>
      </c>
      <c r="E21" s="6">
        <v>964165.84</v>
      </c>
      <c r="F21" s="6">
        <f t="shared" si="1"/>
        <v>305697707.4</v>
      </c>
      <c r="G21" s="6">
        <v>2.992795625E8</v>
      </c>
      <c r="H21" s="6">
        <v>918.0</v>
      </c>
      <c r="I21" s="6">
        <v>673929.16</v>
      </c>
      <c r="J21" s="6">
        <v>176216.28</v>
      </c>
      <c r="K21" s="4">
        <f t="shared" si="2"/>
        <v>497712.88</v>
      </c>
      <c r="L21" s="4">
        <f>I21+Apr!L21</f>
        <v>2100759.51</v>
      </c>
      <c r="M21" s="4">
        <f>J21+Apr!M21</f>
        <v>6105504.18</v>
      </c>
      <c r="N21" s="4">
        <f t="shared" si="3"/>
        <v>-4004744.67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3.74304187373E9</v>
      </c>
      <c r="E22" s="6">
        <v>1.13655215E7</v>
      </c>
      <c r="F22" s="6">
        <f t="shared" si="1"/>
        <v>3731676352</v>
      </c>
      <c r="G22" s="6">
        <v>3.6397081898E9</v>
      </c>
      <c r="H22" s="6">
        <v>24526.0</v>
      </c>
      <c r="I22" s="6">
        <v>3.042655593E7</v>
      </c>
      <c r="J22" s="6">
        <v>1.598869474E7</v>
      </c>
      <c r="K22" s="4">
        <f t="shared" si="2"/>
        <v>14437861.19</v>
      </c>
      <c r="L22" s="4">
        <f>I22+Apr!L22</f>
        <v>70581196.58</v>
      </c>
      <c r="M22" s="4">
        <f>J22+Apr!M22</f>
        <v>155169489.9</v>
      </c>
      <c r="N22" s="4">
        <f t="shared" si="3"/>
        <v>-84588293.33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7.528575472E9</v>
      </c>
      <c r="E23" s="6">
        <v>1.1206503E7</v>
      </c>
      <c r="F23" s="6">
        <f t="shared" si="1"/>
        <v>7517368969</v>
      </c>
      <c r="G23" s="6">
        <v>7.46094705E9</v>
      </c>
      <c r="H23" s="6">
        <v>12956.0</v>
      </c>
      <c r="I23" s="6">
        <v>750161.0</v>
      </c>
      <c r="J23" s="6">
        <v>8.2304347E7</v>
      </c>
      <c r="K23" s="4">
        <f t="shared" si="2"/>
        <v>-81554186</v>
      </c>
      <c r="L23" s="4">
        <f>I23+Apr!L23</f>
        <v>6997223</v>
      </c>
      <c r="M23" s="4">
        <f>J23+Apr!M23</f>
        <v>597048753</v>
      </c>
      <c r="N23" s="4">
        <f t="shared" si="3"/>
        <v>-590051530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3.31911680847E9</v>
      </c>
      <c r="E24" s="38">
        <v>1.266181661E7</v>
      </c>
      <c r="F24" s="6">
        <f t="shared" si="1"/>
        <v>3306454992</v>
      </c>
      <c r="G24" s="6">
        <v>3.1388224188E9</v>
      </c>
      <c r="H24" s="6">
        <v>12449.0</v>
      </c>
      <c r="I24" s="6">
        <v>790774.11</v>
      </c>
      <c r="J24" s="6">
        <v>3.5666242078E8</v>
      </c>
      <c r="K24" s="4">
        <f t="shared" si="2"/>
        <v>-355871646.7</v>
      </c>
      <c r="L24" s="4">
        <f>I24+Apr!L24</f>
        <v>147224059.4</v>
      </c>
      <c r="M24" s="4">
        <f>J24+Apr!M24</f>
        <v>412059250.1</v>
      </c>
      <c r="N24" s="4">
        <f t="shared" si="3"/>
        <v>-264835190.7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6.347615457E9</v>
      </c>
      <c r="E25" s="6">
        <v>1.0599235E8</v>
      </c>
      <c r="F25" s="6">
        <f t="shared" si="1"/>
        <v>6241623107</v>
      </c>
      <c r="G25" s="6">
        <v>6.157657773E9</v>
      </c>
      <c r="H25" s="6">
        <v>67054.0</v>
      </c>
      <c r="I25" s="6">
        <v>2.2015817E7</v>
      </c>
      <c r="J25" s="6">
        <v>7.3885284E7</v>
      </c>
      <c r="K25" s="4">
        <f t="shared" si="2"/>
        <v>-51869467</v>
      </c>
      <c r="L25" s="4">
        <f>I25+Apr!L25</f>
        <v>158910682</v>
      </c>
      <c r="M25" s="4">
        <f>J25+Apr!M25</f>
        <v>618180696</v>
      </c>
      <c r="N25" s="4">
        <f t="shared" si="3"/>
        <v>-459270014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1.0114364012E10</v>
      </c>
      <c r="E26" s="6">
        <v>5.4539291E7</v>
      </c>
      <c r="F26" s="6">
        <f t="shared" si="1"/>
        <v>10059824721</v>
      </c>
      <c r="G26" s="6">
        <v>1.0012803848E10</v>
      </c>
      <c r="H26" s="6">
        <v>58020.0</v>
      </c>
      <c r="I26" s="6">
        <v>4.7922064E7</v>
      </c>
      <c r="J26" s="6">
        <v>1.48297842E8</v>
      </c>
      <c r="K26" s="4">
        <f t="shared" si="2"/>
        <v>-100375778</v>
      </c>
      <c r="L26" s="4">
        <f>I26+Apr!L26</f>
        <v>249353998</v>
      </c>
      <c r="M26" s="4">
        <f>J26+Apr!M26</f>
        <v>1157277795</v>
      </c>
      <c r="N26" s="4">
        <f t="shared" si="3"/>
        <v>-907923797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6.0377667445E8</v>
      </c>
      <c r="E27" s="6">
        <v>1.617638614E7</v>
      </c>
      <c r="F27" s="6">
        <f t="shared" si="1"/>
        <v>587600288.3</v>
      </c>
      <c r="G27" s="6">
        <v>5.337286084E8</v>
      </c>
      <c r="H27" s="6">
        <v>1230.0</v>
      </c>
      <c r="I27" s="6">
        <v>384084.82</v>
      </c>
      <c r="J27" s="6">
        <v>552820.07</v>
      </c>
      <c r="K27" s="4">
        <f t="shared" si="2"/>
        <v>-168735.25</v>
      </c>
      <c r="L27" s="4">
        <f>I27+Apr!L27</f>
        <v>10478232.23</v>
      </c>
      <c r="M27" s="4">
        <f>J27+Apr!M27</f>
        <v>6680897.91</v>
      </c>
      <c r="N27" s="4">
        <f t="shared" si="3"/>
        <v>3797334.32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2.2485669051E8</v>
      </c>
      <c r="E29" s="6">
        <v>1411560.0</v>
      </c>
      <c r="F29" s="6">
        <f t="shared" ref="F29:F32" si="5">D29-E29</f>
        <v>223445130.5</v>
      </c>
      <c r="G29" s="6">
        <v>2.1843906893E8</v>
      </c>
      <c r="H29" s="6">
        <v>3594.0</v>
      </c>
      <c r="I29" s="6">
        <v>6595133.87</v>
      </c>
      <c r="J29" s="6">
        <v>1493387.54</v>
      </c>
      <c r="K29" s="4">
        <f t="shared" ref="K29:K32" si="6">I29-J29</f>
        <v>5101746.33</v>
      </c>
      <c r="L29" s="4">
        <f>I29+Apr!L29</f>
        <v>30511907.17</v>
      </c>
      <c r="M29" s="4">
        <f>J29+Apr!M29</f>
        <v>37910263.57</v>
      </c>
      <c r="N29" s="4">
        <f t="shared" ref="N29:N32" si="7">L29-M29</f>
        <v>-7398356.4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2.7490097715E8</v>
      </c>
      <c r="E30" s="6">
        <v>6138558.01</v>
      </c>
      <c r="F30" s="6">
        <f t="shared" si="5"/>
        <v>268762419.1</v>
      </c>
      <c r="G30" s="6">
        <v>1.7522146E8</v>
      </c>
      <c r="H30" s="6">
        <v>3368.0</v>
      </c>
      <c r="I30" s="6">
        <v>1.449178112E7</v>
      </c>
      <c r="J30" s="6">
        <v>4210310.89</v>
      </c>
      <c r="K30" s="4">
        <f t="shared" si="6"/>
        <v>10281470.23</v>
      </c>
      <c r="L30" s="4">
        <f>I30+Apr!L30</f>
        <v>179684385.7</v>
      </c>
      <c r="M30" s="4">
        <f>J30+Apr!M30</f>
        <v>21910410.92</v>
      </c>
      <c r="N30" s="4">
        <f t="shared" si="7"/>
        <v>157773974.7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2.9549599135E8</v>
      </c>
      <c r="E31" s="6">
        <v>3292576.63</v>
      </c>
      <c r="F31" s="6">
        <f t="shared" si="5"/>
        <v>292203414.7</v>
      </c>
      <c r="G31" s="6">
        <v>2.661299938E8</v>
      </c>
      <c r="H31" s="6">
        <v>1201.0</v>
      </c>
      <c r="I31" s="6">
        <v>210603.36</v>
      </c>
      <c r="J31" s="6">
        <v>2243687.27</v>
      </c>
      <c r="K31" s="4">
        <f t="shared" si="6"/>
        <v>-2033083.91</v>
      </c>
      <c r="L31" s="4">
        <f>I31+Apr!L31</f>
        <v>2644184.74</v>
      </c>
      <c r="M31" s="4">
        <f>J31+Apr!M31</f>
        <v>22970400.63</v>
      </c>
      <c r="N31" s="4">
        <f t="shared" si="7"/>
        <v>-20326215.89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6.09387098E8</v>
      </c>
      <c r="E32" s="6">
        <v>6781623.0</v>
      </c>
      <c r="F32" s="6">
        <f t="shared" si="5"/>
        <v>602605475</v>
      </c>
      <c r="G32" s="6">
        <v>5.97059392E8</v>
      </c>
      <c r="H32" s="6">
        <v>655066.0</v>
      </c>
      <c r="I32" s="6">
        <v>1.9542511E7</v>
      </c>
      <c r="J32" s="6">
        <v>1.3060471E7</v>
      </c>
      <c r="K32" s="4">
        <f t="shared" si="6"/>
        <v>6482040</v>
      </c>
      <c r="L32" s="4">
        <f>I32+Apr!L32</f>
        <v>98326966</v>
      </c>
      <c r="M32" s="4">
        <f>J32+Apr!M32</f>
        <v>118410620</v>
      </c>
      <c r="N32" s="4">
        <f t="shared" si="7"/>
        <v>-20083654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1.981619812E9</v>
      </c>
      <c r="E34" s="6">
        <v>2023313.0</v>
      </c>
      <c r="F34" s="6">
        <f>D34-E34</f>
        <v>1979596499</v>
      </c>
      <c r="G34" s="6">
        <v>1.960685178E9</v>
      </c>
      <c r="H34" s="6">
        <v>3242.0</v>
      </c>
      <c r="I34" s="6">
        <v>0.0</v>
      </c>
      <c r="J34" s="6">
        <v>8.4244427E7</v>
      </c>
      <c r="K34" s="4">
        <f>I34-J34</f>
        <v>-84244427</v>
      </c>
      <c r="L34" s="4">
        <f>I34+Apr!L34</f>
        <v>14535918</v>
      </c>
      <c r="M34" s="4">
        <f>J34+Apr!M34</f>
        <v>203838390</v>
      </c>
      <c r="N34" s="4">
        <f>L34-M34</f>
        <v>-189302472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62485996471</v>
      </c>
      <c r="E35" s="24">
        <f t="shared" si="9"/>
        <v>598754444.8</v>
      </c>
      <c r="F35" s="24">
        <f t="shared" si="9"/>
        <v>61887242026</v>
      </c>
      <c r="G35" s="24">
        <f t="shared" si="9"/>
        <v>59476959768</v>
      </c>
      <c r="H35" s="24">
        <f t="shared" si="9"/>
        <v>936364</v>
      </c>
      <c r="I35" s="24">
        <f t="shared" si="9"/>
        <v>209184762</v>
      </c>
      <c r="J35" s="24">
        <f t="shared" si="9"/>
        <v>1130093881</v>
      </c>
      <c r="K35" s="24">
        <f t="shared" si="9"/>
        <v>-920909118.7</v>
      </c>
      <c r="L35" s="24">
        <f t="shared" si="9"/>
        <v>1894571980</v>
      </c>
      <c r="M35" s="24">
        <f t="shared" si="9"/>
        <v>5876943855</v>
      </c>
      <c r="N35" s="24">
        <f t="shared" si="9"/>
        <v>-3982371875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2.781791541E7</v>
      </c>
      <c r="E37" s="38">
        <v>249639.3511</v>
      </c>
      <c r="F37" s="6">
        <f t="shared" ref="F37:F38" si="10">D37-E37</f>
        <v>27568276.06</v>
      </c>
      <c r="G37" s="6">
        <v>0.0</v>
      </c>
      <c r="H37" s="6">
        <v>50.0</v>
      </c>
      <c r="I37" s="6">
        <v>35069.72</v>
      </c>
      <c r="J37" s="6">
        <v>41280.56</v>
      </c>
      <c r="K37" s="4">
        <f t="shared" ref="K37:K38" si="11">I37-J37</f>
        <v>-6210.84</v>
      </c>
      <c r="L37" s="4">
        <f>I37+Apr!L37</f>
        <v>387437.25</v>
      </c>
      <c r="M37" s="4">
        <f>J37+Apr!M37</f>
        <v>81400.79</v>
      </c>
      <c r="N37" s="4">
        <f t="shared" ref="N37:N38" si="12">L37-M37</f>
        <v>306036.46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1.917208482E9</v>
      </c>
      <c r="E38" s="6">
        <v>5.7050271E7</v>
      </c>
      <c r="F38" s="6">
        <f t="shared" si="10"/>
        <v>1860158211</v>
      </c>
      <c r="G38" s="6">
        <v>0.0</v>
      </c>
      <c r="H38" s="6">
        <v>2998.0</v>
      </c>
      <c r="I38" s="6">
        <v>1.3945134E7</v>
      </c>
      <c r="J38" s="6">
        <v>5.0383339E7</v>
      </c>
      <c r="K38" s="4">
        <f t="shared" si="11"/>
        <v>-36438205</v>
      </c>
      <c r="L38" s="4">
        <f>I38+Apr!L38</f>
        <v>74629604</v>
      </c>
      <c r="M38" s="4">
        <f>J38+Apr!M38</f>
        <v>447919923</v>
      </c>
      <c r="N38" s="4">
        <f t="shared" si="12"/>
        <v>-373290319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1945026397</v>
      </c>
      <c r="E39" s="24">
        <f t="shared" si="13"/>
        <v>57299910.35</v>
      </c>
      <c r="F39" s="24">
        <f t="shared" si="13"/>
        <v>1887726487</v>
      </c>
      <c r="G39" s="24">
        <f t="shared" si="13"/>
        <v>0</v>
      </c>
      <c r="H39" s="25">
        <f t="shared" si="13"/>
        <v>3048</v>
      </c>
      <c r="I39" s="24">
        <f t="shared" si="13"/>
        <v>13980203.72</v>
      </c>
      <c r="J39" s="24">
        <f t="shared" si="13"/>
        <v>50424619.56</v>
      </c>
      <c r="K39" s="24">
        <f t="shared" si="13"/>
        <v>-36444415.84</v>
      </c>
      <c r="L39" s="24">
        <f t="shared" si="13"/>
        <v>75017041.25</v>
      </c>
      <c r="M39" s="24">
        <f t="shared" si="13"/>
        <v>448001323.8</v>
      </c>
      <c r="N39" s="24">
        <f t="shared" si="13"/>
        <v>-372984282.5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64431022868</v>
      </c>
      <c r="E40" s="24">
        <f t="shared" si="14"/>
        <v>656054355.2</v>
      </c>
      <c r="F40" s="24">
        <f t="shared" si="14"/>
        <v>63774968513</v>
      </c>
      <c r="G40" s="24">
        <f t="shared" si="14"/>
        <v>59476959768</v>
      </c>
      <c r="H40" s="25">
        <f t="shared" si="14"/>
        <v>939412</v>
      </c>
      <c r="I40" s="24">
        <f t="shared" si="14"/>
        <v>223164965.7</v>
      </c>
      <c r="J40" s="24">
        <f t="shared" si="14"/>
        <v>1180518500</v>
      </c>
      <c r="K40" s="24">
        <f t="shared" si="14"/>
        <v>-957353534.5</v>
      </c>
      <c r="L40" s="24">
        <f t="shared" si="14"/>
        <v>1969589021</v>
      </c>
      <c r="M40" s="24">
        <f t="shared" si="14"/>
        <v>6324945179</v>
      </c>
      <c r="N40" s="24">
        <f t="shared" si="14"/>
        <v>-4355356158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4.2968467851E8</v>
      </c>
      <c r="E43" s="38">
        <v>1177078.31</v>
      </c>
      <c r="F43" s="6">
        <f t="shared" ref="F43:F52" si="15">D43-E43</f>
        <v>428507600.2</v>
      </c>
      <c r="G43" s="6">
        <v>2.3113905535E8</v>
      </c>
      <c r="H43" s="6">
        <v>2320.0</v>
      </c>
      <c r="I43" s="6">
        <v>426316.56</v>
      </c>
      <c r="J43" s="6">
        <v>3619093.05</v>
      </c>
      <c r="K43" s="4">
        <f t="shared" ref="K43:K52" si="16">I43-J43</f>
        <v>-3192776.49</v>
      </c>
      <c r="L43" s="4">
        <f>I43+Apr!L43</f>
        <v>3105483.31</v>
      </c>
      <c r="M43" s="4">
        <f>J43+Apr!M43</f>
        <v>31147638.27</v>
      </c>
      <c r="N43" s="4">
        <f t="shared" ref="N43:N52" si="17">L43-M43</f>
        <v>-28042154.96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1.1245545462E8</v>
      </c>
      <c r="E44" s="38">
        <v>329787.42</v>
      </c>
      <c r="F44" s="6">
        <f t="shared" si="15"/>
        <v>112125667.2</v>
      </c>
      <c r="G44" s="6">
        <v>3.270823E7</v>
      </c>
      <c r="H44" s="6">
        <v>694.0</v>
      </c>
      <c r="I44" s="6">
        <v>116044.44</v>
      </c>
      <c r="J44" s="6">
        <v>3611140.21</v>
      </c>
      <c r="K44" s="4">
        <f t="shared" si="16"/>
        <v>-3495095.77</v>
      </c>
      <c r="L44" s="4">
        <f>I44+Apr!L44</f>
        <v>1282464.19</v>
      </c>
      <c r="M44" s="4">
        <f>J44+Apr!M44</f>
        <v>7280464.1</v>
      </c>
      <c r="N44" s="4">
        <f t="shared" si="17"/>
        <v>-5997999.91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7.90243747E8</v>
      </c>
      <c r="E45" s="6">
        <v>1.5515262E7</v>
      </c>
      <c r="F45" s="6">
        <f t="shared" si="15"/>
        <v>774728485</v>
      </c>
      <c r="G45" s="6">
        <v>4.50616886E8</v>
      </c>
      <c r="H45" s="6">
        <v>4294.0</v>
      </c>
      <c r="I45" s="6">
        <v>983683.0</v>
      </c>
      <c r="J45" s="6">
        <v>7661747.0</v>
      </c>
      <c r="K45" s="4">
        <f t="shared" si="16"/>
        <v>-6678064</v>
      </c>
      <c r="L45" s="4">
        <f>I45+Apr!L45</f>
        <v>9809411</v>
      </c>
      <c r="M45" s="4">
        <f>J45+Apr!M45</f>
        <v>182544100</v>
      </c>
      <c r="N45" s="4">
        <f t="shared" si="17"/>
        <v>-172734689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2.97494662E8</v>
      </c>
      <c r="E46" s="6">
        <v>762060.0</v>
      </c>
      <c r="F46" s="6">
        <f t="shared" si="15"/>
        <v>296732602</v>
      </c>
      <c r="G46" s="6">
        <v>2.72476183E8</v>
      </c>
      <c r="H46" s="6">
        <v>241.0</v>
      </c>
      <c r="I46" s="6">
        <v>6199892.0</v>
      </c>
      <c r="J46" s="6">
        <v>7926601.0</v>
      </c>
      <c r="K46" s="4">
        <f t="shared" si="16"/>
        <v>-1726709</v>
      </c>
      <c r="L46" s="4">
        <f>I46+Apr!L46</f>
        <v>181997278</v>
      </c>
      <c r="M46" s="4">
        <f>J46+Apr!M46</f>
        <v>186797518</v>
      </c>
      <c r="N46" s="4">
        <f t="shared" si="17"/>
        <v>-4800240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3.2225254882E8</v>
      </c>
      <c r="E47" s="6">
        <v>1381737.65</v>
      </c>
      <c r="F47" s="6">
        <f t="shared" si="15"/>
        <v>320870811.2</v>
      </c>
      <c r="G47" s="6">
        <v>1.5731099641E8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I47+Apr!L47</f>
        <v>0</v>
      </c>
      <c r="M47" s="4">
        <f>J47+Apr!M47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4.89742681E8</v>
      </c>
      <c r="E48" s="6">
        <v>1.4932478E7</v>
      </c>
      <c r="F48" s="6">
        <f t="shared" si="15"/>
        <v>474810203</v>
      </c>
      <c r="G48" s="6">
        <v>2.34352926E8</v>
      </c>
      <c r="H48" s="6">
        <v>9813.0</v>
      </c>
      <c r="I48" s="6">
        <v>107856.0</v>
      </c>
      <c r="J48" s="6">
        <v>1.127701E7</v>
      </c>
      <c r="K48" s="4">
        <f t="shared" si="16"/>
        <v>-11169154</v>
      </c>
      <c r="L48" s="4">
        <f>I48+Apr!L48</f>
        <v>2918616</v>
      </c>
      <c r="M48" s="4">
        <f>J48+Apr!M48</f>
        <v>30999327</v>
      </c>
      <c r="N48" s="4">
        <f t="shared" si="17"/>
        <v>-28080711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1.910899929E9</v>
      </c>
      <c r="E49" s="6">
        <v>1.8492933E7</v>
      </c>
      <c r="F49" s="6">
        <f t="shared" si="15"/>
        <v>1892406996</v>
      </c>
      <c r="G49" s="6">
        <v>9.09516858E8</v>
      </c>
      <c r="H49" s="6">
        <v>7653.0</v>
      </c>
      <c r="I49" s="6">
        <v>636226.0</v>
      </c>
      <c r="J49" s="6">
        <v>9511047.0</v>
      </c>
      <c r="K49" s="4">
        <f t="shared" si="16"/>
        <v>-8874821</v>
      </c>
      <c r="L49" s="4">
        <f>I49+Apr!L49</f>
        <v>12598527</v>
      </c>
      <c r="M49" s="4">
        <f>J49+Apr!M49</f>
        <v>89801279</v>
      </c>
      <c r="N49" s="4">
        <f t="shared" si="17"/>
        <v>-77202752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1.18790066E8</v>
      </c>
      <c r="E50" s="6">
        <v>744126.0</v>
      </c>
      <c r="F50" s="6">
        <f t="shared" si="15"/>
        <v>118045940</v>
      </c>
      <c r="G50" s="6">
        <v>5.736765E7</v>
      </c>
      <c r="H50" s="6">
        <v>171.0</v>
      </c>
      <c r="I50" s="6">
        <v>0.0</v>
      </c>
      <c r="J50" s="6">
        <v>15305.0</v>
      </c>
      <c r="K50" s="4">
        <f t="shared" si="16"/>
        <v>-15305</v>
      </c>
      <c r="L50" s="4">
        <f>I50+Apr!L50</f>
        <v>0</v>
      </c>
      <c r="M50" s="4">
        <f>J50+Apr!M50</f>
        <v>1906233</v>
      </c>
      <c r="N50" s="4">
        <f t="shared" si="17"/>
        <v>-1906233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6.517444512E9</v>
      </c>
      <c r="E51" s="6">
        <v>1.334179E8</v>
      </c>
      <c r="F51" s="6">
        <f t="shared" si="15"/>
        <v>6384026612</v>
      </c>
      <c r="G51" s="6">
        <v>3.289572767E9</v>
      </c>
      <c r="H51" s="6">
        <v>54274.0</v>
      </c>
      <c r="I51" s="6">
        <v>9086128.0</v>
      </c>
      <c r="J51" s="6">
        <v>8.0896303E7</v>
      </c>
      <c r="K51" s="4">
        <f t="shared" si="16"/>
        <v>-71810175</v>
      </c>
      <c r="L51" s="4">
        <f>I51+Apr!L51</f>
        <v>56343160</v>
      </c>
      <c r="M51" s="4">
        <f>J51+Apr!M51</f>
        <v>411153795</v>
      </c>
      <c r="N51" s="4">
        <f t="shared" si="17"/>
        <v>-354810635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5.63285703E8</v>
      </c>
      <c r="E52" s="6">
        <v>2.5241303E7</v>
      </c>
      <c r="F52" s="6">
        <f t="shared" si="15"/>
        <v>538044400</v>
      </c>
      <c r="G52" s="6">
        <v>3.00817444E8</v>
      </c>
      <c r="H52" s="6">
        <v>5000.0</v>
      </c>
      <c r="I52" s="6">
        <v>0.0</v>
      </c>
      <c r="J52" s="6">
        <v>1.0417716E7</v>
      </c>
      <c r="K52" s="4">
        <f t="shared" si="16"/>
        <v>-10417716</v>
      </c>
      <c r="L52" s="4">
        <f>I52+Apr!L52</f>
        <v>0</v>
      </c>
      <c r="M52" s="4">
        <f>J52+Apr!M52</f>
        <v>90694691</v>
      </c>
      <c r="N52" s="4">
        <f t="shared" si="17"/>
        <v>-90694691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9.706375E7</v>
      </c>
      <c r="E54" s="6">
        <v>821227.0</v>
      </c>
      <c r="F54" s="6">
        <f t="shared" ref="F54:F56" si="19">D54-E54</f>
        <v>96242523</v>
      </c>
      <c r="G54" s="6">
        <v>2.4294409E7</v>
      </c>
      <c r="H54" s="6">
        <v>1182.0</v>
      </c>
      <c r="I54" s="6">
        <v>214943.0</v>
      </c>
      <c r="J54" s="6">
        <v>1610047.0</v>
      </c>
      <c r="K54" s="4">
        <f t="shared" ref="K54:K56" si="20">I54-J54</f>
        <v>-1395104</v>
      </c>
      <c r="L54" s="4">
        <f>I54+Apr!L54</f>
        <v>20868434</v>
      </c>
      <c r="M54" s="4">
        <f>J54+Apr!M54</f>
        <v>2765210</v>
      </c>
      <c r="N54" s="4">
        <f t="shared" ref="N54:N56" si="21">L54-M54</f>
        <v>18103224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5.5840817E7</v>
      </c>
      <c r="E55" s="6">
        <v>232134.0</v>
      </c>
      <c r="F55" s="6">
        <f t="shared" si="19"/>
        <v>55608683</v>
      </c>
      <c r="G55" s="6">
        <v>4.2651699E7</v>
      </c>
      <c r="H55" s="6">
        <v>469.0</v>
      </c>
      <c r="I55" s="6">
        <v>418812.0</v>
      </c>
      <c r="J55" s="6">
        <v>52032.0</v>
      </c>
      <c r="K55" s="4">
        <f t="shared" si="20"/>
        <v>366780</v>
      </c>
      <c r="L55" s="4">
        <f>I55+Apr!L55</f>
        <v>942835</v>
      </c>
      <c r="M55" s="4">
        <f>J55+Apr!M55</f>
        <v>305473</v>
      </c>
      <c r="N55" s="4">
        <f t="shared" si="21"/>
        <v>637362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4.6806443E7</v>
      </c>
      <c r="E56" s="6">
        <v>221440.0</v>
      </c>
      <c r="F56" s="6">
        <f t="shared" si="19"/>
        <v>46585003</v>
      </c>
      <c r="G56" s="6">
        <v>3.826709E7</v>
      </c>
      <c r="H56" s="6">
        <v>219.0</v>
      </c>
      <c r="I56" s="6">
        <v>89131.0</v>
      </c>
      <c r="J56" s="6">
        <v>66496.0</v>
      </c>
      <c r="K56" s="4">
        <f t="shared" si="20"/>
        <v>22635</v>
      </c>
      <c r="L56" s="4">
        <f>I56+Apr!L56</f>
        <v>295954</v>
      </c>
      <c r="M56" s="4">
        <f>J56+Apr!M56</f>
        <v>449428</v>
      </c>
      <c r="N56" s="4">
        <f t="shared" si="21"/>
        <v>-153474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N57" si="23">SUM(D43:D56)</f>
        <v>11752004992</v>
      </c>
      <c r="E57" s="24">
        <f t="shared" si="23"/>
        <v>213269466.4</v>
      </c>
      <c r="F57" s="24">
        <f t="shared" si="23"/>
        <v>11538735526</v>
      </c>
      <c r="G57" s="24">
        <f t="shared" si="23"/>
        <v>6041092194</v>
      </c>
      <c r="H57" s="24">
        <f t="shared" si="23"/>
        <v>86378</v>
      </c>
      <c r="I57" s="24">
        <f t="shared" si="23"/>
        <v>18279032</v>
      </c>
      <c r="J57" s="24">
        <f t="shared" si="23"/>
        <v>136664537.3</v>
      </c>
      <c r="K57" s="24">
        <f t="shared" si="23"/>
        <v>-118385505.3</v>
      </c>
      <c r="L57" s="24">
        <f t="shared" si="23"/>
        <v>290162162.5</v>
      </c>
      <c r="M57" s="24">
        <f t="shared" si="23"/>
        <v>1035911275</v>
      </c>
      <c r="N57" s="24">
        <f t="shared" si="23"/>
        <v>-745749112.9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7.392932285E7</v>
      </c>
      <c r="E59" s="6">
        <v>386506.53</v>
      </c>
      <c r="F59" s="6">
        <f t="shared" ref="F59:F62" si="24">D59-E59</f>
        <v>73542816.32</v>
      </c>
      <c r="G59" s="6">
        <v>0.0</v>
      </c>
      <c r="H59" s="6">
        <v>49.0</v>
      </c>
      <c r="I59" s="6">
        <v>0.0</v>
      </c>
      <c r="J59" s="6">
        <v>134572.41</v>
      </c>
      <c r="K59" s="4">
        <f t="shared" ref="K59:K62" si="25">I59-J59</f>
        <v>-134572.41</v>
      </c>
      <c r="L59" s="4">
        <f>I59+Apr!L59</f>
        <v>84501.37</v>
      </c>
      <c r="M59" s="4">
        <f>J59+Apr!M59</f>
        <v>214065.62</v>
      </c>
      <c r="N59" s="4">
        <f t="shared" ref="N59:N62" si="26">L59-M59</f>
        <v>-129564.25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7">1+B59</f>
        <v>41</v>
      </c>
      <c r="C60" s="3" t="s">
        <v>67</v>
      </c>
      <c r="D60" s="6">
        <v>3.35120787E8</v>
      </c>
      <c r="E60" s="6">
        <v>1.8070996E7</v>
      </c>
      <c r="F60" s="6">
        <f t="shared" si="24"/>
        <v>317049791</v>
      </c>
      <c r="G60" s="6">
        <v>1.74015865E8</v>
      </c>
      <c r="H60" s="6">
        <v>232.0</v>
      </c>
      <c r="I60" s="6">
        <v>0.0</v>
      </c>
      <c r="J60" s="6">
        <v>6225060.0</v>
      </c>
      <c r="K60" s="4">
        <f t="shared" si="25"/>
        <v>-6225060</v>
      </c>
      <c r="L60" s="4">
        <f>I60+Apr!L60</f>
        <v>28146</v>
      </c>
      <c r="M60" s="4">
        <f>J60+Apr!M60</f>
        <v>15764263</v>
      </c>
      <c r="N60" s="4">
        <f t="shared" si="26"/>
        <v>-15736117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1.480951634E9</v>
      </c>
      <c r="E61" s="6">
        <v>3.0697772E7</v>
      </c>
      <c r="F61" s="6">
        <f t="shared" si="24"/>
        <v>1450253862</v>
      </c>
      <c r="G61" s="6">
        <v>0.0</v>
      </c>
      <c r="H61" s="6">
        <v>4196.0</v>
      </c>
      <c r="I61" s="6">
        <v>7747950.0</v>
      </c>
      <c r="J61" s="6">
        <v>3.6622095E7</v>
      </c>
      <c r="K61" s="4">
        <f t="shared" si="25"/>
        <v>-28874145</v>
      </c>
      <c r="L61" s="4">
        <f>I61+Apr!L61</f>
        <v>35199230</v>
      </c>
      <c r="M61" s="4">
        <f>J61+Apr!M61</f>
        <v>225142564</v>
      </c>
      <c r="N61" s="4">
        <f t="shared" si="26"/>
        <v>-189943334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2.49785986E8</v>
      </c>
      <c r="E62" s="6">
        <v>3241022.0</v>
      </c>
      <c r="F62" s="6">
        <f t="shared" si="24"/>
        <v>246544964</v>
      </c>
      <c r="G62" s="6">
        <v>0.0</v>
      </c>
      <c r="H62" s="6">
        <v>748.0</v>
      </c>
      <c r="I62" s="6">
        <v>0.0</v>
      </c>
      <c r="J62" s="6">
        <v>1.4207167E7</v>
      </c>
      <c r="K62" s="4">
        <f t="shared" si="25"/>
        <v>-14207167</v>
      </c>
      <c r="L62" s="4">
        <f>I62+Apr!L62</f>
        <v>4303725</v>
      </c>
      <c r="M62" s="4">
        <f>J62+Apr!M62</f>
        <v>27101157</v>
      </c>
      <c r="N62" s="4">
        <f t="shared" si="26"/>
        <v>-22797432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8">SUM(D59:D62)</f>
        <v>2139787730</v>
      </c>
      <c r="E63" s="24">
        <f t="shared" si="28"/>
        <v>52396296.53</v>
      </c>
      <c r="F63" s="24">
        <f t="shared" si="28"/>
        <v>2087391433</v>
      </c>
      <c r="G63" s="24">
        <f t="shared" si="28"/>
        <v>174015865</v>
      </c>
      <c r="H63" s="24">
        <f t="shared" si="28"/>
        <v>5225</v>
      </c>
      <c r="I63" s="24">
        <f t="shared" si="28"/>
        <v>7747950</v>
      </c>
      <c r="J63" s="24">
        <f t="shared" si="28"/>
        <v>57188894.41</v>
      </c>
      <c r="K63" s="24">
        <f t="shared" si="28"/>
        <v>-49440944.41</v>
      </c>
      <c r="L63" s="24">
        <f t="shared" si="28"/>
        <v>39615602.37</v>
      </c>
      <c r="M63" s="24">
        <f t="shared" si="28"/>
        <v>268222049.6</v>
      </c>
      <c r="N63" s="24">
        <f t="shared" si="28"/>
        <v>-228606447.3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29">D57+D63</f>
        <v>13891792722</v>
      </c>
      <c r="E64" s="24">
        <f t="shared" si="29"/>
        <v>265665762.9</v>
      </c>
      <c r="F64" s="24">
        <f t="shared" si="29"/>
        <v>13626126959</v>
      </c>
      <c r="G64" s="24">
        <f t="shared" si="29"/>
        <v>6215108059</v>
      </c>
      <c r="H64" s="24">
        <f t="shared" si="29"/>
        <v>91603</v>
      </c>
      <c r="I64" s="24">
        <f t="shared" si="29"/>
        <v>26026982</v>
      </c>
      <c r="J64" s="24">
        <f t="shared" si="29"/>
        <v>193853431.7</v>
      </c>
      <c r="K64" s="24">
        <f t="shared" si="29"/>
        <v>-167826449.7</v>
      </c>
      <c r="L64" s="24">
        <f t="shared" si="29"/>
        <v>329777764.9</v>
      </c>
      <c r="M64" s="24">
        <f t="shared" si="29"/>
        <v>1304133325</v>
      </c>
      <c r="N64" s="24">
        <f t="shared" si="29"/>
        <v>-974355560.1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3.573989269E10</v>
      </c>
      <c r="E67" s="6">
        <v>2.37125583E8</v>
      </c>
      <c r="F67" s="6">
        <f t="shared" ref="F67:F77" si="30">D67-E67</f>
        <v>35502767107</v>
      </c>
      <c r="G67" s="6">
        <v>2.5525E8</v>
      </c>
      <c r="H67" s="6">
        <v>23392.0</v>
      </c>
      <c r="I67" s="6">
        <v>1.40135821E8</v>
      </c>
      <c r="J67" s="6">
        <v>3.71224663E8</v>
      </c>
      <c r="K67" s="4">
        <f t="shared" ref="K67:K77" si="31">I67-J67</f>
        <v>-231088842</v>
      </c>
      <c r="L67" s="4">
        <f>I67+Apr!L67</f>
        <v>746988932</v>
      </c>
      <c r="M67" s="4">
        <f>J67+Apr!M67</f>
        <v>2191912181</v>
      </c>
      <c r="N67" s="4">
        <f t="shared" ref="N67:N77" si="32">L67-M67</f>
        <v>-1444923249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3.4334711438E8</v>
      </c>
      <c r="E68" s="38">
        <v>2753110.63</v>
      </c>
      <c r="F68" s="6">
        <f t="shared" si="30"/>
        <v>340594003.8</v>
      </c>
      <c r="G68" s="6">
        <v>0.0</v>
      </c>
      <c r="H68" s="6">
        <v>990.0</v>
      </c>
      <c r="I68" s="6">
        <v>278345.05</v>
      </c>
      <c r="J68" s="6">
        <v>5743071.72</v>
      </c>
      <c r="K68" s="4">
        <f t="shared" si="31"/>
        <v>-5464726.67</v>
      </c>
      <c r="L68" s="4">
        <f>I68+Apr!L68</f>
        <v>14051024.18</v>
      </c>
      <c r="M68" s="4">
        <f>J68+Apr!M68</f>
        <v>109407232.4</v>
      </c>
      <c r="N68" s="4">
        <f t="shared" si="32"/>
        <v>-95356208.23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9.0167353582E8</v>
      </c>
      <c r="E69" s="6">
        <v>9074321.44</v>
      </c>
      <c r="F69" s="6">
        <f t="shared" si="30"/>
        <v>892599214.4</v>
      </c>
      <c r="G69" s="6">
        <v>0.0</v>
      </c>
      <c r="H69" s="6">
        <v>1840.0</v>
      </c>
      <c r="I69" s="6">
        <v>1.418694953E7</v>
      </c>
      <c r="J69" s="6">
        <v>6444268.72</v>
      </c>
      <c r="K69" s="4">
        <f t="shared" si="31"/>
        <v>7742680.81</v>
      </c>
      <c r="L69" s="4">
        <f>I69+Apr!L69</f>
        <v>34218060.38</v>
      </c>
      <c r="M69" s="4">
        <f>J69+Apr!M69</f>
        <v>54359645.41</v>
      </c>
      <c r="N69" s="4">
        <f t="shared" si="32"/>
        <v>-20141585.03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1.86197851E8</v>
      </c>
      <c r="E70" s="6">
        <v>175805.0</v>
      </c>
      <c r="F70" s="6">
        <f t="shared" si="30"/>
        <v>186022046</v>
      </c>
      <c r="G70" s="6">
        <v>0.0</v>
      </c>
      <c r="H70" s="6">
        <v>155.0</v>
      </c>
      <c r="I70" s="6">
        <v>0.0</v>
      </c>
      <c r="J70" s="6">
        <v>15064.0</v>
      </c>
      <c r="K70" s="4">
        <f t="shared" si="31"/>
        <v>-15064</v>
      </c>
      <c r="L70" s="4">
        <f>I70+Apr!L70</f>
        <v>0</v>
      </c>
      <c r="M70" s="4">
        <f>J70+Apr!M70</f>
        <v>9866735</v>
      </c>
      <c r="N70" s="4">
        <f t="shared" si="32"/>
        <v>-9866735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1.149447069E9</v>
      </c>
      <c r="E71" s="6">
        <v>7544345.0</v>
      </c>
      <c r="F71" s="6">
        <f t="shared" si="30"/>
        <v>1141902724</v>
      </c>
      <c r="G71" s="6">
        <v>0.0</v>
      </c>
      <c r="H71" s="6">
        <v>1766.0</v>
      </c>
      <c r="I71" s="6">
        <v>5541657.0</v>
      </c>
      <c r="J71" s="6">
        <v>8430134.0</v>
      </c>
      <c r="K71" s="4">
        <f t="shared" si="31"/>
        <v>-2888477</v>
      </c>
      <c r="L71" s="4">
        <f>I71+Apr!L71</f>
        <v>149146560</v>
      </c>
      <c r="M71" s="4">
        <f>J71+Apr!M71</f>
        <v>275529840</v>
      </c>
      <c r="N71" s="4">
        <f t="shared" si="32"/>
        <v>-126383280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1.550267902E9</v>
      </c>
      <c r="E72" s="6">
        <v>3.3362867E7</v>
      </c>
      <c r="F72" s="6">
        <f t="shared" si="30"/>
        <v>1516905035</v>
      </c>
      <c r="G72" s="6">
        <v>0.0</v>
      </c>
      <c r="H72" s="6">
        <v>4773.0</v>
      </c>
      <c r="I72" s="6">
        <v>3418117.0</v>
      </c>
      <c r="J72" s="6">
        <v>3608905.0</v>
      </c>
      <c r="K72" s="4">
        <f t="shared" si="31"/>
        <v>-190788</v>
      </c>
      <c r="L72" s="4">
        <f>I72+Apr!L72</f>
        <v>15129213</v>
      </c>
      <c r="M72" s="4">
        <f>J72+Apr!M72</f>
        <v>96001188</v>
      </c>
      <c r="N72" s="4">
        <f t="shared" si="32"/>
        <v>-80871975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5.97530564E8</v>
      </c>
      <c r="E73" s="6">
        <v>1.3739293E7</v>
      </c>
      <c r="F73" s="6">
        <f t="shared" si="30"/>
        <v>583791271</v>
      </c>
      <c r="G73" s="6">
        <v>0.0</v>
      </c>
      <c r="H73" s="6">
        <v>440.0</v>
      </c>
      <c r="I73" s="6">
        <v>7039859.0</v>
      </c>
      <c r="J73" s="6">
        <v>5542579.0</v>
      </c>
      <c r="K73" s="4">
        <f t="shared" si="31"/>
        <v>1497280</v>
      </c>
      <c r="L73" s="4">
        <f>I73+Apr!L73</f>
        <v>12977618</v>
      </c>
      <c r="M73" s="4">
        <f>J73+Apr!M73</f>
        <v>21837263</v>
      </c>
      <c r="N73" s="4">
        <f t="shared" si="32"/>
        <v>-8859645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3.2060153253E8</v>
      </c>
      <c r="E74" s="6">
        <v>1274174.9</v>
      </c>
      <c r="F74" s="6">
        <f t="shared" si="30"/>
        <v>319327357.6</v>
      </c>
      <c r="G74" s="6">
        <v>0.0</v>
      </c>
      <c r="H74" s="6">
        <v>3998.0</v>
      </c>
      <c r="I74" s="6">
        <v>825303.58</v>
      </c>
      <c r="J74" s="6">
        <v>2362761.66</v>
      </c>
      <c r="K74" s="4">
        <f t="shared" si="31"/>
        <v>-1537458.08</v>
      </c>
      <c r="L74" s="4">
        <f>I74+Apr!L74</f>
        <v>3218510.13</v>
      </c>
      <c r="M74" s="4">
        <f>J74+Apr!M74</f>
        <v>10646007.83</v>
      </c>
      <c r="N74" s="4">
        <f t="shared" si="32"/>
        <v>-7427497.7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1.69117074327E9</v>
      </c>
      <c r="E75" s="38">
        <v>2948032.78</v>
      </c>
      <c r="F75" s="6">
        <f t="shared" si="30"/>
        <v>1688222710</v>
      </c>
      <c r="G75" s="6">
        <v>0.0</v>
      </c>
      <c r="H75" s="6">
        <v>773.0</v>
      </c>
      <c r="I75" s="6">
        <v>5.019435745E7</v>
      </c>
      <c r="J75" s="6">
        <v>571855.68</v>
      </c>
      <c r="K75" s="4">
        <f t="shared" si="31"/>
        <v>49622501.77</v>
      </c>
      <c r="L75" s="4">
        <f>I75+Apr!L75</f>
        <v>185294305.7</v>
      </c>
      <c r="M75" s="4">
        <f>J75+Apr!M75</f>
        <v>18332730.06</v>
      </c>
      <c r="N75" s="4">
        <f t="shared" si="32"/>
        <v>166961575.7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5.883918277E9</v>
      </c>
      <c r="E76" s="6">
        <v>1.0066717E7</v>
      </c>
      <c r="F76" s="6">
        <f t="shared" si="30"/>
        <v>5873851560</v>
      </c>
      <c r="G76" s="6">
        <v>0.0</v>
      </c>
      <c r="H76" s="6">
        <v>18517.0</v>
      </c>
      <c r="I76" s="6">
        <v>7.3849424E7</v>
      </c>
      <c r="J76" s="6">
        <v>7.9472628E7</v>
      </c>
      <c r="K76" s="4">
        <f t="shared" si="31"/>
        <v>-5623204</v>
      </c>
      <c r="L76" s="4">
        <f>I76+Apr!L76</f>
        <v>482325726</v>
      </c>
      <c r="M76" s="4">
        <f>J76+Apr!M76</f>
        <v>549208746</v>
      </c>
      <c r="N76" s="4">
        <f t="shared" si="32"/>
        <v>-66883020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1.44832461E8</v>
      </c>
      <c r="E77" s="6">
        <v>449304.0</v>
      </c>
      <c r="F77" s="6">
        <f t="shared" si="30"/>
        <v>144383157</v>
      </c>
      <c r="G77" s="6">
        <v>0.0</v>
      </c>
      <c r="H77" s="6">
        <v>2792.0</v>
      </c>
      <c r="I77" s="6">
        <v>426059.0</v>
      </c>
      <c r="J77" s="6">
        <v>2556078.0</v>
      </c>
      <c r="K77" s="4">
        <f t="shared" si="31"/>
        <v>-2130019</v>
      </c>
      <c r="L77" s="4">
        <f>I77+Apr!L77</f>
        <v>27258233</v>
      </c>
      <c r="M77" s="4">
        <f>J77+Apr!M77</f>
        <v>8284885</v>
      </c>
      <c r="N77" s="4">
        <f t="shared" si="32"/>
        <v>18973348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7.0312446122E8</v>
      </c>
      <c r="E79" s="38">
        <v>1809103.12</v>
      </c>
      <c r="F79" s="6">
        <f>D79-E79</f>
        <v>701315358.1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I79+Apr!L79</f>
        <v>0</v>
      </c>
      <c r="M79" s="4">
        <f>J79+Apr!M79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4">SUM(D67:D79)</f>
        <v>49212004201</v>
      </c>
      <c r="E80" s="24">
        <f t="shared" si="34"/>
        <v>320322656.9</v>
      </c>
      <c r="F80" s="24">
        <f t="shared" si="34"/>
        <v>48891681544</v>
      </c>
      <c r="G80" s="24">
        <f t="shared" si="34"/>
        <v>255250000</v>
      </c>
      <c r="H80" s="24">
        <f t="shared" si="34"/>
        <v>59449</v>
      </c>
      <c r="I80" s="24">
        <f t="shared" si="34"/>
        <v>295895892.6</v>
      </c>
      <c r="J80" s="24">
        <f t="shared" si="34"/>
        <v>485972008.8</v>
      </c>
      <c r="K80" s="24">
        <f t="shared" si="34"/>
        <v>-190076116.2</v>
      </c>
      <c r="L80" s="24">
        <f t="shared" si="34"/>
        <v>1670608182</v>
      </c>
      <c r="M80" s="24">
        <f t="shared" si="34"/>
        <v>3345386454</v>
      </c>
      <c r="N80" s="24">
        <f t="shared" si="34"/>
        <v>-1674778271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1.303976713E10</v>
      </c>
      <c r="E82" s="6">
        <v>1.02813564E8</v>
      </c>
      <c r="F82" s="6">
        <f t="shared" ref="F82:F88" si="35">D82-E82</f>
        <v>12936953566</v>
      </c>
      <c r="G82" s="6">
        <v>0.0</v>
      </c>
      <c r="H82" s="6">
        <v>7671.0</v>
      </c>
      <c r="I82" s="6">
        <v>1.5319345E7</v>
      </c>
      <c r="J82" s="6">
        <v>2.45730125E8</v>
      </c>
      <c r="K82" s="4">
        <f t="shared" ref="K82:K88" si="36">I82-J82</f>
        <v>-230410780</v>
      </c>
      <c r="L82" s="4">
        <f>I82+Apr!L82</f>
        <v>115925809</v>
      </c>
      <c r="M82" s="4">
        <f>J82+Apr!M82</f>
        <v>682894478</v>
      </c>
      <c r="N82" s="4">
        <f t="shared" ref="N82:N88" si="37">L82-M82</f>
        <v>-566968669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2.2346675678E8</v>
      </c>
      <c r="E83" s="38">
        <v>2453460.6283</v>
      </c>
      <c r="F83" s="6">
        <f t="shared" si="35"/>
        <v>221013296.2</v>
      </c>
      <c r="G83" s="6">
        <v>0.0</v>
      </c>
      <c r="H83" s="6">
        <v>125.0</v>
      </c>
      <c r="I83" s="6">
        <v>106472.4</v>
      </c>
      <c r="J83" s="6">
        <v>292783.45</v>
      </c>
      <c r="K83" s="4">
        <f t="shared" si="36"/>
        <v>-186311.05</v>
      </c>
      <c r="L83" s="4">
        <f>I83+Apr!L83</f>
        <v>361404.48</v>
      </c>
      <c r="M83" s="4">
        <f>J83+Apr!M83</f>
        <v>42651252.1</v>
      </c>
      <c r="N83" s="4">
        <f t="shared" si="37"/>
        <v>-42289847.62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3.8444259E8</v>
      </c>
      <c r="E84" s="6">
        <v>1027773.0</v>
      </c>
      <c r="F84" s="6">
        <f t="shared" si="35"/>
        <v>383414817</v>
      </c>
      <c r="G84" s="6">
        <v>0.0</v>
      </c>
      <c r="H84" s="6">
        <v>153.0</v>
      </c>
      <c r="I84" s="6">
        <v>705351.0</v>
      </c>
      <c r="J84" s="6">
        <v>7.1336822E7</v>
      </c>
      <c r="K84" s="4">
        <f t="shared" si="36"/>
        <v>-70631471</v>
      </c>
      <c r="L84" s="4">
        <f>I84+Apr!L84</f>
        <v>5093180</v>
      </c>
      <c r="M84" s="4">
        <f>J84+Apr!M84</f>
        <v>76100083</v>
      </c>
      <c r="N84" s="4">
        <f t="shared" si="37"/>
        <v>-71006903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8"/>
        <v>59</v>
      </c>
      <c r="C85" s="3" t="s">
        <v>88</v>
      </c>
      <c r="D85" s="6">
        <v>6.9789619E7</v>
      </c>
      <c r="E85" s="6">
        <v>1.612962E7</v>
      </c>
      <c r="F85" s="6">
        <f t="shared" si="35"/>
        <v>53659999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6"/>
        <v>0</v>
      </c>
      <c r="L85" s="4">
        <f>I85+Apr!L85</f>
        <v>0</v>
      </c>
      <c r="M85" s="4">
        <f>J85+Apr!M85</f>
        <v>0</v>
      </c>
      <c r="N85" s="4">
        <f t="shared" si="37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1.87851401E9</v>
      </c>
      <c r="E86" s="6">
        <v>1.6171724E7</v>
      </c>
      <c r="F86" s="6">
        <f t="shared" si="35"/>
        <v>1862342286</v>
      </c>
      <c r="G86" s="6">
        <v>0.0</v>
      </c>
      <c r="H86" s="6">
        <v>1736.0</v>
      </c>
      <c r="I86" s="6">
        <v>17377.0</v>
      </c>
      <c r="J86" s="6">
        <v>1.775406E7</v>
      </c>
      <c r="K86" s="4">
        <f t="shared" si="36"/>
        <v>-17736683</v>
      </c>
      <c r="L86" s="4">
        <f>I86+Apr!L86</f>
        <v>228863</v>
      </c>
      <c r="M86" s="4">
        <f>J86+Apr!M86</f>
        <v>109356968</v>
      </c>
      <c r="N86" s="4">
        <f t="shared" si="37"/>
        <v>-109128105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2.3932902461E8</v>
      </c>
      <c r="E87" s="6">
        <v>1622083.51</v>
      </c>
      <c r="F87" s="6">
        <f t="shared" si="35"/>
        <v>237706941.1</v>
      </c>
      <c r="G87" s="6">
        <v>0.0</v>
      </c>
      <c r="H87" s="6">
        <v>113.0</v>
      </c>
      <c r="I87" s="6">
        <v>266396.03</v>
      </c>
      <c r="J87" s="6">
        <v>0.0</v>
      </c>
      <c r="K87" s="4">
        <f t="shared" si="36"/>
        <v>266396.03</v>
      </c>
      <c r="L87" s="4">
        <f>I87+Apr!L87</f>
        <v>883506.03</v>
      </c>
      <c r="M87" s="4">
        <f>J87+Apr!M87</f>
        <v>7723341.9</v>
      </c>
      <c r="N87" s="4">
        <f t="shared" si="37"/>
        <v>-6839835.87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6.21122383E8</v>
      </c>
      <c r="E88" s="6">
        <v>2.3065362E7</v>
      </c>
      <c r="F88" s="6">
        <f t="shared" si="35"/>
        <v>598057021</v>
      </c>
      <c r="G88" s="6">
        <v>0.0</v>
      </c>
      <c r="H88" s="6">
        <v>2619.0</v>
      </c>
      <c r="I88" s="6">
        <v>1228073.0</v>
      </c>
      <c r="J88" s="6">
        <v>1.8625287E7</v>
      </c>
      <c r="K88" s="4">
        <f t="shared" si="36"/>
        <v>-17397214</v>
      </c>
      <c r="L88" s="4">
        <f>I88+Apr!L88</f>
        <v>31245838</v>
      </c>
      <c r="M88" s="4">
        <f>J88+Apr!M88</f>
        <v>30632264</v>
      </c>
      <c r="N88" s="4">
        <f t="shared" si="37"/>
        <v>613574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39">SUM(D82:D88)</f>
        <v>16456431513</v>
      </c>
      <c r="E89" s="24">
        <f t="shared" si="39"/>
        <v>163283587.1</v>
      </c>
      <c r="F89" s="24">
        <f t="shared" si="39"/>
        <v>16293147926</v>
      </c>
      <c r="G89" s="24">
        <f t="shared" si="39"/>
        <v>0</v>
      </c>
      <c r="H89" s="24">
        <f t="shared" si="39"/>
        <v>12444</v>
      </c>
      <c r="I89" s="24">
        <f t="shared" si="39"/>
        <v>17643014.43</v>
      </c>
      <c r="J89" s="24">
        <f t="shared" si="39"/>
        <v>353739077.5</v>
      </c>
      <c r="K89" s="24">
        <f t="shared" si="39"/>
        <v>-336096063</v>
      </c>
      <c r="L89" s="24">
        <f t="shared" si="39"/>
        <v>153738600.5</v>
      </c>
      <c r="M89" s="24">
        <f t="shared" si="39"/>
        <v>949358387</v>
      </c>
      <c r="N89" s="24">
        <f t="shared" si="39"/>
        <v>-795619786.5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9.74792393E8</v>
      </c>
      <c r="E90" s="6">
        <v>6997798.0</v>
      </c>
      <c r="F90" s="6">
        <f>D90-E90</f>
        <v>967794595</v>
      </c>
      <c r="G90" s="6">
        <v>0.0</v>
      </c>
      <c r="H90" s="6">
        <v>600.0</v>
      </c>
      <c r="I90" s="6">
        <v>7309748.0</v>
      </c>
      <c r="J90" s="6">
        <v>2169156.0</v>
      </c>
      <c r="K90" s="4">
        <f>I90-J90</f>
        <v>5140592</v>
      </c>
      <c r="L90" s="4">
        <f>I90+Apr!L90</f>
        <v>13398962</v>
      </c>
      <c r="M90" s="4">
        <f>J90+Apr!M90</f>
        <v>24031209</v>
      </c>
      <c r="N90" s="4">
        <f>L90-M90</f>
        <v>-10632247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0">SUM(D90)</f>
        <v>974792393</v>
      </c>
      <c r="E91" s="24">
        <f t="shared" si="40"/>
        <v>6997798</v>
      </c>
      <c r="F91" s="24">
        <f t="shared" si="40"/>
        <v>967794595</v>
      </c>
      <c r="G91" s="24">
        <f t="shared" si="40"/>
        <v>0</v>
      </c>
      <c r="H91" s="25">
        <f t="shared" si="40"/>
        <v>600</v>
      </c>
      <c r="I91" s="24">
        <f t="shared" si="40"/>
        <v>7309748</v>
      </c>
      <c r="J91" s="24">
        <f t="shared" si="40"/>
        <v>2169156</v>
      </c>
      <c r="K91" s="24">
        <f t="shared" si="40"/>
        <v>5140592</v>
      </c>
      <c r="L91" s="24">
        <f t="shared" si="40"/>
        <v>13398962</v>
      </c>
      <c r="M91" s="24">
        <f t="shared" si="40"/>
        <v>24031209</v>
      </c>
      <c r="N91" s="24">
        <f t="shared" si="40"/>
        <v>-10632247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1">D80+D89+D91</f>
        <v>66643228108</v>
      </c>
      <c r="E92" s="24">
        <f t="shared" si="41"/>
        <v>490604042</v>
      </c>
      <c r="F92" s="24">
        <f t="shared" si="41"/>
        <v>66152624066</v>
      </c>
      <c r="G92" s="24">
        <f t="shared" si="41"/>
        <v>255250000</v>
      </c>
      <c r="H92" s="24">
        <f t="shared" si="41"/>
        <v>72493</v>
      </c>
      <c r="I92" s="24">
        <f t="shared" si="41"/>
        <v>320848655</v>
      </c>
      <c r="J92" s="24">
        <f t="shared" si="41"/>
        <v>841880242.2</v>
      </c>
      <c r="K92" s="24">
        <f t="shared" si="41"/>
        <v>-521031587.2</v>
      </c>
      <c r="L92" s="24">
        <f t="shared" si="41"/>
        <v>1837745745</v>
      </c>
      <c r="M92" s="24">
        <f t="shared" si="41"/>
        <v>4318776050</v>
      </c>
      <c r="N92" s="24">
        <f t="shared" si="41"/>
        <v>-2481030305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1.7875446059E8</v>
      </c>
      <c r="E95" s="6">
        <v>311388.6</v>
      </c>
      <c r="F95" s="6">
        <f t="shared" ref="F95:F98" si="42">D95-E95</f>
        <v>178443072</v>
      </c>
      <c r="G95" s="6">
        <v>0.0</v>
      </c>
      <c r="H95" s="6">
        <v>67.0</v>
      </c>
      <c r="I95" s="6">
        <v>1472431.5</v>
      </c>
      <c r="J95" s="6">
        <v>119000.0</v>
      </c>
      <c r="K95" s="4">
        <f t="shared" ref="K95:K98" si="43">I95-J95</f>
        <v>1353431.5</v>
      </c>
      <c r="L95" s="4">
        <f>I95+Apr!L95</f>
        <v>15904806.52</v>
      </c>
      <c r="M95" s="4">
        <f>J95+Apr!M95</f>
        <v>119000</v>
      </c>
      <c r="N95" s="4">
        <f t="shared" ref="N95:N98" si="44">L95-M95</f>
        <v>15785806.52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2.440109662E10</v>
      </c>
      <c r="E96" s="6">
        <v>1.5431687E7</v>
      </c>
      <c r="F96" s="6">
        <f t="shared" si="42"/>
        <v>24385664933</v>
      </c>
      <c r="G96" s="6">
        <v>0.0</v>
      </c>
      <c r="H96" s="6">
        <v>24273.0</v>
      </c>
      <c r="I96" s="6">
        <v>329530.0</v>
      </c>
      <c r="J96" s="6">
        <v>5.75713455E8</v>
      </c>
      <c r="K96" s="4">
        <f t="shared" si="43"/>
        <v>-575383925</v>
      </c>
      <c r="L96" s="4">
        <f>I96+Apr!L96</f>
        <v>1701463</v>
      </c>
      <c r="M96" s="4">
        <f>J96+Apr!M96</f>
        <v>2935151508</v>
      </c>
      <c r="N96" s="4">
        <f t="shared" si="44"/>
        <v>-2933450045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5">1+B96</f>
        <v>66</v>
      </c>
      <c r="C97" s="3" t="s">
        <v>98</v>
      </c>
      <c r="D97" s="6">
        <v>3.219789371E9</v>
      </c>
      <c r="E97" s="6">
        <v>8616960.0</v>
      </c>
      <c r="F97" s="6">
        <f t="shared" si="42"/>
        <v>3211172411</v>
      </c>
      <c r="G97" s="6">
        <v>0.0</v>
      </c>
      <c r="H97" s="6">
        <v>1183.0</v>
      </c>
      <c r="I97" s="6">
        <v>4.09356678E8</v>
      </c>
      <c r="J97" s="6">
        <v>8.95660577E8</v>
      </c>
      <c r="K97" s="4">
        <f t="shared" si="43"/>
        <v>-486303899</v>
      </c>
      <c r="L97" s="4">
        <f>I97+Apr!L97</f>
        <v>2377322380</v>
      </c>
      <c r="M97" s="4">
        <f>J97+Apr!M97</f>
        <v>2459793357</v>
      </c>
      <c r="N97" s="4">
        <f t="shared" si="44"/>
        <v>-82470977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99</v>
      </c>
      <c r="D98" s="6">
        <v>1.6746852915E10</v>
      </c>
      <c r="E98" s="6">
        <v>9.120303E7</v>
      </c>
      <c r="F98" s="6">
        <f t="shared" si="42"/>
        <v>16655649885</v>
      </c>
      <c r="G98" s="6">
        <v>0.0</v>
      </c>
      <c r="H98" s="6">
        <v>70850.0</v>
      </c>
      <c r="I98" s="6">
        <v>3.92131009E8</v>
      </c>
      <c r="J98" s="6">
        <v>1.471023471E9</v>
      </c>
      <c r="K98" s="4">
        <f t="shared" si="43"/>
        <v>-1078892462</v>
      </c>
      <c r="L98" s="4">
        <f>I98+Apr!L98</f>
        <v>2185346189</v>
      </c>
      <c r="M98" s="4">
        <f>J98+Apr!M98</f>
        <v>6529212948</v>
      </c>
      <c r="N98" s="4">
        <f t="shared" si="44"/>
        <v>-4343866759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9.929841158E9</v>
      </c>
      <c r="E100" s="6">
        <v>7483609.0</v>
      </c>
      <c r="F100" s="6">
        <f>D100-E100</f>
        <v>9922357549</v>
      </c>
      <c r="G100" s="6">
        <v>0.0</v>
      </c>
      <c r="H100" s="6">
        <v>18773.0</v>
      </c>
      <c r="I100" s="6">
        <v>1.162209232E9</v>
      </c>
      <c r="J100" s="6">
        <v>7.41943957E8</v>
      </c>
      <c r="K100" s="4">
        <f>I100-J100</f>
        <v>420265275</v>
      </c>
      <c r="L100" s="4">
        <f>I100+Apr!L100</f>
        <v>5632987929</v>
      </c>
      <c r="M100" s="4">
        <f>J100+Apr!M100</f>
        <v>4044785833</v>
      </c>
      <c r="N100" s="4">
        <f>L100-M100</f>
        <v>1588202096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6">SUM(D95:D98)+D100</f>
        <v>54476334525</v>
      </c>
      <c r="E101" s="24">
        <f t="shared" si="46"/>
        <v>123046674.6</v>
      </c>
      <c r="F101" s="24">
        <f t="shared" si="46"/>
        <v>54353287850</v>
      </c>
      <c r="G101" s="24">
        <f t="shared" si="46"/>
        <v>0</v>
      </c>
      <c r="H101" s="25">
        <f t="shared" si="46"/>
        <v>115146</v>
      </c>
      <c r="I101" s="24">
        <f t="shared" si="46"/>
        <v>1965498881</v>
      </c>
      <c r="J101" s="24">
        <f t="shared" si="46"/>
        <v>3684460460</v>
      </c>
      <c r="K101" s="24">
        <f t="shared" si="46"/>
        <v>-1718961580</v>
      </c>
      <c r="L101" s="24">
        <f t="shared" si="46"/>
        <v>10213262768</v>
      </c>
      <c r="M101" s="24">
        <f t="shared" si="46"/>
        <v>15969062646</v>
      </c>
      <c r="N101" s="24">
        <f t="shared" si="46"/>
        <v>-5755799878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2.396830834E9</v>
      </c>
      <c r="E103" s="6">
        <v>9440486.0</v>
      </c>
      <c r="F103" s="6">
        <f>D103-E103</f>
        <v>2387390348</v>
      </c>
      <c r="G103" s="6">
        <v>0.0</v>
      </c>
      <c r="H103" s="6">
        <v>3687.0</v>
      </c>
      <c r="I103" s="6">
        <v>1.6395572E7</v>
      </c>
      <c r="J103" s="6">
        <v>1.51828249E8</v>
      </c>
      <c r="K103" s="4">
        <f>I103-J103</f>
        <v>-135432677</v>
      </c>
      <c r="L103" s="4">
        <f>I103+Apr!L103</f>
        <v>626955513</v>
      </c>
      <c r="M103" s="4">
        <f>J103+Apr!M103</f>
        <v>765690664</v>
      </c>
      <c r="N103" s="4">
        <f>L103-M103</f>
        <v>-138735151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7">SUM(D103)</f>
        <v>2396830834</v>
      </c>
      <c r="E104" s="24">
        <f t="shared" si="47"/>
        <v>9440486</v>
      </c>
      <c r="F104" s="24">
        <f t="shared" si="47"/>
        <v>2387390348</v>
      </c>
      <c r="G104" s="24">
        <f t="shared" si="47"/>
        <v>0</v>
      </c>
      <c r="H104" s="25">
        <f t="shared" si="47"/>
        <v>3687</v>
      </c>
      <c r="I104" s="24">
        <f t="shared" si="47"/>
        <v>16395572</v>
      </c>
      <c r="J104" s="24">
        <f t="shared" si="47"/>
        <v>151828249</v>
      </c>
      <c r="K104" s="24">
        <f t="shared" si="47"/>
        <v>-135432677</v>
      </c>
      <c r="L104" s="24">
        <f t="shared" si="47"/>
        <v>626955513</v>
      </c>
      <c r="M104" s="24">
        <f t="shared" si="47"/>
        <v>765690664</v>
      </c>
      <c r="N104" s="24">
        <f t="shared" si="47"/>
        <v>-138735151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8">D101+D104</f>
        <v>56873165359</v>
      </c>
      <c r="E105" s="24">
        <f t="shared" si="48"/>
        <v>132487160.6</v>
      </c>
      <c r="F105" s="24">
        <f t="shared" si="48"/>
        <v>56740678198</v>
      </c>
      <c r="G105" s="24">
        <f t="shared" si="48"/>
        <v>0</v>
      </c>
      <c r="H105" s="25">
        <f t="shared" si="48"/>
        <v>118833</v>
      </c>
      <c r="I105" s="24">
        <f t="shared" si="48"/>
        <v>1981894453</v>
      </c>
      <c r="J105" s="24">
        <f t="shared" si="48"/>
        <v>3836288709</v>
      </c>
      <c r="K105" s="24">
        <f t="shared" si="48"/>
        <v>-1854394257</v>
      </c>
      <c r="L105" s="24">
        <f t="shared" si="48"/>
        <v>10840218281</v>
      </c>
      <c r="M105" s="24">
        <f t="shared" si="48"/>
        <v>16734753310</v>
      </c>
      <c r="N105" s="24">
        <f t="shared" si="48"/>
        <v>-5894535029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9.179907242E9</v>
      </c>
      <c r="E108" s="6">
        <v>9.6971661E7</v>
      </c>
      <c r="F108" s="6">
        <f t="shared" ref="F108:F110" si="49">D108-E108</f>
        <v>9082935581</v>
      </c>
      <c r="G108" s="6">
        <v>0.0</v>
      </c>
      <c r="H108" s="6">
        <v>257138.0</v>
      </c>
      <c r="I108" s="6">
        <v>7.119535E7</v>
      </c>
      <c r="J108" s="6">
        <v>1.61757548E8</v>
      </c>
      <c r="K108" s="4">
        <f t="shared" ref="K108:K110" si="50">I108-J108</f>
        <v>-90562198</v>
      </c>
      <c r="L108" s="4">
        <f>I108+Apr!L108</f>
        <v>431307060</v>
      </c>
      <c r="M108" s="4">
        <f>J108+Apr!M108</f>
        <v>914116642</v>
      </c>
      <c r="N108" s="4">
        <f t="shared" ref="N108:N110" si="51">L108-M108</f>
        <v>-482809582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105</v>
      </c>
      <c r="D109" s="6">
        <v>3.630910033E9</v>
      </c>
      <c r="E109" s="6">
        <v>7.2732586E7</v>
      </c>
      <c r="F109" s="6">
        <f t="shared" si="49"/>
        <v>3558177447</v>
      </c>
      <c r="G109" s="6">
        <v>0.0</v>
      </c>
      <c r="H109" s="6">
        <v>7439.0</v>
      </c>
      <c r="I109" s="6">
        <v>1.60390828E8</v>
      </c>
      <c r="J109" s="6">
        <v>1.93148957E8</v>
      </c>
      <c r="K109" s="4">
        <f t="shared" si="50"/>
        <v>-32758129</v>
      </c>
      <c r="L109" s="4">
        <f>I109+Apr!L109</f>
        <v>549086986</v>
      </c>
      <c r="M109" s="4">
        <f>J109+Apr!M109</f>
        <v>692717306</v>
      </c>
      <c r="N109" s="4">
        <f t="shared" si="51"/>
        <v>-143630320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106</v>
      </c>
      <c r="D110" s="6">
        <v>1.257312267E9</v>
      </c>
      <c r="E110" s="6">
        <v>1.06468063E8</v>
      </c>
      <c r="F110" s="6">
        <f t="shared" si="49"/>
        <v>1150844204</v>
      </c>
      <c r="G110" s="6">
        <v>0.0</v>
      </c>
      <c r="H110" s="6">
        <v>1992.0</v>
      </c>
      <c r="I110" s="6">
        <v>2.00044704E8</v>
      </c>
      <c r="J110" s="6">
        <v>2.7458169E7</v>
      </c>
      <c r="K110" s="4">
        <f t="shared" si="50"/>
        <v>172586535</v>
      </c>
      <c r="L110" s="4">
        <f>I110+Apr!L110</f>
        <v>746172078</v>
      </c>
      <c r="M110" s="4">
        <f>J110+Apr!M110</f>
        <v>137183992</v>
      </c>
      <c r="N110" s="4">
        <f t="shared" si="51"/>
        <v>608988086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3">D108+D109+D110</f>
        <v>14068129542</v>
      </c>
      <c r="E111" s="24">
        <f t="shared" si="53"/>
        <v>276172310</v>
      </c>
      <c r="F111" s="24">
        <f t="shared" si="53"/>
        <v>13791957232</v>
      </c>
      <c r="G111" s="24">
        <f t="shared" si="53"/>
        <v>0</v>
      </c>
      <c r="H111" s="24">
        <f t="shared" si="53"/>
        <v>266569</v>
      </c>
      <c r="I111" s="24">
        <f t="shared" si="53"/>
        <v>431630882</v>
      </c>
      <c r="J111" s="24">
        <f t="shared" si="53"/>
        <v>382364674</v>
      </c>
      <c r="K111" s="24">
        <f t="shared" si="53"/>
        <v>49266208</v>
      </c>
      <c r="L111" s="24">
        <f t="shared" si="53"/>
        <v>1726566124</v>
      </c>
      <c r="M111" s="24">
        <f t="shared" si="53"/>
        <v>1744017940</v>
      </c>
      <c r="N111" s="24">
        <f t="shared" si="53"/>
        <v>-17451816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1.0061518164E10</v>
      </c>
      <c r="E113" s="6">
        <v>4.4084953E7</v>
      </c>
      <c r="F113" s="6">
        <f>D113-E113</f>
        <v>10017433211</v>
      </c>
      <c r="G113" s="6">
        <v>0.0</v>
      </c>
      <c r="H113" s="6">
        <v>7533.0</v>
      </c>
      <c r="I113" s="6">
        <v>4.2910971E7</v>
      </c>
      <c r="J113" s="6">
        <v>1.46683302E8</v>
      </c>
      <c r="K113" s="4">
        <f>I113-J113</f>
        <v>-103772331</v>
      </c>
      <c r="L113" s="4">
        <f>I113+Apr!L113</f>
        <v>172061816</v>
      </c>
      <c r="M113" s="4">
        <f>J113+Apr!M113</f>
        <v>599421760</v>
      </c>
      <c r="N113" s="4">
        <f>L113-M113</f>
        <v>-427359944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4">SUM(D113)</f>
        <v>10061518164</v>
      </c>
      <c r="E114" s="24">
        <f t="shared" si="54"/>
        <v>44084953</v>
      </c>
      <c r="F114" s="24">
        <f t="shared" si="54"/>
        <v>10017433211</v>
      </c>
      <c r="G114" s="24">
        <f t="shared" si="54"/>
        <v>0</v>
      </c>
      <c r="H114" s="25">
        <f t="shared" si="54"/>
        <v>7533</v>
      </c>
      <c r="I114" s="24">
        <f t="shared" si="54"/>
        <v>42910971</v>
      </c>
      <c r="J114" s="24">
        <f t="shared" si="54"/>
        <v>146683302</v>
      </c>
      <c r="K114" s="24">
        <f t="shared" si="54"/>
        <v>-103772331</v>
      </c>
      <c r="L114" s="24">
        <f t="shared" si="54"/>
        <v>172061816</v>
      </c>
      <c r="M114" s="24">
        <f t="shared" si="54"/>
        <v>599421760</v>
      </c>
      <c r="N114" s="24">
        <f t="shared" si="54"/>
        <v>-427359944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5">SUM(D111+D114)</f>
        <v>24129647706</v>
      </c>
      <c r="E115" s="24">
        <f t="shared" si="55"/>
        <v>320257263</v>
      </c>
      <c r="F115" s="24">
        <f t="shared" si="55"/>
        <v>23809390443</v>
      </c>
      <c r="G115" s="24">
        <f t="shared" si="55"/>
        <v>0</v>
      </c>
      <c r="H115" s="25">
        <f t="shared" si="55"/>
        <v>274102</v>
      </c>
      <c r="I115" s="24">
        <f t="shared" si="55"/>
        <v>474541853</v>
      </c>
      <c r="J115" s="24">
        <f t="shared" si="55"/>
        <v>529047976</v>
      </c>
      <c r="K115" s="24">
        <f t="shared" si="55"/>
        <v>-54506123</v>
      </c>
      <c r="L115" s="24">
        <f t="shared" si="55"/>
        <v>1898627940</v>
      </c>
      <c r="M115" s="24">
        <f t="shared" si="55"/>
        <v>2343439700</v>
      </c>
      <c r="N115" s="24">
        <f t="shared" si="55"/>
        <v>-444811760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6">D40+D64+D92+D105+D115</f>
        <v>225968856762</v>
      </c>
      <c r="E116" s="34">
        <f t="shared" si="56"/>
        <v>1865068584</v>
      </c>
      <c r="F116" s="34">
        <f t="shared" si="56"/>
        <v>224103788179</v>
      </c>
      <c r="G116" s="34">
        <f t="shared" si="56"/>
        <v>65947317826</v>
      </c>
      <c r="H116" s="35">
        <f t="shared" si="56"/>
        <v>1496443</v>
      </c>
      <c r="I116" s="34">
        <f t="shared" si="56"/>
        <v>3026476908</v>
      </c>
      <c r="J116" s="34">
        <f t="shared" si="56"/>
        <v>6581588859</v>
      </c>
      <c r="K116" s="34">
        <f t="shared" si="56"/>
        <v>-3555111951</v>
      </c>
      <c r="L116" s="34">
        <f t="shared" si="56"/>
        <v>16875958751</v>
      </c>
      <c r="M116" s="34">
        <f t="shared" si="56"/>
        <v>31026047564</v>
      </c>
      <c r="N116" s="34">
        <f t="shared" si="56"/>
        <v>-14150088812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3"/>
      <c r="B117" s="2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2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>
        <f>Apr!L116+'May UPDATED'!I116-'May UPDATED'!L116</f>
        <v>0</v>
      </c>
      <c r="M118" s="4">
        <f>Apr!M116+'May UPDATED'!J116-'May UPDATED'!M116</f>
        <v>0</v>
      </c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125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4.105110463E9</v>
      </c>
      <c r="E9" s="6">
        <v>1.408294E7</v>
      </c>
      <c r="F9" s="6">
        <f t="shared" ref="F9:F27" si="1">D9-E9</f>
        <v>4091027523</v>
      </c>
      <c r="G9" s="6">
        <v>3.925863877E9</v>
      </c>
      <c r="H9" s="6">
        <v>6323.0</v>
      </c>
      <c r="I9" s="6">
        <v>3824159.0</v>
      </c>
      <c r="J9" s="6">
        <v>4.4338227E7</v>
      </c>
      <c r="K9" s="4">
        <f t="shared" ref="K9:K27" si="2">I9-J9</f>
        <v>-40514068</v>
      </c>
      <c r="L9" s="4">
        <f>I9+May!L9</f>
        <v>25103023</v>
      </c>
      <c r="M9" s="4">
        <f>J9+May!M9</f>
        <v>299071477</v>
      </c>
      <c r="N9" s="4">
        <f t="shared" ref="N9:N27" si="3">L9-M9</f>
        <v>-273968454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7.4901490276E8</v>
      </c>
      <c r="E10" s="38">
        <v>1889032.14</v>
      </c>
      <c r="F10" s="6">
        <f t="shared" si="1"/>
        <v>747125870.6</v>
      </c>
      <c r="G10" s="6">
        <v>7.1593863937E8</v>
      </c>
      <c r="H10" s="6">
        <v>3987.0</v>
      </c>
      <c r="I10" s="6">
        <v>2635480.28</v>
      </c>
      <c r="J10" s="6">
        <v>8809048.75</v>
      </c>
      <c r="K10" s="4">
        <f t="shared" si="2"/>
        <v>-6173568.47</v>
      </c>
      <c r="L10" s="4">
        <f>I10+May!L10</f>
        <v>24848801.38</v>
      </c>
      <c r="M10" s="4">
        <f>J10+May!M10</f>
        <v>122516887.3</v>
      </c>
      <c r="N10" s="4">
        <f t="shared" si="3"/>
        <v>-97668085.91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1.15592062905E9</v>
      </c>
      <c r="E11" s="38">
        <v>8323925.65</v>
      </c>
      <c r="F11" s="6">
        <f t="shared" si="1"/>
        <v>1147596703</v>
      </c>
      <c r="G11" s="6">
        <v>1.07824130985E9</v>
      </c>
      <c r="H11" s="6">
        <v>2614.0</v>
      </c>
      <c r="I11" s="6">
        <v>7405305.42</v>
      </c>
      <c r="J11" s="6">
        <v>4743019.63</v>
      </c>
      <c r="K11" s="4">
        <f t="shared" si="2"/>
        <v>2662285.79</v>
      </c>
      <c r="L11" s="4">
        <f>I11+May!L11</f>
        <v>49621017.08</v>
      </c>
      <c r="M11" s="4">
        <f>J11+May!M11</f>
        <v>247655469.1</v>
      </c>
      <c r="N11" s="4">
        <f t="shared" si="3"/>
        <v>-198034452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4.3003354431E8</v>
      </c>
      <c r="E12" s="6">
        <v>8361514.93</v>
      </c>
      <c r="F12" s="6">
        <f t="shared" si="1"/>
        <v>421672029.4</v>
      </c>
      <c r="G12" s="6">
        <v>3.2961990552E8</v>
      </c>
      <c r="H12" s="6">
        <v>1764.0</v>
      </c>
      <c r="I12" s="6">
        <v>4631001.0</v>
      </c>
      <c r="J12" s="6">
        <v>138254.16</v>
      </c>
      <c r="K12" s="4">
        <f t="shared" si="2"/>
        <v>4492746.84</v>
      </c>
      <c r="L12" s="4">
        <f>I12+May!L12</f>
        <v>73773569.21</v>
      </c>
      <c r="M12" s="4">
        <f>J12+May!M12</f>
        <v>9587692.85</v>
      </c>
      <c r="N12" s="4">
        <f t="shared" si="3"/>
        <v>64185876.36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4.38303596E8</v>
      </c>
      <c r="E13" s="6">
        <v>1126378.0</v>
      </c>
      <c r="F13" s="6">
        <f t="shared" si="1"/>
        <v>437177218</v>
      </c>
      <c r="G13" s="6">
        <v>3.55666226E8</v>
      </c>
      <c r="H13" s="6">
        <v>1254.0</v>
      </c>
      <c r="I13" s="6">
        <v>277926.0</v>
      </c>
      <c r="J13" s="6">
        <v>9690331.0</v>
      </c>
      <c r="K13" s="4">
        <f t="shared" si="2"/>
        <v>-9412405</v>
      </c>
      <c r="L13" s="4">
        <f>I13+May!L13</f>
        <v>64909642</v>
      </c>
      <c r="M13" s="4">
        <f>J13+May!M13</f>
        <v>85085389</v>
      </c>
      <c r="N13" s="4">
        <f t="shared" si="3"/>
        <v>-20175747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3.633781124E9</v>
      </c>
      <c r="E14" s="6">
        <v>1.23516155E8</v>
      </c>
      <c r="F14" s="6">
        <f t="shared" si="1"/>
        <v>3510264969</v>
      </c>
      <c r="G14" s="6">
        <v>3.17802956E9</v>
      </c>
      <c r="H14" s="6">
        <v>15014.0</v>
      </c>
      <c r="I14" s="6">
        <v>1.3700437E7</v>
      </c>
      <c r="J14" s="6">
        <v>5.307266E7</v>
      </c>
      <c r="K14" s="4">
        <f t="shared" si="2"/>
        <v>-39372223</v>
      </c>
      <c r="L14" s="4">
        <f>I14+May!L14</f>
        <v>580142159</v>
      </c>
      <c r="M14" s="4">
        <f>J14+May!M14</f>
        <v>1361190459</v>
      </c>
      <c r="N14" s="4">
        <f t="shared" si="3"/>
        <v>-781048300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1.35482008E8</v>
      </c>
      <c r="E15" s="6">
        <v>5027098.0</v>
      </c>
      <c r="F15" s="6">
        <f t="shared" si="1"/>
        <v>130454910</v>
      </c>
      <c r="G15" s="6">
        <v>1.27872065E8</v>
      </c>
      <c r="H15" s="6">
        <v>504.0</v>
      </c>
      <c r="I15" s="6">
        <v>2.3255743E7</v>
      </c>
      <c r="J15" s="6">
        <v>4911406.0</v>
      </c>
      <c r="K15" s="4">
        <f t="shared" si="2"/>
        <v>18344337</v>
      </c>
      <c r="L15" s="4">
        <f>I15+May!L15</f>
        <v>40619843</v>
      </c>
      <c r="M15" s="4">
        <f>J15+May!M15</f>
        <v>10009007</v>
      </c>
      <c r="N15" s="4">
        <f t="shared" si="3"/>
        <v>30610836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1.31461026E8</v>
      </c>
      <c r="E16" s="6">
        <v>1200456.0</v>
      </c>
      <c r="F16" s="6">
        <f t="shared" si="1"/>
        <v>130260570</v>
      </c>
      <c r="G16" s="6">
        <v>1.22597863E8</v>
      </c>
      <c r="H16" s="6">
        <v>47.0</v>
      </c>
      <c r="I16" s="6">
        <v>0.0</v>
      </c>
      <c r="J16" s="6">
        <v>0.0</v>
      </c>
      <c r="K16" s="4">
        <f t="shared" si="2"/>
        <v>0</v>
      </c>
      <c r="L16" s="4">
        <f>I16+May!L16</f>
        <v>23000000</v>
      </c>
      <c r="M16" s="4">
        <f>J16+May!M16</f>
        <v>7542618</v>
      </c>
      <c r="N16" s="4">
        <f t="shared" si="3"/>
        <v>15457382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1.133741611E9</v>
      </c>
      <c r="E17" s="6">
        <v>2.5765925E7</v>
      </c>
      <c r="F17" s="6">
        <f t="shared" si="1"/>
        <v>1107975686</v>
      </c>
      <c r="G17" s="6">
        <v>1.118980481E9</v>
      </c>
      <c r="H17" s="6">
        <v>11401.0</v>
      </c>
      <c r="I17" s="6">
        <v>2999985.0</v>
      </c>
      <c r="J17" s="6">
        <v>7781648.0</v>
      </c>
      <c r="K17" s="4">
        <f t="shared" si="2"/>
        <v>-4781663</v>
      </c>
      <c r="L17" s="4">
        <f>I17+May!L17</f>
        <v>2999985</v>
      </c>
      <c r="M17" s="4">
        <f>J17+May!M17</f>
        <v>74082195</v>
      </c>
      <c r="N17" s="4">
        <f t="shared" si="3"/>
        <v>-71082210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3.38263244E9</v>
      </c>
      <c r="E18" s="6">
        <v>2.4477175E7</v>
      </c>
      <c r="F18" s="6">
        <f t="shared" si="1"/>
        <v>3358155265</v>
      </c>
      <c r="G18" s="6">
        <v>3.232104019E9</v>
      </c>
      <c r="H18" s="6">
        <v>11293.0</v>
      </c>
      <c r="I18" s="6">
        <v>6092296.0</v>
      </c>
      <c r="J18" s="6">
        <v>1.899707E7</v>
      </c>
      <c r="K18" s="4">
        <f t="shared" si="2"/>
        <v>-12904774</v>
      </c>
      <c r="L18" s="4">
        <f>I18+May!L18</f>
        <v>40185906</v>
      </c>
      <c r="M18" s="4">
        <f>J18+May!M18</f>
        <v>179788023</v>
      </c>
      <c r="N18" s="4">
        <f t="shared" si="3"/>
        <v>-139602117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2.36954186804E9</v>
      </c>
      <c r="E19" s="6">
        <v>1.294775268E7</v>
      </c>
      <c r="F19" s="6">
        <f t="shared" si="1"/>
        <v>2356594115</v>
      </c>
      <c r="G19" s="6">
        <v>2.19620629555E9</v>
      </c>
      <c r="H19" s="6">
        <v>4841.0</v>
      </c>
      <c r="I19" s="6">
        <v>1514489.82</v>
      </c>
      <c r="J19" s="6">
        <v>2.990090095E7</v>
      </c>
      <c r="K19" s="4">
        <f t="shared" si="2"/>
        <v>-28386411.13</v>
      </c>
      <c r="L19" s="4">
        <f>I19+May!L19</f>
        <v>16112993.76</v>
      </c>
      <c r="M19" s="4">
        <f>J19+May!M19</f>
        <v>58713027.43</v>
      </c>
      <c r="N19" s="4">
        <f t="shared" si="3"/>
        <v>-42600033.67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9.25934825456E9</v>
      </c>
      <c r="E20" s="6">
        <v>6.849917672E7</v>
      </c>
      <c r="F20" s="6">
        <f t="shared" si="1"/>
        <v>9190849078</v>
      </c>
      <c r="G20" s="6">
        <v>8.42728282605E9</v>
      </c>
      <c r="H20" s="6">
        <v>33293.0</v>
      </c>
      <c r="I20" s="6">
        <v>8374875.36</v>
      </c>
      <c r="J20" s="6">
        <v>2.430910084E7</v>
      </c>
      <c r="K20" s="4">
        <f t="shared" si="2"/>
        <v>-15934225.48</v>
      </c>
      <c r="L20" s="4">
        <f>I20+May!L20</f>
        <v>56617226.02</v>
      </c>
      <c r="M20" s="4">
        <f>J20+May!M20</f>
        <v>270830805.7</v>
      </c>
      <c r="N20" s="4">
        <f t="shared" si="3"/>
        <v>-214213579.7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3.0974675503E8</v>
      </c>
      <c r="E21" s="6">
        <v>896751.87</v>
      </c>
      <c r="F21" s="6">
        <f t="shared" si="1"/>
        <v>308850003.2</v>
      </c>
      <c r="G21" s="6">
        <v>2.993525925E8</v>
      </c>
      <c r="H21" s="6">
        <v>912.0</v>
      </c>
      <c r="I21" s="6">
        <v>478040.17</v>
      </c>
      <c r="J21" s="6">
        <v>204657.41</v>
      </c>
      <c r="K21" s="4">
        <f t="shared" si="2"/>
        <v>273382.76</v>
      </c>
      <c r="L21" s="4">
        <f>I21+May!L21</f>
        <v>2578799.68</v>
      </c>
      <c r="M21" s="4">
        <f>J21+May!M21</f>
        <v>6310161.59</v>
      </c>
      <c r="N21" s="4">
        <f t="shared" si="3"/>
        <v>-3731361.91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3.73242826234E9</v>
      </c>
      <c r="E22" s="6">
        <v>1.058088167E7</v>
      </c>
      <c r="F22" s="6">
        <f t="shared" si="1"/>
        <v>3721847381</v>
      </c>
      <c r="G22" s="6">
        <v>3.6312556443E9</v>
      </c>
      <c r="H22" s="6">
        <v>24396.0</v>
      </c>
      <c r="I22" s="6">
        <v>1.404851782E7</v>
      </c>
      <c r="J22" s="6">
        <v>1.927187588E7</v>
      </c>
      <c r="K22" s="4">
        <f t="shared" si="2"/>
        <v>-5223358.06</v>
      </c>
      <c r="L22" s="4">
        <f>I22+May!L22</f>
        <v>84629714.4</v>
      </c>
      <c r="M22" s="4">
        <f>J22+May!M22</f>
        <v>174441365.8</v>
      </c>
      <c r="N22" s="4">
        <f t="shared" si="3"/>
        <v>-89811651.39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7.436867197E9</v>
      </c>
      <c r="E23" s="6">
        <v>1.312563E7</v>
      </c>
      <c r="F23" s="6">
        <f t="shared" si="1"/>
        <v>7423741567</v>
      </c>
      <c r="G23" s="6">
        <v>7.365109668E9</v>
      </c>
      <c r="H23" s="6">
        <v>12898.0</v>
      </c>
      <c r="I23" s="6">
        <v>770743.0</v>
      </c>
      <c r="J23" s="6">
        <v>7.8210071E7</v>
      </c>
      <c r="K23" s="4">
        <f t="shared" si="2"/>
        <v>-77439328</v>
      </c>
      <c r="L23" s="4">
        <f>I23+May!L23</f>
        <v>7767966</v>
      </c>
      <c r="M23" s="4">
        <f>J23+May!M23</f>
        <v>675258824</v>
      </c>
      <c r="N23" s="4">
        <f t="shared" si="3"/>
        <v>-667490858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3.37062164267E9</v>
      </c>
      <c r="E24" s="38">
        <v>2.678453064E7</v>
      </c>
      <c r="F24" s="6">
        <f t="shared" si="1"/>
        <v>3343837112</v>
      </c>
      <c r="G24" s="6">
        <v>3.17708609036E9</v>
      </c>
      <c r="H24" s="6">
        <v>12415.0</v>
      </c>
      <c r="I24" s="6">
        <v>643604.5</v>
      </c>
      <c r="J24" s="6">
        <v>310959.87</v>
      </c>
      <c r="K24" s="4">
        <f t="shared" si="2"/>
        <v>332644.63</v>
      </c>
      <c r="L24" s="4">
        <f>I24+May!L24</f>
        <v>147867663.9</v>
      </c>
      <c r="M24" s="4">
        <f>J24+May!M24</f>
        <v>412370209.9</v>
      </c>
      <c r="N24" s="4">
        <f t="shared" si="3"/>
        <v>-264502546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6.228141547E9</v>
      </c>
      <c r="E25" s="6">
        <v>2.6979585E7</v>
      </c>
      <c r="F25" s="6">
        <f t="shared" si="1"/>
        <v>6201161962</v>
      </c>
      <c r="G25" s="6">
        <v>6.078143075E9</v>
      </c>
      <c r="H25" s="6">
        <v>67073.0</v>
      </c>
      <c r="I25" s="6">
        <v>1.7517173E7</v>
      </c>
      <c r="J25" s="6">
        <v>7.1467994E7</v>
      </c>
      <c r="K25" s="4">
        <f t="shared" si="2"/>
        <v>-53950821</v>
      </c>
      <c r="L25" s="4">
        <f>I25+May!L25</f>
        <v>176427855</v>
      </c>
      <c r="M25" s="4">
        <f>J25+May!M25</f>
        <v>689648690</v>
      </c>
      <c r="N25" s="4">
        <f t="shared" si="3"/>
        <v>-513220835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9.876823438E9</v>
      </c>
      <c r="E26" s="6">
        <v>3.7302286E7</v>
      </c>
      <c r="F26" s="6">
        <f t="shared" si="1"/>
        <v>9839521152</v>
      </c>
      <c r="G26" s="6">
        <v>9.804401188E9</v>
      </c>
      <c r="H26" s="6">
        <v>58039.0</v>
      </c>
      <c r="I26" s="6">
        <v>5.1328416E7</v>
      </c>
      <c r="J26" s="6">
        <v>2.47121506E8</v>
      </c>
      <c r="K26" s="4">
        <f t="shared" si="2"/>
        <v>-195793090</v>
      </c>
      <c r="L26" s="4">
        <f>I26+May!L26</f>
        <v>300682414</v>
      </c>
      <c r="M26" s="4">
        <f>J26+May!M26</f>
        <v>1404399301</v>
      </c>
      <c r="N26" s="4">
        <f t="shared" si="3"/>
        <v>-1103716887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5.9964702918E8</v>
      </c>
      <c r="E27" s="6">
        <v>1.674154991E7</v>
      </c>
      <c r="F27" s="6">
        <f t="shared" si="1"/>
        <v>582905479.3</v>
      </c>
      <c r="G27" s="6">
        <v>5.36690739E8</v>
      </c>
      <c r="H27" s="6">
        <v>1224.0</v>
      </c>
      <c r="I27" s="6">
        <v>245598.19</v>
      </c>
      <c r="J27" s="6">
        <v>3060296.48</v>
      </c>
      <c r="K27" s="4">
        <f t="shared" si="2"/>
        <v>-2814698.29</v>
      </c>
      <c r="L27" s="4">
        <f>I27+May!L27</f>
        <v>10723830.42</v>
      </c>
      <c r="M27" s="4">
        <f>J27+May!M27</f>
        <v>9741194.39</v>
      </c>
      <c r="N27" s="4">
        <f t="shared" si="3"/>
        <v>982636.03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2.3394264476E8</v>
      </c>
      <c r="E29" s="6">
        <v>423103.46</v>
      </c>
      <c r="F29" s="6">
        <f t="shared" ref="F29:F32" si="5">D29-E29</f>
        <v>233519541.3</v>
      </c>
      <c r="G29" s="6">
        <v>2.2981575916E8</v>
      </c>
      <c r="H29" s="6">
        <v>3669.0</v>
      </c>
      <c r="I29" s="6">
        <v>1.18079542E7</v>
      </c>
      <c r="J29" s="6">
        <v>1342731.8</v>
      </c>
      <c r="K29" s="4">
        <f t="shared" ref="K29:K32" si="6">I29-J29</f>
        <v>10465222.4</v>
      </c>
      <c r="L29" s="4">
        <f>I29+May!L29</f>
        <v>42319861.37</v>
      </c>
      <c r="M29" s="4">
        <f>J29+May!M29</f>
        <v>39252995.37</v>
      </c>
      <c r="N29" s="4">
        <f t="shared" ref="N29:N32" si="7">L29-M29</f>
        <v>3066866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2.7385455465E8</v>
      </c>
      <c r="E30" s="6">
        <v>647490.35</v>
      </c>
      <c r="F30" s="6">
        <f t="shared" si="5"/>
        <v>273207064.3</v>
      </c>
      <c r="G30" s="6">
        <v>1.7004181396E8</v>
      </c>
      <c r="H30" s="6">
        <v>3569.0</v>
      </c>
      <c r="I30" s="6">
        <v>1.360461937E7</v>
      </c>
      <c r="J30" s="6">
        <v>1.01050045E7</v>
      </c>
      <c r="K30" s="4">
        <f t="shared" si="6"/>
        <v>3499614.87</v>
      </c>
      <c r="L30" s="4">
        <f>I30+May!L30</f>
        <v>193289005</v>
      </c>
      <c r="M30" s="4">
        <f>J30+May!M30</f>
        <v>32015415.42</v>
      </c>
      <c r="N30" s="4">
        <f t="shared" si="7"/>
        <v>161273589.6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2.9288385001E8</v>
      </c>
      <c r="E31" s="6">
        <v>1451919.57</v>
      </c>
      <c r="F31" s="6">
        <f t="shared" si="5"/>
        <v>291431930.4</v>
      </c>
      <c r="G31" s="6">
        <v>2.614893134E8</v>
      </c>
      <c r="H31" s="6">
        <v>1192.0</v>
      </c>
      <c r="I31" s="6">
        <v>381680.95</v>
      </c>
      <c r="J31" s="6">
        <v>3248061.16</v>
      </c>
      <c r="K31" s="4">
        <f t="shared" si="6"/>
        <v>-2866380.21</v>
      </c>
      <c r="L31" s="4">
        <f>I31+May!L31</f>
        <v>3025865.69</v>
      </c>
      <c r="M31" s="4">
        <f>J31+May!M31</f>
        <v>26218461.79</v>
      </c>
      <c r="N31" s="4">
        <f t="shared" si="7"/>
        <v>-23192596.1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6.16853488E8</v>
      </c>
      <c r="E32" s="6">
        <v>2657940.0</v>
      </c>
      <c r="F32" s="6">
        <f t="shared" si="5"/>
        <v>614195548</v>
      </c>
      <c r="G32" s="6">
        <v>6.07847516E8</v>
      </c>
      <c r="H32" s="6">
        <v>656921.0</v>
      </c>
      <c r="I32" s="6">
        <v>2.0190629E7</v>
      </c>
      <c r="J32" s="6">
        <v>7390898.0</v>
      </c>
      <c r="K32" s="4">
        <f t="shared" si="6"/>
        <v>12799731</v>
      </c>
      <c r="L32" s="4">
        <f>I32+May!L32</f>
        <v>118517595</v>
      </c>
      <c r="M32" s="4">
        <f>J32+May!M32</f>
        <v>125801518</v>
      </c>
      <c r="N32" s="4">
        <f t="shared" si="7"/>
        <v>-7283923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1.902517121E9</v>
      </c>
      <c r="E34" s="6">
        <v>1511371.0</v>
      </c>
      <c r="F34" s="6">
        <f>D34-E34</f>
        <v>1901005750</v>
      </c>
      <c r="G34" s="6">
        <v>1.894031053E9</v>
      </c>
      <c r="H34" s="6">
        <v>3261.0</v>
      </c>
      <c r="I34" s="6">
        <v>0.0</v>
      </c>
      <c r="J34" s="6">
        <v>7.4868504E7</v>
      </c>
      <c r="K34" s="4">
        <f>I34-J34</f>
        <v>-74868504</v>
      </c>
      <c r="L34" s="4">
        <f>I34+May!L34</f>
        <v>14535918</v>
      </c>
      <c r="M34" s="4">
        <f>J34+May!M34</f>
        <v>278706894</v>
      </c>
      <c r="N34" s="4">
        <f>L34-M34</f>
        <v>-264170976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61798698996</v>
      </c>
      <c r="E35" s="24">
        <f t="shared" si="9"/>
        <v>434320568.6</v>
      </c>
      <c r="F35" s="24">
        <f t="shared" si="9"/>
        <v>61364378428</v>
      </c>
      <c r="G35" s="24">
        <f t="shared" si="9"/>
        <v>58863667520</v>
      </c>
      <c r="H35" s="24">
        <f t="shared" si="9"/>
        <v>937904</v>
      </c>
      <c r="I35" s="24">
        <f t="shared" si="9"/>
        <v>205728674.1</v>
      </c>
      <c r="J35" s="24">
        <f t="shared" si="9"/>
        <v>723294226.4</v>
      </c>
      <c r="K35" s="24">
        <f t="shared" si="9"/>
        <v>-517565552.4</v>
      </c>
      <c r="L35" s="24">
        <f t="shared" si="9"/>
        <v>2100300654</v>
      </c>
      <c r="M35" s="24">
        <f t="shared" si="9"/>
        <v>6600238082</v>
      </c>
      <c r="N35" s="24">
        <f t="shared" si="9"/>
        <v>-4499937428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2.852232206E7</v>
      </c>
      <c r="E37" s="38">
        <v>287193.69</v>
      </c>
      <c r="F37" s="6">
        <f t="shared" ref="F37:F38" si="10">D37-E37</f>
        <v>28235128.37</v>
      </c>
      <c r="G37" s="6">
        <v>0.0</v>
      </c>
      <c r="H37" s="6">
        <v>50.0</v>
      </c>
      <c r="I37" s="6">
        <v>0.0</v>
      </c>
      <c r="J37" s="6">
        <v>0.0</v>
      </c>
      <c r="K37" s="4">
        <f t="shared" ref="K37:K38" si="11">I37-J37</f>
        <v>0</v>
      </c>
      <c r="L37" s="4">
        <f>I37+May!L37</f>
        <v>387437.25</v>
      </c>
      <c r="M37" s="4">
        <f>J37+May!M37</f>
        <v>81400.79</v>
      </c>
      <c r="N37" s="4">
        <f t="shared" ref="N37:N38" si="12">L37-M37</f>
        <v>306036.46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1.964045104E9</v>
      </c>
      <c r="E38" s="6">
        <v>4.5412936E7</v>
      </c>
      <c r="F38" s="6">
        <f t="shared" si="10"/>
        <v>1918632168</v>
      </c>
      <c r="G38" s="6">
        <v>0.0</v>
      </c>
      <c r="H38" s="6">
        <v>3022.0</v>
      </c>
      <c r="I38" s="6">
        <v>1.2660835E7</v>
      </c>
      <c r="J38" s="6">
        <v>2.7768881E7</v>
      </c>
      <c r="K38" s="4">
        <f t="shared" si="11"/>
        <v>-15108046</v>
      </c>
      <c r="L38" s="4">
        <f>I38+May!L38</f>
        <v>87290439</v>
      </c>
      <c r="M38" s="4">
        <f>J38+May!M38</f>
        <v>475688804</v>
      </c>
      <c r="N38" s="4">
        <f t="shared" si="12"/>
        <v>-388398365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1992567426</v>
      </c>
      <c r="E39" s="24">
        <f t="shared" si="13"/>
        <v>45700129.69</v>
      </c>
      <c r="F39" s="24">
        <f t="shared" si="13"/>
        <v>1946867296</v>
      </c>
      <c r="G39" s="24">
        <f t="shared" si="13"/>
        <v>0</v>
      </c>
      <c r="H39" s="25">
        <f t="shared" si="13"/>
        <v>3072</v>
      </c>
      <c r="I39" s="24">
        <f t="shared" si="13"/>
        <v>12660835</v>
      </c>
      <c r="J39" s="24">
        <f t="shared" si="13"/>
        <v>27768881</v>
      </c>
      <c r="K39" s="24">
        <f t="shared" si="13"/>
        <v>-15108046</v>
      </c>
      <c r="L39" s="24">
        <f t="shared" si="13"/>
        <v>87677876.25</v>
      </c>
      <c r="M39" s="24">
        <f t="shared" si="13"/>
        <v>475770204.8</v>
      </c>
      <c r="N39" s="24">
        <f t="shared" si="13"/>
        <v>-388092328.5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63791266422</v>
      </c>
      <c r="E40" s="24">
        <f t="shared" si="14"/>
        <v>480020698.3</v>
      </c>
      <c r="F40" s="24">
        <f t="shared" si="14"/>
        <v>63311245724</v>
      </c>
      <c r="G40" s="24">
        <f t="shared" si="14"/>
        <v>58863667520</v>
      </c>
      <c r="H40" s="25">
        <f t="shared" si="14"/>
        <v>940976</v>
      </c>
      <c r="I40" s="24">
        <f t="shared" si="14"/>
        <v>218389509.1</v>
      </c>
      <c r="J40" s="24">
        <f t="shared" si="14"/>
        <v>751063107.4</v>
      </c>
      <c r="K40" s="24">
        <f t="shared" si="14"/>
        <v>-532673598.4</v>
      </c>
      <c r="L40" s="24">
        <f t="shared" si="14"/>
        <v>2187978530</v>
      </c>
      <c r="M40" s="24">
        <f t="shared" si="14"/>
        <v>7076008286</v>
      </c>
      <c r="N40" s="24">
        <f t="shared" si="14"/>
        <v>-4888029756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4.3127768373E8</v>
      </c>
      <c r="E43" s="38">
        <v>1093807.79</v>
      </c>
      <c r="F43" s="6">
        <f t="shared" ref="F43:F52" si="15">D43-E43</f>
        <v>430183875.9</v>
      </c>
      <c r="G43" s="6">
        <v>2.152759249E8</v>
      </c>
      <c r="H43" s="6">
        <v>2319.0</v>
      </c>
      <c r="I43" s="6">
        <v>219385.24</v>
      </c>
      <c r="J43" s="6">
        <v>1308121.88</v>
      </c>
      <c r="K43" s="4">
        <f t="shared" ref="K43:K52" si="16">I43-J43</f>
        <v>-1088736.64</v>
      </c>
      <c r="L43" s="4">
        <f>I43+May!L43</f>
        <v>3324868.55</v>
      </c>
      <c r="M43" s="4">
        <f>J43+May!M43</f>
        <v>32455760.15</v>
      </c>
      <c r="N43" s="4">
        <f t="shared" ref="N43:N52" si="17">L43-M43</f>
        <v>-29130891.6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1.1415713898E8</v>
      </c>
      <c r="E44" s="38">
        <v>276188.56</v>
      </c>
      <c r="F44" s="6">
        <f t="shared" si="15"/>
        <v>113880950.4</v>
      </c>
      <c r="G44" s="6">
        <v>2.80138215E7</v>
      </c>
      <c r="H44" s="6">
        <v>699.0</v>
      </c>
      <c r="I44" s="6">
        <v>224460.09</v>
      </c>
      <c r="J44" s="6">
        <v>118722.25</v>
      </c>
      <c r="K44" s="4">
        <f t="shared" si="16"/>
        <v>105737.84</v>
      </c>
      <c r="L44" s="4">
        <f>I44+May!L44</f>
        <v>1506924.28</v>
      </c>
      <c r="M44" s="4">
        <f>J44+May!M44</f>
        <v>7399186.35</v>
      </c>
      <c r="N44" s="4">
        <f t="shared" si="17"/>
        <v>-5892262.07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7.77352709E8</v>
      </c>
      <c r="E45" s="6">
        <v>1.5914529E7</v>
      </c>
      <c r="F45" s="6">
        <f t="shared" si="15"/>
        <v>761438180</v>
      </c>
      <c r="G45" s="6">
        <v>4.20457079E8</v>
      </c>
      <c r="H45" s="6">
        <v>4274.0</v>
      </c>
      <c r="I45" s="6">
        <v>895344.0</v>
      </c>
      <c r="J45" s="6">
        <v>9838514.0</v>
      </c>
      <c r="K45" s="4">
        <f t="shared" si="16"/>
        <v>-8943170</v>
      </c>
      <c r="L45" s="4">
        <f>I45+May!L45</f>
        <v>10704755</v>
      </c>
      <c r="M45" s="4">
        <f>J45+May!M45</f>
        <v>192382614</v>
      </c>
      <c r="N45" s="4">
        <f t="shared" si="17"/>
        <v>-181677859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3.06790633E8</v>
      </c>
      <c r="E46" s="6">
        <v>682248.0</v>
      </c>
      <c r="F46" s="6">
        <f t="shared" si="15"/>
        <v>306108385</v>
      </c>
      <c r="G46" s="6">
        <v>2.15071034E8</v>
      </c>
      <c r="H46" s="6">
        <v>256.0</v>
      </c>
      <c r="I46" s="6">
        <v>1.0290349E7</v>
      </c>
      <c r="J46" s="6">
        <v>1396900.0</v>
      </c>
      <c r="K46" s="4">
        <f t="shared" si="16"/>
        <v>8893449</v>
      </c>
      <c r="L46" s="4">
        <f>I46+May!L46</f>
        <v>192287627</v>
      </c>
      <c r="M46" s="4">
        <f>J46+May!M46</f>
        <v>188194418</v>
      </c>
      <c r="N46" s="4">
        <f t="shared" si="17"/>
        <v>4093209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3.2294638143E8</v>
      </c>
      <c r="E47" s="6">
        <v>1486083.91</v>
      </c>
      <c r="F47" s="6">
        <f t="shared" si="15"/>
        <v>321460297.5</v>
      </c>
      <c r="G47" s="6">
        <v>1.5767460392E8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I47+May!L47</f>
        <v>0</v>
      </c>
      <c r="M47" s="4">
        <f>J47+May!M47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4.8584265E8</v>
      </c>
      <c r="E48" s="6">
        <v>1.4349718E7</v>
      </c>
      <c r="F48" s="6">
        <f t="shared" si="15"/>
        <v>471492932</v>
      </c>
      <c r="G48" s="6">
        <v>2.35070559E8</v>
      </c>
      <c r="H48" s="6">
        <v>9801.0</v>
      </c>
      <c r="I48" s="6">
        <v>166351.0</v>
      </c>
      <c r="J48" s="6">
        <v>6719224.0</v>
      </c>
      <c r="K48" s="4">
        <f t="shared" si="16"/>
        <v>-6552873</v>
      </c>
      <c r="L48" s="4">
        <f>I48+May!L48</f>
        <v>3084967</v>
      </c>
      <c r="M48" s="4">
        <f>J48+May!M48</f>
        <v>37718551</v>
      </c>
      <c r="N48" s="4">
        <f t="shared" si="17"/>
        <v>-34633584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1.966793468E9</v>
      </c>
      <c r="E49" s="6">
        <v>6.914217E7</v>
      </c>
      <c r="F49" s="6">
        <f t="shared" si="15"/>
        <v>1897651298</v>
      </c>
      <c r="G49" s="6">
        <v>9.14658364E8</v>
      </c>
      <c r="H49" s="6">
        <v>7606.0</v>
      </c>
      <c r="I49" s="6">
        <v>948838.0</v>
      </c>
      <c r="J49" s="6">
        <v>7700713.0</v>
      </c>
      <c r="K49" s="4">
        <f t="shared" si="16"/>
        <v>-6751875</v>
      </c>
      <c r="L49" s="4">
        <f>I49+May!L49</f>
        <v>13547365</v>
      </c>
      <c r="M49" s="4">
        <f>J49+May!M49</f>
        <v>97501992</v>
      </c>
      <c r="N49" s="4">
        <f t="shared" si="17"/>
        <v>-83954627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1.1873019E8</v>
      </c>
      <c r="E50" s="6">
        <v>149974.0</v>
      </c>
      <c r="F50" s="6">
        <f t="shared" si="15"/>
        <v>118580216</v>
      </c>
      <c r="G50" s="6">
        <v>5.9045549E7</v>
      </c>
      <c r="H50" s="6">
        <v>169.0</v>
      </c>
      <c r="I50" s="6">
        <v>0.0</v>
      </c>
      <c r="J50" s="6">
        <v>216985.0</v>
      </c>
      <c r="K50" s="4">
        <f t="shared" si="16"/>
        <v>-216985</v>
      </c>
      <c r="L50" s="4">
        <f>I50+May!L50</f>
        <v>0</v>
      </c>
      <c r="M50" s="4">
        <f>J50+May!M50</f>
        <v>2123218</v>
      </c>
      <c r="N50" s="4">
        <f t="shared" si="17"/>
        <v>-2123218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6.434556283E9</v>
      </c>
      <c r="E51" s="6">
        <v>9.8850251E7</v>
      </c>
      <c r="F51" s="6">
        <f t="shared" si="15"/>
        <v>6335706032</v>
      </c>
      <c r="G51" s="6">
        <v>3.230941337E9</v>
      </c>
      <c r="H51" s="6">
        <v>54294.0</v>
      </c>
      <c r="I51" s="6">
        <v>6609792.0</v>
      </c>
      <c r="J51" s="6">
        <v>8.4527983E7</v>
      </c>
      <c r="K51" s="4">
        <f t="shared" si="16"/>
        <v>-77918191</v>
      </c>
      <c r="L51" s="4">
        <f>I51+May!L51</f>
        <v>62952952</v>
      </c>
      <c r="M51" s="4">
        <f>J51+May!M51</f>
        <v>495681778</v>
      </c>
      <c r="N51" s="4">
        <f t="shared" si="17"/>
        <v>-432728826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5.40101638E8</v>
      </c>
      <c r="E52" s="6">
        <v>2304660.0</v>
      </c>
      <c r="F52" s="6">
        <f t="shared" si="15"/>
        <v>537796978</v>
      </c>
      <c r="G52" s="6">
        <v>2.8733084E8</v>
      </c>
      <c r="H52" s="6">
        <v>5000.0</v>
      </c>
      <c r="I52" s="6">
        <v>0.0</v>
      </c>
      <c r="J52" s="6">
        <v>2659419.0</v>
      </c>
      <c r="K52" s="4">
        <f t="shared" si="16"/>
        <v>-2659419</v>
      </c>
      <c r="L52" s="4">
        <f>I52+May!L52</f>
        <v>0</v>
      </c>
      <c r="M52" s="4">
        <f>J52+May!M52</f>
        <v>93354110</v>
      </c>
      <c r="N52" s="4">
        <f t="shared" si="17"/>
        <v>-93354110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>
        <f>I53+May!L53</f>
        <v>0</v>
      </c>
      <c r="M53" s="4">
        <f>J53+May!M53</f>
        <v>0</v>
      </c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9.7158229E7</v>
      </c>
      <c r="E54" s="6">
        <v>506828.0</v>
      </c>
      <c r="F54" s="6">
        <f t="shared" ref="F54:F56" si="19">D54-E54</f>
        <v>96651401</v>
      </c>
      <c r="G54" s="6">
        <v>2.4215478E7</v>
      </c>
      <c r="H54" s="6">
        <v>1190.0</v>
      </c>
      <c r="I54" s="6">
        <v>259072.0</v>
      </c>
      <c r="J54" s="6">
        <v>114264.0</v>
      </c>
      <c r="K54" s="4">
        <f t="shared" ref="K54:K56" si="20">I54-J54</f>
        <v>144808</v>
      </c>
      <c r="L54" s="4">
        <f>I54+May!L54</f>
        <v>21127506</v>
      </c>
      <c r="M54" s="4">
        <f>J54+May!M54</f>
        <v>2879474</v>
      </c>
      <c r="N54" s="4">
        <f t="shared" ref="N54:N56" si="21">L54-M54</f>
        <v>18248032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5.6193604E7</v>
      </c>
      <c r="E55" s="6">
        <v>270534.0</v>
      </c>
      <c r="F55" s="6">
        <f t="shared" si="19"/>
        <v>55923070</v>
      </c>
      <c r="G55" s="6">
        <v>4.2567194E7</v>
      </c>
      <c r="H55" s="6">
        <v>473.0</v>
      </c>
      <c r="I55" s="6">
        <v>418482.0</v>
      </c>
      <c r="J55" s="6">
        <v>55359.0</v>
      </c>
      <c r="K55" s="4">
        <f t="shared" si="20"/>
        <v>363123</v>
      </c>
      <c r="L55" s="4">
        <f>I55+May!L55</f>
        <v>1361317</v>
      </c>
      <c r="M55" s="4">
        <f>J55+May!M55</f>
        <v>360832</v>
      </c>
      <c r="N55" s="4">
        <f t="shared" si="21"/>
        <v>1000485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4.6825194E7</v>
      </c>
      <c r="E56" s="6">
        <v>258632.0</v>
      </c>
      <c r="F56" s="6">
        <f t="shared" si="19"/>
        <v>46566562</v>
      </c>
      <c r="G56" s="6">
        <v>3.8212175E7</v>
      </c>
      <c r="H56" s="6">
        <v>219.0</v>
      </c>
      <c r="I56" s="6">
        <v>23000.0</v>
      </c>
      <c r="J56" s="6">
        <v>0.0</v>
      </c>
      <c r="K56" s="4">
        <f t="shared" si="20"/>
        <v>23000</v>
      </c>
      <c r="L56" s="4">
        <f>I56+May!L56</f>
        <v>318954</v>
      </c>
      <c r="M56" s="4">
        <f>J56+May!M56</f>
        <v>449428</v>
      </c>
      <c r="N56" s="4">
        <f t="shared" si="21"/>
        <v>-130474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N57" si="23">SUM(D43:D56)</f>
        <v>11698725802</v>
      </c>
      <c r="E57" s="24">
        <f t="shared" si="23"/>
        <v>205285624.3</v>
      </c>
      <c r="F57" s="24">
        <f t="shared" si="23"/>
        <v>11493440178</v>
      </c>
      <c r="G57" s="24">
        <f t="shared" si="23"/>
        <v>5868533959</v>
      </c>
      <c r="H57" s="24">
        <f t="shared" si="23"/>
        <v>86348</v>
      </c>
      <c r="I57" s="24">
        <f t="shared" si="23"/>
        <v>20055073.33</v>
      </c>
      <c r="J57" s="24">
        <f t="shared" si="23"/>
        <v>114656205.1</v>
      </c>
      <c r="K57" s="24">
        <f t="shared" si="23"/>
        <v>-94601131.8</v>
      </c>
      <c r="L57" s="24">
        <f t="shared" si="23"/>
        <v>310217235.8</v>
      </c>
      <c r="M57" s="24">
        <f t="shared" si="23"/>
        <v>1150567481</v>
      </c>
      <c r="N57" s="24">
        <f t="shared" si="23"/>
        <v>-840350244.7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7.593936171E7</v>
      </c>
      <c r="E59" s="6">
        <v>511299.57</v>
      </c>
      <c r="F59" s="6">
        <f t="shared" ref="F59:F62" si="24">D59-E59</f>
        <v>75428062.14</v>
      </c>
      <c r="G59" s="6">
        <v>0.0</v>
      </c>
      <c r="H59" s="6">
        <v>49.0</v>
      </c>
      <c r="I59" s="6">
        <v>586099.41</v>
      </c>
      <c r="J59" s="6">
        <v>0.0</v>
      </c>
      <c r="K59" s="4">
        <f t="shared" ref="K59:K62" si="25">I59-J59</f>
        <v>586099.41</v>
      </c>
      <c r="L59" s="4">
        <f>I59+May!L59</f>
        <v>670600.78</v>
      </c>
      <c r="M59" s="4">
        <f>J59+May!M59</f>
        <v>214065.62</v>
      </c>
      <c r="N59" s="4">
        <f t="shared" ref="N59:N62" si="26">L59-M59</f>
        <v>456535.16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7">1+B59</f>
        <v>41</v>
      </c>
      <c r="C60" s="3" t="s">
        <v>67</v>
      </c>
      <c r="D60" s="6">
        <v>3.4287926E8</v>
      </c>
      <c r="E60" s="6">
        <v>1.832729777E7</v>
      </c>
      <c r="F60" s="6">
        <f t="shared" si="24"/>
        <v>324551962.2</v>
      </c>
      <c r="G60" s="6">
        <v>1.7796651E8</v>
      </c>
      <c r="H60" s="6">
        <v>232.0</v>
      </c>
      <c r="I60" s="6">
        <v>0.0</v>
      </c>
      <c r="J60" s="6">
        <v>340041.0</v>
      </c>
      <c r="K60" s="4">
        <f t="shared" si="25"/>
        <v>-340041</v>
      </c>
      <c r="L60" s="4">
        <f>I60+May!L60</f>
        <v>28146</v>
      </c>
      <c r="M60" s="4">
        <f>J60+May!M60</f>
        <v>16104304</v>
      </c>
      <c r="N60" s="4">
        <f t="shared" si="26"/>
        <v>-16076158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1.516009266E9</v>
      </c>
      <c r="E61" s="6">
        <v>3.2577554E7</v>
      </c>
      <c r="F61" s="6">
        <f t="shared" si="24"/>
        <v>1483431712</v>
      </c>
      <c r="G61" s="6">
        <v>0.0</v>
      </c>
      <c r="H61" s="6">
        <v>4202.0</v>
      </c>
      <c r="I61" s="6">
        <v>2120458.0</v>
      </c>
      <c r="J61" s="6">
        <v>1.6455744E7</v>
      </c>
      <c r="K61" s="4">
        <f t="shared" si="25"/>
        <v>-14335286</v>
      </c>
      <c r="L61" s="4">
        <f>I61+May!L61</f>
        <v>37319688</v>
      </c>
      <c r="M61" s="4">
        <f>J61+May!M61</f>
        <v>241598308</v>
      </c>
      <c r="N61" s="4">
        <f t="shared" si="26"/>
        <v>-204278620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2.5570193E8</v>
      </c>
      <c r="E62" s="6">
        <v>4891934.0</v>
      </c>
      <c r="F62" s="6">
        <f t="shared" si="24"/>
        <v>250809996</v>
      </c>
      <c r="G62" s="6">
        <v>0.0</v>
      </c>
      <c r="H62" s="6">
        <v>749.0</v>
      </c>
      <c r="I62" s="6">
        <v>177994.0</v>
      </c>
      <c r="J62" s="6">
        <v>1721189.0</v>
      </c>
      <c r="K62" s="4">
        <f t="shared" si="25"/>
        <v>-1543195</v>
      </c>
      <c r="L62" s="4">
        <f>I62+May!L62</f>
        <v>4481719</v>
      </c>
      <c r="M62" s="4">
        <f>J62+May!M62</f>
        <v>28822346</v>
      </c>
      <c r="N62" s="4">
        <f t="shared" si="26"/>
        <v>-24340627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8">SUM(D59:D62)</f>
        <v>2190529818</v>
      </c>
      <c r="E63" s="24">
        <f t="shared" si="28"/>
        <v>56308085.34</v>
      </c>
      <c r="F63" s="24">
        <f t="shared" si="28"/>
        <v>2134221732</v>
      </c>
      <c r="G63" s="24">
        <f t="shared" si="28"/>
        <v>177966510</v>
      </c>
      <c r="H63" s="24">
        <f t="shared" si="28"/>
        <v>5232</v>
      </c>
      <c r="I63" s="24">
        <f t="shared" si="28"/>
        <v>2884551.41</v>
      </c>
      <c r="J63" s="24">
        <f t="shared" si="28"/>
        <v>18516974</v>
      </c>
      <c r="K63" s="24">
        <f t="shared" si="28"/>
        <v>-15632422.59</v>
      </c>
      <c r="L63" s="24">
        <f t="shared" si="28"/>
        <v>42500153.78</v>
      </c>
      <c r="M63" s="24">
        <f t="shared" si="28"/>
        <v>286739023.6</v>
      </c>
      <c r="N63" s="24">
        <f t="shared" si="28"/>
        <v>-244238869.8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29">D57+D63</f>
        <v>13889255620</v>
      </c>
      <c r="E64" s="24">
        <f t="shared" si="29"/>
        <v>261593709.6</v>
      </c>
      <c r="F64" s="24">
        <f t="shared" si="29"/>
        <v>13627661910</v>
      </c>
      <c r="G64" s="24">
        <f t="shared" si="29"/>
        <v>6046500469</v>
      </c>
      <c r="H64" s="24">
        <f t="shared" si="29"/>
        <v>91580</v>
      </c>
      <c r="I64" s="24">
        <f t="shared" si="29"/>
        <v>22939624.74</v>
      </c>
      <c r="J64" s="24">
        <f t="shared" si="29"/>
        <v>133173179.1</v>
      </c>
      <c r="K64" s="24">
        <f t="shared" si="29"/>
        <v>-110233554.4</v>
      </c>
      <c r="L64" s="24">
        <f t="shared" si="29"/>
        <v>352717389.6</v>
      </c>
      <c r="M64" s="24">
        <f t="shared" si="29"/>
        <v>1437306504</v>
      </c>
      <c r="N64" s="24">
        <f t="shared" si="29"/>
        <v>-1084589115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3.5700618848E10</v>
      </c>
      <c r="E67" s="6">
        <v>2.3584734E8</v>
      </c>
      <c r="F67" s="6">
        <f t="shared" ref="F67:F77" si="30">D67-E67</f>
        <v>35464771508</v>
      </c>
      <c r="G67" s="6">
        <v>2.6E8</v>
      </c>
      <c r="H67" s="6">
        <v>23510.0</v>
      </c>
      <c r="I67" s="6">
        <v>1.36661339E8</v>
      </c>
      <c r="J67" s="6">
        <v>3.16201048E8</v>
      </c>
      <c r="K67" s="4">
        <f t="shared" ref="K67:K77" si="31">I67-J67</f>
        <v>-179539709</v>
      </c>
      <c r="L67" s="4">
        <f>I67+May!L67</f>
        <v>883650271</v>
      </c>
      <c r="M67" s="4">
        <f>J67+May!M67</f>
        <v>2508113229</v>
      </c>
      <c r="N67" s="4">
        <f t="shared" ref="N67:N77" si="32">L67-M67</f>
        <v>-1624462958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3.1695244773E8</v>
      </c>
      <c r="E68" s="38">
        <v>659680.26</v>
      </c>
      <c r="F68" s="6">
        <f t="shared" si="30"/>
        <v>316292767.5</v>
      </c>
      <c r="G68" s="6">
        <v>0.0</v>
      </c>
      <c r="H68" s="6">
        <v>982.0</v>
      </c>
      <c r="I68" s="6">
        <v>692264.94</v>
      </c>
      <c r="J68" s="6">
        <v>2.596359251E7</v>
      </c>
      <c r="K68" s="4">
        <f t="shared" si="31"/>
        <v>-25271327.57</v>
      </c>
      <c r="L68" s="4">
        <f>I68+May!L68</f>
        <v>14743289.12</v>
      </c>
      <c r="M68" s="4">
        <f>J68+May!M68</f>
        <v>135370824.9</v>
      </c>
      <c r="N68" s="4">
        <f t="shared" si="32"/>
        <v>-120627535.8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9.1467483612E8</v>
      </c>
      <c r="E69" s="6">
        <v>1.058982028E7</v>
      </c>
      <c r="F69" s="6">
        <f t="shared" si="30"/>
        <v>904085015.8</v>
      </c>
      <c r="G69" s="6">
        <v>0.0</v>
      </c>
      <c r="H69" s="6">
        <v>1835.0</v>
      </c>
      <c r="I69" s="6">
        <v>1.10824238E7</v>
      </c>
      <c r="J69" s="6">
        <v>1465194.38</v>
      </c>
      <c r="K69" s="4">
        <f t="shared" si="31"/>
        <v>9617229.42</v>
      </c>
      <c r="L69" s="4">
        <f>I69+May!L69</f>
        <v>45300484.18</v>
      </c>
      <c r="M69" s="4">
        <f>J69+May!M69</f>
        <v>55824839.79</v>
      </c>
      <c r="N69" s="4">
        <f t="shared" si="32"/>
        <v>-10524355.61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1.87879751E8</v>
      </c>
      <c r="E70" s="6">
        <v>2206470.0</v>
      </c>
      <c r="F70" s="6">
        <f t="shared" si="30"/>
        <v>185673281</v>
      </c>
      <c r="G70" s="6">
        <v>0.0</v>
      </c>
      <c r="H70" s="6">
        <v>152.0</v>
      </c>
      <c r="I70" s="6">
        <v>0.0</v>
      </c>
      <c r="J70" s="6">
        <v>1299373.0</v>
      </c>
      <c r="K70" s="4">
        <f t="shared" si="31"/>
        <v>-1299373</v>
      </c>
      <c r="L70" s="4">
        <f>I70+May!L70</f>
        <v>0</v>
      </c>
      <c r="M70" s="4">
        <f>J70+May!M70</f>
        <v>11166108</v>
      </c>
      <c r="N70" s="4">
        <f t="shared" si="32"/>
        <v>-11166108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1.11339215E9</v>
      </c>
      <c r="E71" s="6">
        <v>4834862.0</v>
      </c>
      <c r="F71" s="6">
        <f t="shared" si="30"/>
        <v>1108557288</v>
      </c>
      <c r="G71" s="6">
        <v>0.0</v>
      </c>
      <c r="H71" s="6">
        <v>1757.0</v>
      </c>
      <c r="I71" s="6">
        <v>512084.0</v>
      </c>
      <c r="J71" s="6">
        <v>3.7114736E7</v>
      </c>
      <c r="K71" s="4">
        <f t="shared" si="31"/>
        <v>-36602652</v>
      </c>
      <c r="L71" s="4">
        <f>I71+May!L71</f>
        <v>149658644</v>
      </c>
      <c r="M71" s="4">
        <f>J71+May!M71</f>
        <v>312644576</v>
      </c>
      <c r="N71" s="4">
        <f t="shared" si="32"/>
        <v>-162985932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1.51357443E9</v>
      </c>
      <c r="E72" s="6">
        <v>3.3803432E7</v>
      </c>
      <c r="F72" s="6">
        <f t="shared" si="30"/>
        <v>1479770998</v>
      </c>
      <c r="G72" s="6">
        <v>0.0</v>
      </c>
      <c r="H72" s="6">
        <v>4760.0</v>
      </c>
      <c r="I72" s="6">
        <v>2631905.0</v>
      </c>
      <c r="J72" s="6">
        <v>4.7526965E7</v>
      </c>
      <c r="K72" s="4">
        <f t="shared" si="31"/>
        <v>-44895060</v>
      </c>
      <c r="L72" s="4">
        <f>I72+May!L72</f>
        <v>17761118</v>
      </c>
      <c r="M72" s="4">
        <f>J72+May!M72</f>
        <v>143528153</v>
      </c>
      <c r="N72" s="4">
        <f t="shared" si="32"/>
        <v>-125767035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6.00152184E8</v>
      </c>
      <c r="E73" s="6">
        <v>1.0274785E7</v>
      </c>
      <c r="F73" s="6">
        <f t="shared" si="30"/>
        <v>589877399</v>
      </c>
      <c r="G73" s="6">
        <v>0.0</v>
      </c>
      <c r="H73" s="6">
        <v>437.0</v>
      </c>
      <c r="I73" s="6">
        <v>8710006.0</v>
      </c>
      <c r="J73" s="6">
        <v>5803667.0</v>
      </c>
      <c r="K73" s="4">
        <f t="shared" si="31"/>
        <v>2906339</v>
      </c>
      <c r="L73" s="4">
        <f>I73+May!L73</f>
        <v>21687624</v>
      </c>
      <c r="M73" s="4">
        <f>J73+May!M73</f>
        <v>27640930</v>
      </c>
      <c r="N73" s="4">
        <f t="shared" si="32"/>
        <v>-5953306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3.2216110756E8</v>
      </c>
      <c r="E74" s="6">
        <v>1827544.52</v>
      </c>
      <c r="F74" s="6">
        <f t="shared" si="30"/>
        <v>320333563</v>
      </c>
      <c r="G74" s="6">
        <v>0.0</v>
      </c>
      <c r="H74" s="6">
        <v>3986.0</v>
      </c>
      <c r="I74" s="6">
        <v>667778.0</v>
      </c>
      <c r="J74" s="6">
        <v>1052012.05</v>
      </c>
      <c r="K74" s="4">
        <f t="shared" si="31"/>
        <v>-384234.05</v>
      </c>
      <c r="L74" s="4">
        <f>I74+May!L74</f>
        <v>3886288.13</v>
      </c>
      <c r="M74" s="4">
        <f>J74+May!M74</f>
        <v>11698019.88</v>
      </c>
      <c r="N74" s="4">
        <f t="shared" si="32"/>
        <v>-7811731.75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1.69550061266E9</v>
      </c>
      <c r="E75" s="38">
        <v>2688564.36</v>
      </c>
      <c r="F75" s="6">
        <f t="shared" si="30"/>
        <v>1692812048</v>
      </c>
      <c r="G75" s="6">
        <v>0.0</v>
      </c>
      <c r="H75" s="6">
        <v>767.0</v>
      </c>
      <c r="I75" s="6">
        <v>82950.82</v>
      </c>
      <c r="J75" s="6">
        <v>3627935.72</v>
      </c>
      <c r="K75" s="4">
        <f t="shared" si="31"/>
        <v>-3544984.9</v>
      </c>
      <c r="L75" s="4">
        <f>I75+May!L75</f>
        <v>185377256.6</v>
      </c>
      <c r="M75" s="4">
        <f>J75+May!M75</f>
        <v>21960665.78</v>
      </c>
      <c r="N75" s="4">
        <f t="shared" si="32"/>
        <v>163416590.8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6.040268141E9</v>
      </c>
      <c r="E76" s="6">
        <v>1.22421644E8</v>
      </c>
      <c r="F76" s="6">
        <f t="shared" si="30"/>
        <v>5917846497</v>
      </c>
      <c r="G76" s="6">
        <v>0.0</v>
      </c>
      <c r="H76" s="6">
        <v>18570.0</v>
      </c>
      <c r="I76" s="6">
        <v>6.4468914E7</v>
      </c>
      <c r="J76" s="6">
        <v>5.1016394E7</v>
      </c>
      <c r="K76" s="4">
        <f t="shared" si="31"/>
        <v>13452520</v>
      </c>
      <c r="L76" s="4">
        <f>I76+May!L76</f>
        <v>546794640</v>
      </c>
      <c r="M76" s="4">
        <f>J76+May!M76</f>
        <v>600225140</v>
      </c>
      <c r="N76" s="4">
        <f t="shared" si="32"/>
        <v>-53430500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1.46669979E8</v>
      </c>
      <c r="E77" s="6">
        <v>1762681.0</v>
      </c>
      <c r="F77" s="6">
        <f t="shared" si="30"/>
        <v>144907298</v>
      </c>
      <c r="G77" s="6">
        <v>0.0</v>
      </c>
      <c r="H77" s="6">
        <v>2802.0</v>
      </c>
      <c r="I77" s="6">
        <v>274022.0</v>
      </c>
      <c r="J77" s="6">
        <v>472451.0</v>
      </c>
      <c r="K77" s="4">
        <f t="shared" si="31"/>
        <v>-198429</v>
      </c>
      <c r="L77" s="4">
        <f>I77+May!L77</f>
        <v>27532255</v>
      </c>
      <c r="M77" s="4">
        <f>J77+May!M77</f>
        <v>8757336</v>
      </c>
      <c r="N77" s="4">
        <f t="shared" si="32"/>
        <v>18774919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7.0751384507E8</v>
      </c>
      <c r="E79" s="38">
        <v>2083500.82</v>
      </c>
      <c r="F79" s="6">
        <f>D79-E79</f>
        <v>705430344.3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I79+May!L79</f>
        <v>0</v>
      </c>
      <c r="M79" s="4">
        <f>J79+May!M79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4">SUM(D67:D79)</f>
        <v>49259358332</v>
      </c>
      <c r="E80" s="24">
        <f t="shared" si="34"/>
        <v>429000324.2</v>
      </c>
      <c r="F80" s="24">
        <f t="shared" si="34"/>
        <v>48830358008</v>
      </c>
      <c r="G80" s="24">
        <f t="shared" si="34"/>
        <v>260000000</v>
      </c>
      <c r="H80" s="24">
        <f t="shared" si="34"/>
        <v>59571</v>
      </c>
      <c r="I80" s="24">
        <f t="shared" si="34"/>
        <v>225783687.6</v>
      </c>
      <c r="J80" s="24">
        <f t="shared" si="34"/>
        <v>491543368.7</v>
      </c>
      <c r="K80" s="24">
        <f t="shared" si="34"/>
        <v>-265759681.1</v>
      </c>
      <c r="L80" s="24">
        <f t="shared" si="34"/>
        <v>1896391870</v>
      </c>
      <c r="M80" s="24">
        <f t="shared" si="34"/>
        <v>3836929822</v>
      </c>
      <c r="N80" s="24">
        <f t="shared" si="34"/>
        <v>-1940537952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1.3071729343E10</v>
      </c>
      <c r="E82" s="6">
        <v>1.3065228E8</v>
      </c>
      <c r="F82" s="6">
        <f t="shared" ref="F82:F88" si="35">D82-E82</f>
        <v>12941077063</v>
      </c>
      <c r="G82" s="6">
        <v>0.0</v>
      </c>
      <c r="H82" s="6">
        <v>7631.0</v>
      </c>
      <c r="I82" s="6">
        <v>2.4864708E7</v>
      </c>
      <c r="J82" s="6">
        <v>9.8925898E7</v>
      </c>
      <c r="K82" s="4">
        <f t="shared" ref="K82:K88" si="36">I82-J82</f>
        <v>-74061190</v>
      </c>
      <c r="L82" s="4">
        <f>I82+May!L82</f>
        <v>140790517</v>
      </c>
      <c r="M82" s="4">
        <f>J82+May!M82</f>
        <v>781820376</v>
      </c>
      <c r="N82" s="4">
        <f t="shared" ref="N82:N88" si="37">L82-M82</f>
        <v>-641029859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2.2489330898E8</v>
      </c>
      <c r="E83" s="38">
        <v>2428311.35</v>
      </c>
      <c r="F83" s="6">
        <f t="shared" si="35"/>
        <v>222464997.6</v>
      </c>
      <c r="G83" s="6">
        <v>0.0</v>
      </c>
      <c r="H83" s="6">
        <v>122.0</v>
      </c>
      <c r="I83" s="6">
        <v>0.0</v>
      </c>
      <c r="J83" s="6">
        <v>350755.06</v>
      </c>
      <c r="K83" s="4">
        <f t="shared" si="36"/>
        <v>-350755.06</v>
      </c>
      <c r="L83" s="4">
        <f>I83+May!L83</f>
        <v>361404.48</v>
      </c>
      <c r="M83" s="4">
        <f>J83+May!M83</f>
        <v>43002007.16</v>
      </c>
      <c r="N83" s="4">
        <f t="shared" si="37"/>
        <v>-42640602.68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3.67636556E8</v>
      </c>
      <c r="E84" s="6">
        <v>798305.0</v>
      </c>
      <c r="F84" s="6">
        <f t="shared" si="35"/>
        <v>366838251</v>
      </c>
      <c r="G84" s="6">
        <v>0.0</v>
      </c>
      <c r="H84" s="6">
        <v>151.0</v>
      </c>
      <c r="I84" s="6">
        <v>1962419.0</v>
      </c>
      <c r="J84" s="6">
        <v>2.2115351E7</v>
      </c>
      <c r="K84" s="4">
        <f t="shared" si="36"/>
        <v>-20152932</v>
      </c>
      <c r="L84" s="4">
        <f>I84+May!L84</f>
        <v>7055599</v>
      </c>
      <c r="M84" s="4">
        <f>J84+May!M84</f>
        <v>98215434</v>
      </c>
      <c r="N84" s="4">
        <f t="shared" si="37"/>
        <v>-91159835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8"/>
        <v>59</v>
      </c>
      <c r="C85" s="3" t="s">
        <v>88</v>
      </c>
      <c r="D85" s="6">
        <v>7.0188983E7</v>
      </c>
      <c r="E85" s="6">
        <v>1.6330967E7</v>
      </c>
      <c r="F85" s="6">
        <f t="shared" si="35"/>
        <v>53858016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6"/>
        <v>0</v>
      </c>
      <c r="L85" s="4">
        <f>I85+May!L85</f>
        <v>0</v>
      </c>
      <c r="M85" s="4">
        <f>J85+May!M85</f>
        <v>0</v>
      </c>
      <c r="N85" s="4">
        <f t="shared" si="37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1.895479334E9</v>
      </c>
      <c r="E86" s="6">
        <v>1.1000377E7</v>
      </c>
      <c r="F86" s="6">
        <f t="shared" si="35"/>
        <v>1884478957</v>
      </c>
      <c r="G86" s="6">
        <v>0.0</v>
      </c>
      <c r="H86" s="6">
        <v>1726.0</v>
      </c>
      <c r="I86" s="6">
        <v>0.0</v>
      </c>
      <c r="J86" s="6">
        <v>7920231.0</v>
      </c>
      <c r="K86" s="4">
        <f t="shared" si="36"/>
        <v>-7920231</v>
      </c>
      <c r="L86" s="4">
        <f>I86+May!L86</f>
        <v>228863</v>
      </c>
      <c r="M86" s="4">
        <f>J86+May!M86</f>
        <v>117277199</v>
      </c>
      <c r="N86" s="4">
        <f t="shared" si="37"/>
        <v>-117048336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2.3894567015E8</v>
      </c>
      <c r="E87" s="6">
        <v>1479978.35</v>
      </c>
      <c r="F87" s="6">
        <f t="shared" si="35"/>
        <v>237465691.8</v>
      </c>
      <c r="G87" s="6">
        <v>0.0</v>
      </c>
      <c r="H87" s="6">
        <v>111.0</v>
      </c>
      <c r="I87" s="6">
        <v>23444.0</v>
      </c>
      <c r="J87" s="6">
        <v>0.0</v>
      </c>
      <c r="K87" s="4">
        <f t="shared" si="36"/>
        <v>23444</v>
      </c>
      <c r="L87" s="4">
        <f>I87+May!L87</f>
        <v>906950.03</v>
      </c>
      <c r="M87" s="4">
        <f>J87+May!M87</f>
        <v>7723341.9</v>
      </c>
      <c r="N87" s="4">
        <f t="shared" si="37"/>
        <v>-6816391.87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6.12141152E8</v>
      </c>
      <c r="E88" s="6">
        <v>3239508.0</v>
      </c>
      <c r="F88" s="6">
        <f t="shared" si="35"/>
        <v>608901644</v>
      </c>
      <c r="G88" s="6">
        <v>0.0</v>
      </c>
      <c r="H88" s="6">
        <v>2619.0</v>
      </c>
      <c r="I88" s="6">
        <v>1140445.0</v>
      </c>
      <c r="J88" s="6">
        <v>2024476.0</v>
      </c>
      <c r="K88" s="4">
        <f t="shared" si="36"/>
        <v>-884031</v>
      </c>
      <c r="L88" s="4">
        <f>I88+May!L88</f>
        <v>32386283</v>
      </c>
      <c r="M88" s="4">
        <f>J88+May!M88</f>
        <v>32656740</v>
      </c>
      <c r="N88" s="4">
        <f t="shared" si="37"/>
        <v>-270457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39">SUM(D82:D88)</f>
        <v>16481014347</v>
      </c>
      <c r="E89" s="24">
        <f t="shared" si="39"/>
        <v>165929726.7</v>
      </c>
      <c r="F89" s="24">
        <f t="shared" si="39"/>
        <v>16315084620</v>
      </c>
      <c r="G89" s="24">
        <f t="shared" si="39"/>
        <v>0</v>
      </c>
      <c r="H89" s="24">
        <f t="shared" si="39"/>
        <v>12387</v>
      </c>
      <c r="I89" s="24">
        <f t="shared" si="39"/>
        <v>27991016</v>
      </c>
      <c r="J89" s="24">
        <f t="shared" si="39"/>
        <v>131336711.1</v>
      </c>
      <c r="K89" s="24">
        <f t="shared" si="39"/>
        <v>-103345695.1</v>
      </c>
      <c r="L89" s="24">
        <f t="shared" si="39"/>
        <v>181729616.5</v>
      </c>
      <c r="M89" s="24">
        <f t="shared" si="39"/>
        <v>1080695098</v>
      </c>
      <c r="N89" s="24">
        <f t="shared" si="39"/>
        <v>-898965481.6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9.62911503E8</v>
      </c>
      <c r="E90" s="6">
        <v>6599468.0</v>
      </c>
      <c r="F90" s="6">
        <f>D90-E90</f>
        <v>956312035</v>
      </c>
      <c r="G90" s="6">
        <v>0.0</v>
      </c>
      <c r="H90" s="6">
        <v>598.0</v>
      </c>
      <c r="I90" s="6">
        <v>851203.0</v>
      </c>
      <c r="J90" s="6">
        <v>3309191.0</v>
      </c>
      <c r="K90" s="4">
        <f>I90-J90</f>
        <v>-2457988</v>
      </c>
      <c r="L90" s="4">
        <f>I90+May!L90</f>
        <v>14250165</v>
      </c>
      <c r="M90" s="4">
        <f>J90+May!M90</f>
        <v>27340400</v>
      </c>
      <c r="N90" s="4">
        <f>L90-M90</f>
        <v>-13090235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0">SUM(D90)</f>
        <v>962911503</v>
      </c>
      <c r="E91" s="24">
        <f t="shared" si="40"/>
        <v>6599468</v>
      </c>
      <c r="F91" s="24">
        <f t="shared" si="40"/>
        <v>956312035</v>
      </c>
      <c r="G91" s="24">
        <f t="shared" si="40"/>
        <v>0</v>
      </c>
      <c r="H91" s="25">
        <f t="shared" si="40"/>
        <v>598</v>
      </c>
      <c r="I91" s="24">
        <f t="shared" si="40"/>
        <v>851203</v>
      </c>
      <c r="J91" s="24">
        <f t="shared" si="40"/>
        <v>3309191</v>
      </c>
      <c r="K91" s="24">
        <f t="shared" si="40"/>
        <v>-2457988</v>
      </c>
      <c r="L91" s="24">
        <f t="shared" si="40"/>
        <v>14250165</v>
      </c>
      <c r="M91" s="24">
        <f t="shared" si="40"/>
        <v>27340400</v>
      </c>
      <c r="N91" s="24">
        <f t="shared" si="40"/>
        <v>-13090235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1">D80+D89+D91</f>
        <v>66703284182</v>
      </c>
      <c r="E92" s="24">
        <f t="shared" si="41"/>
        <v>601529518.9</v>
      </c>
      <c r="F92" s="24">
        <f t="shared" si="41"/>
        <v>66101754663</v>
      </c>
      <c r="G92" s="24">
        <f t="shared" si="41"/>
        <v>260000000</v>
      </c>
      <c r="H92" s="24">
        <f t="shared" si="41"/>
        <v>72556</v>
      </c>
      <c r="I92" s="24">
        <f t="shared" si="41"/>
        <v>254625906.6</v>
      </c>
      <c r="J92" s="24">
        <f t="shared" si="41"/>
        <v>626189270.7</v>
      </c>
      <c r="K92" s="24">
        <f t="shared" si="41"/>
        <v>-371563364.2</v>
      </c>
      <c r="L92" s="24">
        <f t="shared" si="41"/>
        <v>2092371651</v>
      </c>
      <c r="M92" s="24">
        <f t="shared" si="41"/>
        <v>4944965320</v>
      </c>
      <c r="N92" s="24">
        <f t="shared" si="41"/>
        <v>-2852593669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1.7917375234E8</v>
      </c>
      <c r="E95" s="6">
        <v>320002.52</v>
      </c>
      <c r="F95" s="6">
        <f t="shared" ref="F95:F98" si="42">D95-E95</f>
        <v>178853749.8</v>
      </c>
      <c r="G95" s="6">
        <v>0.0</v>
      </c>
      <c r="H95" s="6">
        <v>65.0</v>
      </c>
      <c r="I95" s="6">
        <v>34000.0</v>
      </c>
      <c r="J95" s="6">
        <v>126992.34</v>
      </c>
      <c r="K95" s="4">
        <f t="shared" ref="K95:K98" si="43">I95-J95</f>
        <v>-92992.34</v>
      </c>
      <c r="L95" s="4">
        <f>I95+May!L95</f>
        <v>15938806.52</v>
      </c>
      <c r="M95" s="4">
        <f>J95+May!M95</f>
        <v>245992.34</v>
      </c>
      <c r="N95" s="4">
        <f t="shared" ref="N95:N98" si="44">L95-M95</f>
        <v>15692814.18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2.3942944502E10</v>
      </c>
      <c r="E96" s="6">
        <v>1.4973184E7</v>
      </c>
      <c r="F96" s="6">
        <f t="shared" si="42"/>
        <v>23927971318</v>
      </c>
      <c r="G96" s="6">
        <v>0.0</v>
      </c>
      <c r="H96" s="6">
        <v>24063.0</v>
      </c>
      <c r="I96" s="6">
        <v>341801.0</v>
      </c>
      <c r="J96" s="6">
        <v>5.41239116E8</v>
      </c>
      <c r="K96" s="4">
        <f t="shared" si="43"/>
        <v>-540897315</v>
      </c>
      <c r="L96" s="4">
        <f>I96+May!L96</f>
        <v>2043264</v>
      </c>
      <c r="M96" s="4">
        <f>J96+May!M96</f>
        <v>3476390624</v>
      </c>
      <c r="N96" s="4">
        <f t="shared" si="44"/>
        <v>-3474347360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5">1+B96</f>
        <v>66</v>
      </c>
      <c r="C97" s="3" t="s">
        <v>98</v>
      </c>
      <c r="D97" s="6">
        <v>2.768041564E9</v>
      </c>
      <c r="E97" s="6">
        <v>1.0022501E7</v>
      </c>
      <c r="F97" s="6">
        <f t="shared" si="42"/>
        <v>2758019063</v>
      </c>
      <c r="G97" s="6">
        <v>0.0</v>
      </c>
      <c r="H97" s="6">
        <v>1242.0</v>
      </c>
      <c r="I97" s="6">
        <v>1.66617749E8</v>
      </c>
      <c r="J97" s="6">
        <v>6.2972405E8</v>
      </c>
      <c r="K97" s="4">
        <f t="shared" si="43"/>
        <v>-463106301</v>
      </c>
      <c r="L97" s="4">
        <f>I97+May!L97</f>
        <v>2543940129</v>
      </c>
      <c r="M97" s="4">
        <f>J97+May!M97</f>
        <v>3089517407</v>
      </c>
      <c r="N97" s="4">
        <f t="shared" si="44"/>
        <v>-545577278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99</v>
      </c>
      <c r="D98" s="6">
        <v>1.6346635669E10</v>
      </c>
      <c r="E98" s="6">
        <v>1.42134144E8</v>
      </c>
      <c r="F98" s="6">
        <f t="shared" si="42"/>
        <v>16204501525</v>
      </c>
      <c r="G98" s="6">
        <v>0.0</v>
      </c>
      <c r="H98" s="6">
        <v>71020.0</v>
      </c>
      <c r="I98" s="6">
        <v>2.55885078E8</v>
      </c>
      <c r="J98" s="6">
        <v>7.55368408E8</v>
      </c>
      <c r="K98" s="4">
        <f t="shared" si="43"/>
        <v>-499483330</v>
      </c>
      <c r="L98" s="4">
        <f>I98+May!L98</f>
        <v>2441231267</v>
      </c>
      <c r="M98" s="4">
        <f>J98+May!M98</f>
        <v>7284581356</v>
      </c>
      <c r="N98" s="4">
        <f t="shared" si="44"/>
        <v>-4843350089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1.023928326E10</v>
      </c>
      <c r="E100" s="6">
        <v>7528792.0</v>
      </c>
      <c r="F100" s="6">
        <f>D100-E100</f>
        <v>10231754468</v>
      </c>
      <c r="G100" s="6">
        <v>0.0</v>
      </c>
      <c r="H100" s="6">
        <v>20018.0</v>
      </c>
      <c r="I100" s="6">
        <v>9.23086059E8</v>
      </c>
      <c r="J100" s="6">
        <v>6.50985394E8</v>
      </c>
      <c r="K100" s="4">
        <f>I100-J100</f>
        <v>272100665</v>
      </c>
      <c r="L100" s="4">
        <f>I100+May!L100</f>
        <v>6556073988</v>
      </c>
      <c r="M100" s="4">
        <f>J100+May!M100</f>
        <v>4695771227</v>
      </c>
      <c r="N100" s="4">
        <f>L100-M100</f>
        <v>1860302761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6">SUM(D95:D98)+D100</f>
        <v>53476078747</v>
      </c>
      <c r="E101" s="24">
        <f t="shared" si="46"/>
        <v>174978623.5</v>
      </c>
      <c r="F101" s="24">
        <f t="shared" si="46"/>
        <v>53301100124</v>
      </c>
      <c r="G101" s="24">
        <f t="shared" si="46"/>
        <v>0</v>
      </c>
      <c r="H101" s="25">
        <f t="shared" si="46"/>
        <v>116408</v>
      </c>
      <c r="I101" s="24">
        <f t="shared" si="46"/>
        <v>1345964687</v>
      </c>
      <c r="J101" s="24">
        <f t="shared" si="46"/>
        <v>2577443960</v>
      </c>
      <c r="K101" s="24">
        <f t="shared" si="46"/>
        <v>-1231479273</v>
      </c>
      <c r="L101" s="24">
        <f t="shared" si="46"/>
        <v>11559227455</v>
      </c>
      <c r="M101" s="24">
        <f t="shared" si="46"/>
        <v>18546506606</v>
      </c>
      <c r="N101" s="24">
        <f t="shared" si="46"/>
        <v>-6987279152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2.36581247E9</v>
      </c>
      <c r="E103" s="6">
        <v>2.4988293E7</v>
      </c>
      <c r="F103" s="6">
        <f>D103-E103</f>
        <v>2340824177</v>
      </c>
      <c r="G103" s="6">
        <v>0.0</v>
      </c>
      <c r="H103" s="6">
        <v>3699.0</v>
      </c>
      <c r="I103" s="6">
        <v>1.7066416E7</v>
      </c>
      <c r="J103" s="6">
        <v>7.5281704E7</v>
      </c>
      <c r="K103" s="4">
        <f>I103-J103</f>
        <v>-58215288</v>
      </c>
      <c r="L103" s="4">
        <f>I103+May!L103</f>
        <v>644021929</v>
      </c>
      <c r="M103" s="4">
        <f>J103+May!M103</f>
        <v>840972368</v>
      </c>
      <c r="N103" s="4">
        <f>L103-M103</f>
        <v>-196950439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7">SUM(D103)</f>
        <v>2365812470</v>
      </c>
      <c r="E104" s="24">
        <f t="shared" si="47"/>
        <v>24988293</v>
      </c>
      <c r="F104" s="24">
        <f t="shared" si="47"/>
        <v>2340824177</v>
      </c>
      <c r="G104" s="24">
        <f t="shared" si="47"/>
        <v>0</v>
      </c>
      <c r="H104" s="25">
        <f t="shared" si="47"/>
        <v>3699</v>
      </c>
      <c r="I104" s="24">
        <f t="shared" si="47"/>
        <v>17066416</v>
      </c>
      <c r="J104" s="24">
        <f t="shared" si="47"/>
        <v>75281704</v>
      </c>
      <c r="K104" s="24">
        <f t="shared" si="47"/>
        <v>-58215288</v>
      </c>
      <c r="L104" s="24">
        <f t="shared" si="47"/>
        <v>644021929</v>
      </c>
      <c r="M104" s="24">
        <f t="shared" si="47"/>
        <v>840972368</v>
      </c>
      <c r="N104" s="24">
        <f t="shared" si="47"/>
        <v>-196950439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8">D101+D104</f>
        <v>55841891217</v>
      </c>
      <c r="E105" s="24">
        <f t="shared" si="48"/>
        <v>199966916.5</v>
      </c>
      <c r="F105" s="24">
        <f t="shared" si="48"/>
        <v>55641924301</v>
      </c>
      <c r="G105" s="24">
        <f t="shared" si="48"/>
        <v>0</v>
      </c>
      <c r="H105" s="25">
        <f t="shared" si="48"/>
        <v>120107</v>
      </c>
      <c r="I105" s="24">
        <f t="shared" si="48"/>
        <v>1363031103</v>
      </c>
      <c r="J105" s="24">
        <f t="shared" si="48"/>
        <v>2652725664</v>
      </c>
      <c r="K105" s="24">
        <f t="shared" si="48"/>
        <v>-1289694561</v>
      </c>
      <c r="L105" s="24">
        <f t="shared" si="48"/>
        <v>12203249384</v>
      </c>
      <c r="M105" s="24">
        <f t="shared" si="48"/>
        <v>19387478974</v>
      </c>
      <c r="N105" s="24">
        <f t="shared" si="48"/>
        <v>-7184229591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9.10962392E9</v>
      </c>
      <c r="E108" s="6">
        <v>1.3306833E8</v>
      </c>
      <c r="F108" s="6">
        <f t="shared" ref="F108:F110" si="49">D108-E108</f>
        <v>8976555590</v>
      </c>
      <c r="G108" s="6">
        <v>0.0</v>
      </c>
      <c r="H108" s="6">
        <v>295400.0</v>
      </c>
      <c r="I108" s="6">
        <v>7.2459454E7</v>
      </c>
      <c r="J108" s="6">
        <v>2.84394783E8</v>
      </c>
      <c r="K108" s="4">
        <f t="shared" ref="K108:K110" si="50">I108-J108</f>
        <v>-211935329</v>
      </c>
      <c r="L108" s="4">
        <f>I108+May!L108</f>
        <v>503766514</v>
      </c>
      <c r="M108" s="4">
        <f>J108+May!M108</f>
        <v>1198511425</v>
      </c>
      <c r="N108" s="4">
        <f t="shared" ref="N108:N110" si="51">L108-M108</f>
        <v>-694744911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105</v>
      </c>
      <c r="D109" s="6">
        <v>3.813452517E9</v>
      </c>
      <c r="E109" s="6">
        <v>7.3646935E7</v>
      </c>
      <c r="F109" s="6">
        <f t="shared" si="49"/>
        <v>3739805582</v>
      </c>
      <c r="G109" s="6">
        <v>0.0</v>
      </c>
      <c r="H109" s="6">
        <v>7670.0</v>
      </c>
      <c r="I109" s="6">
        <v>1.60482669E8</v>
      </c>
      <c r="J109" s="6">
        <v>8.6681314E7</v>
      </c>
      <c r="K109" s="4">
        <f t="shared" si="50"/>
        <v>73801355</v>
      </c>
      <c r="L109" s="4">
        <f>I109+May!L109</f>
        <v>709569655</v>
      </c>
      <c r="M109" s="4">
        <f>J109+May!M109</f>
        <v>779398620</v>
      </c>
      <c r="N109" s="4">
        <f t="shared" si="51"/>
        <v>-69828965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106</v>
      </c>
      <c r="D110" s="6">
        <v>1.531903617E9</v>
      </c>
      <c r="E110" s="6">
        <v>4.5486751E7</v>
      </c>
      <c r="F110" s="6">
        <f t="shared" si="49"/>
        <v>1486416866</v>
      </c>
      <c r="G110" s="6">
        <v>0.0</v>
      </c>
      <c r="H110" s="6">
        <v>2248.0</v>
      </c>
      <c r="I110" s="6">
        <v>3.80531656E8</v>
      </c>
      <c r="J110" s="6">
        <v>5.1319474E7</v>
      </c>
      <c r="K110" s="4">
        <f t="shared" si="50"/>
        <v>329212182</v>
      </c>
      <c r="L110" s="4">
        <f>I110+May!L110</f>
        <v>1126703734</v>
      </c>
      <c r="M110" s="4">
        <f>J110+May!M110</f>
        <v>188503466</v>
      </c>
      <c r="N110" s="4">
        <f t="shared" si="51"/>
        <v>938200268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3">D108+D109+D110</f>
        <v>14454980054</v>
      </c>
      <c r="E111" s="24">
        <f t="shared" si="53"/>
        <v>252202016</v>
      </c>
      <c r="F111" s="24">
        <f t="shared" si="53"/>
        <v>14202778038</v>
      </c>
      <c r="G111" s="24">
        <f t="shared" si="53"/>
        <v>0</v>
      </c>
      <c r="H111" s="24">
        <f t="shared" si="53"/>
        <v>305318</v>
      </c>
      <c r="I111" s="24">
        <f t="shared" si="53"/>
        <v>613473779</v>
      </c>
      <c r="J111" s="24">
        <f t="shared" si="53"/>
        <v>422395571</v>
      </c>
      <c r="K111" s="24">
        <f t="shared" si="53"/>
        <v>191078208</v>
      </c>
      <c r="L111" s="24">
        <f t="shared" si="53"/>
        <v>2340039903</v>
      </c>
      <c r="M111" s="24">
        <f t="shared" si="53"/>
        <v>2166413511</v>
      </c>
      <c r="N111" s="24">
        <f t="shared" si="53"/>
        <v>173626392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1.0025496246E10</v>
      </c>
      <c r="E113" s="6">
        <v>1.24977446E8</v>
      </c>
      <c r="F113" s="6">
        <f>D113-E113</f>
        <v>9900518800</v>
      </c>
      <c r="G113" s="6">
        <v>0.0</v>
      </c>
      <c r="H113" s="6">
        <v>7476.0</v>
      </c>
      <c r="I113" s="6">
        <v>2.7488106E7</v>
      </c>
      <c r="J113" s="4">
        <v>2.60854151E8</v>
      </c>
      <c r="K113" s="4">
        <f>I113-J113</f>
        <v>-233366045</v>
      </c>
      <c r="L113" s="4">
        <f>I113+May!L113</f>
        <v>199549922</v>
      </c>
      <c r="M113" s="4">
        <f>J113+May!M113</f>
        <v>860275911</v>
      </c>
      <c r="N113" s="4">
        <f>L113-M113</f>
        <v>-660725989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4">SUM(D113)</f>
        <v>10025496246</v>
      </c>
      <c r="E114" s="24">
        <f t="shared" si="54"/>
        <v>124977446</v>
      </c>
      <c r="F114" s="24">
        <f t="shared" si="54"/>
        <v>9900518800</v>
      </c>
      <c r="G114" s="24">
        <f t="shared" si="54"/>
        <v>0</v>
      </c>
      <c r="H114" s="25">
        <f t="shared" si="54"/>
        <v>7476</v>
      </c>
      <c r="I114" s="24">
        <f t="shared" si="54"/>
        <v>27488106</v>
      </c>
      <c r="J114" s="24">
        <f t="shared" si="54"/>
        <v>260854151</v>
      </c>
      <c r="K114" s="24">
        <f t="shared" si="54"/>
        <v>-233366045</v>
      </c>
      <c r="L114" s="24">
        <f t="shared" si="54"/>
        <v>199549922</v>
      </c>
      <c r="M114" s="24">
        <f t="shared" si="54"/>
        <v>860275911</v>
      </c>
      <c r="N114" s="24">
        <f t="shared" si="54"/>
        <v>-660725989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5">SUM(D111+D114)</f>
        <v>24480476300</v>
      </c>
      <c r="E115" s="24">
        <f t="shared" si="55"/>
        <v>377179462</v>
      </c>
      <c r="F115" s="24">
        <f t="shared" si="55"/>
        <v>24103296838</v>
      </c>
      <c r="G115" s="24">
        <f t="shared" si="55"/>
        <v>0</v>
      </c>
      <c r="H115" s="25">
        <f t="shared" si="55"/>
        <v>312794</v>
      </c>
      <c r="I115" s="24">
        <f t="shared" si="55"/>
        <v>640961885</v>
      </c>
      <c r="J115" s="24">
        <f t="shared" si="55"/>
        <v>683249722</v>
      </c>
      <c r="K115" s="24">
        <f t="shared" si="55"/>
        <v>-42287837</v>
      </c>
      <c r="L115" s="24">
        <f t="shared" si="55"/>
        <v>2539589825</v>
      </c>
      <c r="M115" s="24">
        <f t="shared" si="55"/>
        <v>3026689422</v>
      </c>
      <c r="N115" s="24">
        <f t="shared" si="55"/>
        <v>-487099597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6">D40+D64+D92+D105+D115</f>
        <v>224706173742</v>
      </c>
      <c r="E116" s="34">
        <f t="shared" si="56"/>
        <v>1920290305</v>
      </c>
      <c r="F116" s="34">
        <f t="shared" si="56"/>
        <v>222785883437</v>
      </c>
      <c r="G116" s="34">
        <f t="shared" si="56"/>
        <v>65170167989</v>
      </c>
      <c r="H116" s="35">
        <f t="shared" si="56"/>
        <v>1538013</v>
      </c>
      <c r="I116" s="34">
        <f t="shared" si="56"/>
        <v>2499948028</v>
      </c>
      <c r="J116" s="34">
        <f t="shared" si="56"/>
        <v>4846400944</v>
      </c>
      <c r="K116" s="34">
        <f t="shared" si="56"/>
        <v>-2346452915</v>
      </c>
      <c r="L116" s="34">
        <f t="shared" si="56"/>
        <v>19375906780</v>
      </c>
      <c r="M116" s="34">
        <f t="shared" si="56"/>
        <v>35872448507</v>
      </c>
      <c r="N116" s="34">
        <f t="shared" si="56"/>
        <v>-16496541727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3"/>
      <c r="B117" s="2"/>
      <c r="C117" s="36"/>
      <c r="D117" s="4"/>
      <c r="E117" s="4"/>
      <c r="F117" s="4"/>
      <c r="G117" s="4"/>
      <c r="H117" s="5"/>
      <c r="I117" s="6"/>
      <c r="J117" s="4"/>
      <c r="K117" s="4"/>
      <c r="L117" s="4"/>
      <c r="M117" s="4"/>
      <c r="N117" s="4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2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>
        <f>May!L116+June!I116-June!L116</f>
        <v>0</v>
      </c>
      <c r="M118" s="4">
        <f>May!M116+June!J116-June!M116</f>
        <v>0</v>
      </c>
      <c r="N118" s="4">
        <f>'May UPDATED'!N116+June!K116-June!N116</f>
        <v>0.000001907348633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126</v>
      </c>
      <c r="B3" s="2"/>
      <c r="C3" s="1"/>
      <c r="D3" s="46"/>
      <c r="E3" s="47"/>
      <c r="F3" s="48"/>
      <c r="G3" s="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116</v>
      </c>
      <c r="B4" s="2"/>
      <c r="C4" s="1"/>
      <c r="D4" s="46"/>
      <c r="E4" s="47"/>
      <c r="F4" s="48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June!F9</f>
        <v>4091027523</v>
      </c>
      <c r="E9" s="4">
        <f>Apr!I9+May!I9+June!I9</f>
        <v>12981619</v>
      </c>
      <c r="F9" s="4">
        <f>Apr!J9+May!J9+June!J9</f>
        <v>119479781</v>
      </c>
      <c r="G9" s="4">
        <f t="shared" ref="G9:G27" si="1">E9-F9</f>
        <v>-106498162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f t="shared" ref="B10:B27" si="2">1+B9</f>
        <v>2</v>
      </c>
      <c r="C10" s="3" t="s">
        <v>22</v>
      </c>
      <c r="D10" s="38">
        <f>June!F10</f>
        <v>747125870.6</v>
      </c>
      <c r="E10" s="4">
        <f>Apr!I10+May!I10+June!I10</f>
        <v>18404625.74</v>
      </c>
      <c r="F10" s="4">
        <f>Apr!J10+May!J10+June!J10</f>
        <v>82486824.38</v>
      </c>
      <c r="G10" s="4">
        <f t="shared" si="1"/>
        <v>-64082198.64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f t="shared" si="2"/>
        <v>3</v>
      </c>
      <c r="C11" s="3" t="s">
        <v>23</v>
      </c>
      <c r="D11" s="38">
        <f>June!F11</f>
        <v>1147596703</v>
      </c>
      <c r="E11" s="4">
        <f>Apr!I11+May!I11+June!I11</f>
        <v>17215380.36</v>
      </c>
      <c r="F11" s="4">
        <f>Apr!J11+May!J11+June!J11</f>
        <v>141597337.4</v>
      </c>
      <c r="G11" s="4">
        <f t="shared" si="1"/>
        <v>-124381957.1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f t="shared" si="2"/>
        <v>4</v>
      </c>
      <c r="C12" s="3" t="s">
        <v>24</v>
      </c>
      <c r="D12" s="6">
        <f>June!F12</f>
        <v>421672029.4</v>
      </c>
      <c r="E12" s="4">
        <f>Apr!I12+May!I12+June!I12</f>
        <v>22042406</v>
      </c>
      <c r="F12" s="4">
        <f>Apr!J12+May!J12+June!J12</f>
        <v>594190.29</v>
      </c>
      <c r="G12" s="4">
        <f t="shared" si="1"/>
        <v>21448215.71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f t="shared" si="2"/>
        <v>5</v>
      </c>
      <c r="C13" s="3" t="s">
        <v>25</v>
      </c>
      <c r="D13" s="6">
        <f>June!F13</f>
        <v>437177218</v>
      </c>
      <c r="E13" s="4">
        <f>Apr!I13+May!I13+June!I13</f>
        <v>31699455</v>
      </c>
      <c r="F13" s="4">
        <f>Apr!J13+May!J13+June!J13</f>
        <v>46875422</v>
      </c>
      <c r="G13" s="4">
        <f t="shared" si="1"/>
        <v>-15175967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June!F14</f>
        <v>3510264969</v>
      </c>
      <c r="E14" s="4">
        <f>Apr!I14+May!I14+June!I14</f>
        <v>298466188</v>
      </c>
      <c r="F14" s="4">
        <f>Apr!J14+May!J14+June!J14</f>
        <v>468232925</v>
      </c>
      <c r="G14" s="4">
        <f t="shared" si="1"/>
        <v>-169766737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June!F15</f>
        <v>130454910</v>
      </c>
      <c r="E15" s="4">
        <f>Apr!I15+May!I15+June!I15</f>
        <v>39692238</v>
      </c>
      <c r="F15" s="4">
        <f>Apr!J15+May!J15+June!J15</f>
        <v>5659969</v>
      </c>
      <c r="G15" s="4">
        <f t="shared" si="1"/>
        <v>34032269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June!F16</f>
        <v>130260570</v>
      </c>
      <c r="E16" s="4">
        <f>Apr!I16+May!I16+June!I16</f>
        <v>3000000</v>
      </c>
      <c r="F16" s="4">
        <f>Apr!J16+May!J16+June!J16</f>
        <v>313773</v>
      </c>
      <c r="G16" s="4">
        <f t="shared" si="1"/>
        <v>2686227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June!F17</f>
        <v>1107975686</v>
      </c>
      <c r="E17" s="4">
        <f>Apr!I17+May!I17+June!I17</f>
        <v>2999985</v>
      </c>
      <c r="F17" s="4">
        <f>Apr!J17+May!J17+June!J17</f>
        <v>24991590</v>
      </c>
      <c r="G17" s="4">
        <f t="shared" si="1"/>
        <v>-21991605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June!F18</f>
        <v>3358155265</v>
      </c>
      <c r="E18" s="4">
        <f>Apr!I18+May!I18+June!I18</f>
        <v>20191960</v>
      </c>
      <c r="F18" s="4">
        <f>Apr!J18+May!J18+June!J18</f>
        <v>69111449</v>
      </c>
      <c r="G18" s="4">
        <f t="shared" si="1"/>
        <v>-48919489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June!F19</f>
        <v>2356594115</v>
      </c>
      <c r="E19" s="4">
        <f>Apr!I19+May!I19+June!I19</f>
        <v>9140299.4</v>
      </c>
      <c r="F19" s="4">
        <f>Apr!J19+May!J19+June!J19</f>
        <v>45728793.03</v>
      </c>
      <c r="G19" s="4">
        <f t="shared" si="1"/>
        <v>-36588493.63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June!F20</f>
        <v>9190849078</v>
      </c>
      <c r="E20" s="4">
        <f>Apr!I20+May!I20+June!I20</f>
        <v>28312873.32</v>
      </c>
      <c r="F20" s="4">
        <f>Apr!J20+May!J20+June!J20</f>
        <v>116890260</v>
      </c>
      <c r="G20" s="4">
        <f t="shared" si="1"/>
        <v>-88577386.63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June!F21</f>
        <v>308850003.2</v>
      </c>
      <c r="E21" s="4">
        <f>Apr!I21+May!I21+June!I21</f>
        <v>1508150.96</v>
      </c>
      <c r="F21" s="4">
        <f>Apr!J21+May!J21+June!J21</f>
        <v>450086.93</v>
      </c>
      <c r="G21" s="4">
        <f t="shared" si="1"/>
        <v>1058064.03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June!F22</f>
        <v>3721847381</v>
      </c>
      <c r="E22" s="4">
        <f>Apr!I22+May!I22+June!I22</f>
        <v>64107578.6</v>
      </c>
      <c r="F22" s="4">
        <f>Apr!J22+May!J22+June!J22</f>
        <v>59197748.26</v>
      </c>
      <c r="G22" s="4">
        <f t="shared" si="1"/>
        <v>4909830.34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June!F23</f>
        <v>7423741567</v>
      </c>
      <c r="E23" s="4">
        <f>Apr!I23+May!I23+June!I23</f>
        <v>2320926</v>
      </c>
      <c r="F23" s="4">
        <f>Apr!J23+May!J23+June!J23</f>
        <v>243144210</v>
      </c>
      <c r="G23" s="4">
        <f t="shared" si="1"/>
        <v>-240823284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19" t="s">
        <v>36</v>
      </c>
      <c r="D24" s="38">
        <f>June!F24</f>
        <v>3343837112</v>
      </c>
      <c r="E24" s="4">
        <f>Apr!I24+May!I24+June!I24</f>
        <v>29137257.42</v>
      </c>
      <c r="F24" s="4">
        <f>Apr!J24+May!J24+June!J24</f>
        <v>360032518.2</v>
      </c>
      <c r="G24" s="4">
        <f t="shared" si="1"/>
        <v>-330895260.8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f t="shared" si="2"/>
        <v>17</v>
      </c>
      <c r="C25" s="21" t="s">
        <v>37</v>
      </c>
      <c r="D25" s="6">
        <f>June!F25</f>
        <v>6201161962</v>
      </c>
      <c r="E25" s="4">
        <f>Apr!I25+May!I25+June!I25</f>
        <v>99296235</v>
      </c>
      <c r="F25" s="4">
        <f>Apr!J25+May!J25+June!J25</f>
        <v>267653952</v>
      </c>
      <c r="G25" s="4">
        <f t="shared" si="1"/>
        <v>-168357717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f t="shared" si="2"/>
        <v>18</v>
      </c>
      <c r="C26" s="21" t="s">
        <v>38</v>
      </c>
      <c r="D26" s="6">
        <f>June!F26</f>
        <v>9839521152</v>
      </c>
      <c r="E26" s="4">
        <f>Apr!I26+May!I26+June!I26</f>
        <v>193429660</v>
      </c>
      <c r="F26" s="4">
        <f>Apr!J26+May!J26+June!J26</f>
        <v>680813795</v>
      </c>
      <c r="G26" s="4">
        <f t="shared" si="1"/>
        <v>-487384135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June!F27</f>
        <v>582905479.3</v>
      </c>
      <c r="E27" s="4">
        <f>Apr!I27+May!I27+June!I27</f>
        <v>8080465.61</v>
      </c>
      <c r="F27" s="4">
        <f>Apr!J27+May!J27+June!J27</f>
        <v>5003270.77</v>
      </c>
      <c r="G27" s="4">
        <f t="shared" si="1"/>
        <v>3077194.84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 t="str">
        <f>June!F28</f>
        <v/>
      </c>
      <c r="E28" s="4">
        <f>Apr!I28+May!I28+June!I28</f>
        <v>0</v>
      </c>
      <c r="F28" s="4">
        <f>Apr!J28+May!J28+June!J28</f>
        <v>0</v>
      </c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f>1+B27</f>
        <v>20</v>
      </c>
      <c r="C29" s="3" t="s">
        <v>41</v>
      </c>
      <c r="D29" s="6">
        <f>June!F29</f>
        <v>233519541.3</v>
      </c>
      <c r="E29" s="4">
        <f>Apr!I29+May!I29+June!I29</f>
        <v>24367033.21</v>
      </c>
      <c r="F29" s="4">
        <f>Apr!J29+May!J29+June!J29</f>
        <v>5987564.91</v>
      </c>
      <c r="G29" s="4">
        <f t="shared" ref="G29:G32" si="3">E29-F29</f>
        <v>18379468.3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18"/>
      <c r="B30" s="2">
        <f t="shared" ref="B30:B32" si="4">1+B29</f>
        <v>21</v>
      </c>
      <c r="C30" s="3" t="s">
        <v>42</v>
      </c>
      <c r="D30" s="6">
        <f>June!F30</f>
        <v>273207064.3</v>
      </c>
      <c r="E30" s="4">
        <f>Apr!I30+May!I30+June!I30</f>
        <v>41345193.08</v>
      </c>
      <c r="F30" s="4">
        <f>Apr!J30+May!J30+June!J30</f>
        <v>17106966.77</v>
      </c>
      <c r="G30" s="4">
        <f t="shared" si="3"/>
        <v>24238226.31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June!F31</f>
        <v>291431930.4</v>
      </c>
      <c r="E31" s="4">
        <f>Apr!I31+May!I31+June!I31</f>
        <v>1090619.6</v>
      </c>
      <c r="F31" s="4">
        <f>Apr!J31+May!J31+June!J31</f>
        <v>9827795.34</v>
      </c>
      <c r="G31" s="4">
        <f t="shared" si="3"/>
        <v>-8737175.74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June!F32</f>
        <v>614195548</v>
      </c>
      <c r="E32" s="4">
        <f>Apr!I32+May!I32+June!I32</f>
        <v>67836634</v>
      </c>
      <c r="F32" s="4">
        <f>Apr!J32+May!J32+June!J32</f>
        <v>37570115</v>
      </c>
      <c r="G32" s="4">
        <f t="shared" si="3"/>
        <v>30266519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18" t="s">
        <v>44</v>
      </c>
      <c r="B33" s="2"/>
      <c r="C33" s="3"/>
      <c r="D33" s="6" t="str">
        <f>June!F33</f>
        <v/>
      </c>
      <c r="E33" s="4">
        <f>Apr!I33+May!I33+June!I33</f>
        <v>0</v>
      </c>
      <c r="F33" s="4">
        <f>Apr!J33+May!J33+June!J33</f>
        <v>0</v>
      </c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June!F34</f>
        <v>1901005750</v>
      </c>
      <c r="E34" s="4">
        <f>Apr!I34+May!I34+June!I34</f>
        <v>6199623</v>
      </c>
      <c r="F34" s="4">
        <f>Apr!J34+May!J34+June!J34</f>
        <v>201094535</v>
      </c>
      <c r="G34" s="4">
        <f>E34-F34</f>
        <v>-194894912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2" t="s">
        <v>46</v>
      </c>
      <c r="B35" s="23"/>
      <c r="C35" s="1"/>
      <c r="D35" s="24">
        <f t="shared" ref="D35:G35" si="5">SUM(D9:D34)</f>
        <v>61364378428</v>
      </c>
      <c r="E35" s="24">
        <f t="shared" si="5"/>
        <v>1042866406</v>
      </c>
      <c r="F35" s="24">
        <f t="shared" si="5"/>
        <v>3009844872</v>
      </c>
      <c r="G35" s="24">
        <f t="shared" si="5"/>
        <v>-1966978466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18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38">
        <f>June!F37</f>
        <v>28235128.37</v>
      </c>
      <c r="E37" s="4">
        <f>Apr!I37+May!I37+June!I37</f>
        <v>81240.18</v>
      </c>
      <c r="F37" s="4">
        <f>Apr!J37+May!J37+June!J37</f>
        <v>48635.14</v>
      </c>
      <c r="G37" s="4">
        <f t="shared" ref="G37:G38" si="6">E37-F37</f>
        <v>32605.04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June!F38</f>
        <v>1918632168</v>
      </c>
      <c r="E38" s="4">
        <f>Apr!I38+May!I38+June!I38</f>
        <v>41185146</v>
      </c>
      <c r="F38" s="4">
        <f>Apr!J38+May!J38+June!J38</f>
        <v>376490169</v>
      </c>
      <c r="G38" s="4">
        <f t="shared" si="6"/>
        <v>-335305023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2" t="s">
        <v>50</v>
      </c>
      <c r="B39" s="23"/>
      <c r="C39" s="1"/>
      <c r="D39" s="24">
        <f t="shared" ref="D39:G39" si="7">SUM(D37:D38)</f>
        <v>1946867296</v>
      </c>
      <c r="E39" s="24">
        <f t="shared" si="7"/>
        <v>41266386.18</v>
      </c>
      <c r="F39" s="24">
        <f t="shared" si="7"/>
        <v>376538804.1</v>
      </c>
      <c r="G39" s="24">
        <f t="shared" si="7"/>
        <v>-335272418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3"/>
      <c r="C40" s="1"/>
      <c r="D40" s="24">
        <f t="shared" ref="D40:G40" si="8">D35+D39</f>
        <v>63311245724</v>
      </c>
      <c r="E40" s="24">
        <f t="shared" si="8"/>
        <v>1084132792</v>
      </c>
      <c r="F40" s="24">
        <f t="shared" si="8"/>
        <v>3386383676</v>
      </c>
      <c r="G40" s="24">
        <f t="shared" si="8"/>
        <v>-2302250884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38">
        <f>June!F43</f>
        <v>430183875.9</v>
      </c>
      <c r="E43" s="4">
        <f>Apr!I43+May!I43+June!I43</f>
        <v>1137771.7</v>
      </c>
      <c r="F43" s="4">
        <f>Apr!J43+May!J43+June!J43</f>
        <v>8388297.54</v>
      </c>
      <c r="G43" s="4">
        <f t="shared" ref="G43:G52" si="9">E43-F43</f>
        <v>-7250525.84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38">
        <f>June!F44</f>
        <v>113880950.4</v>
      </c>
      <c r="E44" s="4">
        <f>Apr!I44+May!I44+June!I44</f>
        <v>496039.73</v>
      </c>
      <c r="F44" s="4">
        <f>Apr!J44+May!J44+June!J44</f>
        <v>4057564.81</v>
      </c>
      <c r="G44" s="4">
        <f t="shared" si="9"/>
        <v>-3561525.08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June!F45</f>
        <v>761438180</v>
      </c>
      <c r="E45" s="4">
        <f>Apr!I45+May!I45+June!I45</f>
        <v>2551884</v>
      </c>
      <c r="F45" s="4">
        <f>Apr!J45+May!J45+June!J45</f>
        <v>23411672</v>
      </c>
      <c r="G45" s="4">
        <f t="shared" si="9"/>
        <v>-20859788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June!F46</f>
        <v>306108385</v>
      </c>
      <c r="E46" s="4">
        <f>Apr!I46+May!I46+June!I46</f>
        <v>104391743</v>
      </c>
      <c r="F46" s="4">
        <f>Apr!J46+May!J46+June!J46</f>
        <v>97578763</v>
      </c>
      <c r="G46" s="4">
        <f t="shared" si="9"/>
        <v>6812980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June!F47</f>
        <v>321460297.5</v>
      </c>
      <c r="E47" s="4">
        <f>Apr!I47+May!I47+June!I47</f>
        <v>0</v>
      </c>
      <c r="F47" s="4">
        <f>Apr!J47+May!J47+June!J47</f>
        <v>0</v>
      </c>
      <c r="G47" s="4">
        <f t="shared" si="9"/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June!F48</f>
        <v>471492932</v>
      </c>
      <c r="E48" s="4">
        <f>Apr!I48+May!I48+June!I48</f>
        <v>2244213</v>
      </c>
      <c r="F48" s="4">
        <f>Apr!J48+May!J48+June!J48</f>
        <v>23658097</v>
      </c>
      <c r="G48" s="4">
        <f t="shared" si="9"/>
        <v>-21413884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June!F49</f>
        <v>1897651298</v>
      </c>
      <c r="E49" s="4">
        <f>Apr!I49+May!I49+June!I49</f>
        <v>5558599</v>
      </c>
      <c r="F49" s="4">
        <f>Apr!J49+May!J49+June!J49</f>
        <v>28711109</v>
      </c>
      <c r="G49" s="4">
        <f t="shared" si="9"/>
        <v>-23152510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18"/>
      <c r="B50" s="2">
        <f t="shared" si="10"/>
        <v>34</v>
      </c>
      <c r="C50" s="3" t="s">
        <v>60</v>
      </c>
      <c r="D50" s="6">
        <f>June!F50</f>
        <v>118580216</v>
      </c>
      <c r="E50" s="4">
        <f>Apr!I50+May!I50+June!I50</f>
        <v>0</v>
      </c>
      <c r="F50" s="4">
        <f>Apr!J50+May!J50+June!J50</f>
        <v>264890</v>
      </c>
      <c r="G50" s="4">
        <f t="shared" si="9"/>
        <v>-264890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June!F51</f>
        <v>6335706032</v>
      </c>
      <c r="E51" s="4">
        <f>Apr!I51+May!I51+June!I51</f>
        <v>23574390</v>
      </c>
      <c r="F51" s="4">
        <f>Apr!J51+May!J51+June!J51</f>
        <v>232388457</v>
      </c>
      <c r="G51" s="4">
        <f t="shared" si="9"/>
        <v>-208814067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June!F52</f>
        <v>537796978</v>
      </c>
      <c r="E52" s="4">
        <f>Apr!I52+May!I52+June!I52</f>
        <v>0</v>
      </c>
      <c r="F52" s="4">
        <f>Apr!J52+May!J52+June!J52</f>
        <v>22103365</v>
      </c>
      <c r="G52" s="4">
        <f t="shared" si="9"/>
        <v>-22103365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18" t="s">
        <v>40</v>
      </c>
      <c r="B53" s="2"/>
      <c r="C53" s="3"/>
      <c r="D53" s="6"/>
      <c r="E53" s="4">
        <f>Apr!I53+May!I53+June!I53</f>
        <v>0</v>
      </c>
      <c r="F53" s="4">
        <f>Apr!J53+May!J53+June!J53</f>
        <v>0</v>
      </c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June!F54</f>
        <v>96651401</v>
      </c>
      <c r="E54" s="4">
        <f>Apr!I54+May!I54+June!I54</f>
        <v>20346252</v>
      </c>
      <c r="F54" s="4">
        <f>Apr!J54+May!J54+June!J54</f>
        <v>2189791</v>
      </c>
      <c r="G54" s="4">
        <f t="shared" ref="G54:G56" si="11">E54-F54</f>
        <v>18156461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June!F55</f>
        <v>55923070</v>
      </c>
      <c r="E55" s="4">
        <f>Apr!I55+May!I55+June!I55</f>
        <v>920294</v>
      </c>
      <c r="F55" s="4">
        <f>Apr!J55+May!J55+June!J55</f>
        <v>136340</v>
      </c>
      <c r="G55" s="4">
        <f t="shared" si="11"/>
        <v>783954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June!F56</f>
        <v>46566562</v>
      </c>
      <c r="E56" s="4">
        <f>Apr!I56+May!I56+June!I56</f>
        <v>148631</v>
      </c>
      <c r="F56" s="4">
        <f>Apr!J56+May!J56+June!J56</f>
        <v>66496</v>
      </c>
      <c r="G56" s="4">
        <f t="shared" si="11"/>
        <v>82135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2" t="s">
        <v>46</v>
      </c>
      <c r="B57" s="22"/>
      <c r="C57" s="1"/>
      <c r="D57" s="24">
        <f t="shared" ref="D57:G57" si="13">SUM(D43:D56)</f>
        <v>11493440178</v>
      </c>
      <c r="E57" s="24">
        <f t="shared" si="13"/>
        <v>161369817.4</v>
      </c>
      <c r="F57" s="24">
        <f t="shared" si="13"/>
        <v>442954842.4</v>
      </c>
      <c r="G57" s="24">
        <f t="shared" si="13"/>
        <v>-281585024.9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18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f>1+B56</f>
        <v>40</v>
      </c>
      <c r="C59" s="3" t="s">
        <v>118</v>
      </c>
      <c r="D59" s="6">
        <f>June!F59</f>
        <v>75428062.14</v>
      </c>
      <c r="E59" s="4">
        <f>Apr!I59+May!I59+June!I59</f>
        <v>586099.41</v>
      </c>
      <c r="F59" s="4">
        <f>Apr!J59+May!J59+June!J59</f>
        <v>134572.41</v>
      </c>
      <c r="G59" s="4">
        <f t="shared" ref="G59:G62" si="14">E59-F59</f>
        <v>451527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18"/>
      <c r="B60" s="2">
        <f t="shared" ref="B60:B62" si="15">1+B59</f>
        <v>41</v>
      </c>
      <c r="C60" s="3" t="s">
        <v>67</v>
      </c>
      <c r="D60" s="6">
        <f>June!F60</f>
        <v>324551962.2</v>
      </c>
      <c r="E60" s="4">
        <f>Apr!I60+May!I60+June!I60</f>
        <v>5743</v>
      </c>
      <c r="F60" s="4">
        <f>Apr!J60+May!J60+June!J60</f>
        <v>6912469</v>
      </c>
      <c r="G60" s="4">
        <f t="shared" si="14"/>
        <v>-6906726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June!F61</f>
        <v>1483431712</v>
      </c>
      <c r="E61" s="4">
        <f>Apr!I61+May!I61+June!I61</f>
        <v>29946128</v>
      </c>
      <c r="F61" s="4">
        <f>Apr!J61+May!J61+June!J61</f>
        <v>67909147</v>
      </c>
      <c r="G61" s="4">
        <f t="shared" si="14"/>
        <v>-37963019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June!F62</f>
        <v>250809996</v>
      </c>
      <c r="E62" s="4">
        <f>Apr!I62+May!I62+June!I62</f>
        <v>276186</v>
      </c>
      <c r="F62" s="4">
        <f>Apr!J62+May!J62+June!J62</f>
        <v>20164079</v>
      </c>
      <c r="G62" s="4">
        <f t="shared" si="14"/>
        <v>-19887893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2" t="s">
        <v>50</v>
      </c>
      <c r="B63" s="23"/>
      <c r="C63" s="1"/>
      <c r="D63" s="24">
        <f t="shared" ref="D63:G63" si="16">SUM(D59:D62)</f>
        <v>2134221732</v>
      </c>
      <c r="E63" s="24">
        <f t="shared" si="16"/>
        <v>30814156.41</v>
      </c>
      <c r="F63" s="24">
        <f t="shared" si="16"/>
        <v>95120267.41</v>
      </c>
      <c r="G63" s="24">
        <f t="shared" si="16"/>
        <v>-64306111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3"/>
      <c r="C64" s="1"/>
      <c r="D64" s="24">
        <f t="shared" ref="D64:G64" si="17">D57+D63</f>
        <v>13627661910</v>
      </c>
      <c r="E64" s="24">
        <f t="shared" si="17"/>
        <v>192183973.8</v>
      </c>
      <c r="F64" s="24">
        <f t="shared" si="17"/>
        <v>538075109.8</v>
      </c>
      <c r="G64" s="24">
        <f t="shared" si="17"/>
        <v>-345891135.9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18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June!F67</f>
        <v>35464771508</v>
      </c>
      <c r="E67" s="4">
        <f>Apr!I67+May!I67+June!I67</f>
        <v>391724395</v>
      </c>
      <c r="F67" s="4">
        <f>Apr!J67+May!J67+June!J67</f>
        <v>1239917405</v>
      </c>
      <c r="G67" s="4">
        <f t="shared" ref="G67:G77" si="18">E67-F67</f>
        <v>-848193010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38">
        <f>June!F68</f>
        <v>316292767.5</v>
      </c>
      <c r="E68" s="4">
        <f>Apr!I68+May!I68+June!I68</f>
        <v>1206711.49</v>
      </c>
      <c r="F68" s="4">
        <f>Apr!J68+May!J68+June!J68</f>
        <v>37825442.43</v>
      </c>
      <c r="G68" s="4">
        <f t="shared" si="18"/>
        <v>-36618730.94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June!F69</f>
        <v>904085015.8</v>
      </c>
      <c r="E69" s="4">
        <f>Apr!I69+May!I69+June!I69</f>
        <v>25747504.83</v>
      </c>
      <c r="F69" s="4">
        <f>Apr!J69+May!J69+June!J69</f>
        <v>9857374.27</v>
      </c>
      <c r="G69" s="4">
        <f t="shared" si="18"/>
        <v>15890130.56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June!F70</f>
        <v>185673281</v>
      </c>
      <c r="E70" s="4">
        <f>Apr!I70+May!I70+June!I70</f>
        <v>0</v>
      </c>
      <c r="F70" s="4">
        <f>Apr!J70+May!J70+June!J70</f>
        <v>1319434</v>
      </c>
      <c r="G70" s="4">
        <f t="shared" si="18"/>
        <v>-1319434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June!F71</f>
        <v>1108557288</v>
      </c>
      <c r="E71" s="4">
        <f>Apr!I71+May!I71+June!I71</f>
        <v>9566765</v>
      </c>
      <c r="F71" s="4">
        <f>Apr!J71+May!J71+June!J71</f>
        <v>66000501</v>
      </c>
      <c r="G71" s="4">
        <f t="shared" si="18"/>
        <v>-56433736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June!F72</f>
        <v>1479770998</v>
      </c>
      <c r="E72" s="4">
        <f>Apr!I72+May!I72+June!I72</f>
        <v>8827130</v>
      </c>
      <c r="F72" s="4">
        <f>Apr!J72+May!J72+June!J72</f>
        <v>96267508</v>
      </c>
      <c r="G72" s="4">
        <f t="shared" si="18"/>
        <v>-87440378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June!F73</f>
        <v>589877399</v>
      </c>
      <c r="E73" s="4">
        <f>Apr!I73+May!I73+June!I73</f>
        <v>17711585</v>
      </c>
      <c r="F73" s="4">
        <f>Apr!J73+May!J73+June!J73</f>
        <v>15989112</v>
      </c>
      <c r="G73" s="4">
        <f t="shared" si="18"/>
        <v>1722473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June!F74</f>
        <v>320333563</v>
      </c>
      <c r="E74" s="4">
        <f>Apr!I74+May!I74+June!I74</f>
        <v>2076764.54</v>
      </c>
      <c r="F74" s="4">
        <f>Apr!J74+May!J74+June!J74</f>
        <v>8450773.16</v>
      </c>
      <c r="G74" s="4">
        <f t="shared" si="18"/>
        <v>-6374008.62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38">
        <f>June!F75</f>
        <v>1692812048</v>
      </c>
      <c r="E75" s="4">
        <f>Apr!I75+May!I75+June!I75</f>
        <v>82007869.53</v>
      </c>
      <c r="F75" s="4">
        <f>Apr!J75+May!J75+June!J75</f>
        <v>17281066</v>
      </c>
      <c r="G75" s="4">
        <f t="shared" si="18"/>
        <v>64726803.53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June!F76</f>
        <v>5917846497</v>
      </c>
      <c r="E76" s="4">
        <f>Apr!I76+May!I76+June!I76</f>
        <v>229445363</v>
      </c>
      <c r="F76" s="4">
        <f>Apr!J76+May!J76+June!J76</f>
        <v>270834150</v>
      </c>
      <c r="G76" s="4">
        <f t="shared" si="18"/>
        <v>-41388787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June!F77</f>
        <v>144907298</v>
      </c>
      <c r="E77" s="4">
        <f>Apr!I77+May!I77+June!I77</f>
        <v>25990853</v>
      </c>
      <c r="F77" s="4">
        <f>Apr!J77+May!J77+June!J77</f>
        <v>5577665</v>
      </c>
      <c r="G77" s="4">
        <f t="shared" si="18"/>
        <v>20413188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119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38">
        <f>June!F79</f>
        <v>705430344.3</v>
      </c>
      <c r="E79" s="4">
        <f>Apr!I79+May!I79+June!I79</f>
        <v>0</v>
      </c>
      <c r="F79" s="4">
        <f>Apr!J79+May!J79+June!J79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2" t="s">
        <v>46</v>
      </c>
      <c r="B80" s="1"/>
      <c r="C80" s="1"/>
      <c r="D80" s="24">
        <f t="shared" ref="D80:G80" si="20">SUM(D67:D79)</f>
        <v>48830358008</v>
      </c>
      <c r="E80" s="24">
        <f t="shared" si="20"/>
        <v>794304941.4</v>
      </c>
      <c r="F80" s="24">
        <f t="shared" si="20"/>
        <v>1769320431</v>
      </c>
      <c r="G80" s="24">
        <f t="shared" si="20"/>
        <v>-975015489.5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18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June!F82</f>
        <v>12941077063</v>
      </c>
      <c r="E82" s="4">
        <f>Apr!I82+May!I82+June!I82</f>
        <v>63717901</v>
      </c>
      <c r="F82" s="4">
        <f>Apr!J82+May!J82+June!J82</f>
        <v>429946979</v>
      </c>
      <c r="G82" s="4">
        <f t="shared" ref="G82:G88" si="21">E82-F82</f>
        <v>-366229078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38">
        <f>June!F83</f>
        <v>222464997.6</v>
      </c>
      <c r="E83" s="4">
        <f>Apr!I83+May!I83+June!I83</f>
        <v>308586.77</v>
      </c>
      <c r="F83" s="4">
        <f>Apr!J83+May!J83+June!J83</f>
        <v>1464291.36</v>
      </c>
      <c r="G83" s="4">
        <f t="shared" si="21"/>
        <v>-1155704.59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June!F84</f>
        <v>366838251</v>
      </c>
      <c r="E84" s="4">
        <f>Apr!I84+May!I84+June!I84</f>
        <v>3061317</v>
      </c>
      <c r="F84" s="4">
        <f>Apr!J84+May!J84+June!J84</f>
        <v>94291235</v>
      </c>
      <c r="G84" s="4">
        <f t="shared" si="21"/>
        <v>-91229918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18"/>
      <c r="B85" s="2">
        <f t="shared" si="22"/>
        <v>59</v>
      </c>
      <c r="C85" s="3" t="s">
        <v>88</v>
      </c>
      <c r="D85" s="6">
        <f>June!F85</f>
        <v>53858016</v>
      </c>
      <c r="E85" s="4">
        <f>Apr!I85+May!I85+June!I85</f>
        <v>0</v>
      </c>
      <c r="F85" s="4">
        <f>Apr!J85+May!J85+June!J85</f>
        <v>0</v>
      </c>
      <c r="G85" s="4">
        <f t="shared" si="21"/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June!F86</f>
        <v>1884478957</v>
      </c>
      <c r="E86" s="4">
        <f>Apr!I86+May!I86+June!I86</f>
        <v>28813</v>
      </c>
      <c r="F86" s="4">
        <f>Apr!J86+May!J86+June!J86</f>
        <v>37630938</v>
      </c>
      <c r="G86" s="4">
        <f t="shared" si="21"/>
        <v>-37602125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June!F87</f>
        <v>237465691.8</v>
      </c>
      <c r="E87" s="4">
        <f>Apr!I87+May!I87+June!I87</f>
        <v>445792.03</v>
      </c>
      <c r="F87" s="4">
        <f>Apr!J87+May!J87+June!J87</f>
        <v>0</v>
      </c>
      <c r="G87" s="4">
        <f t="shared" si="21"/>
        <v>445792.03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June!F88</f>
        <v>608901644</v>
      </c>
      <c r="E88" s="4">
        <f>Apr!I88+May!I88+June!I88</f>
        <v>3972562</v>
      </c>
      <c r="F88" s="4">
        <f>Apr!J88+May!J88+June!J88</f>
        <v>23152203</v>
      </c>
      <c r="G88" s="4">
        <f t="shared" si="21"/>
        <v>-19179641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2" t="s">
        <v>92</v>
      </c>
      <c r="B89" s="23"/>
      <c r="C89" s="28"/>
      <c r="D89" s="24">
        <f t="shared" ref="D89:G89" si="23">SUM(D82:D88)</f>
        <v>16315084620</v>
      </c>
      <c r="E89" s="24">
        <f t="shared" si="23"/>
        <v>71534971.8</v>
      </c>
      <c r="F89" s="24">
        <f t="shared" si="23"/>
        <v>586485646.4</v>
      </c>
      <c r="G89" s="24">
        <f t="shared" si="23"/>
        <v>-514950674.6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June!F90</f>
        <v>956312035</v>
      </c>
      <c r="E90" s="4">
        <f>Apr!I90+May!I90+June!I90</f>
        <v>12054461</v>
      </c>
      <c r="F90" s="4">
        <f>Apr!J90+May!J90+June!J90</f>
        <v>13812230</v>
      </c>
      <c r="G90" s="4">
        <f>E90-F90</f>
        <v>-1757769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2" t="s">
        <v>94</v>
      </c>
      <c r="B91" s="28"/>
      <c r="C91" s="1"/>
      <c r="D91" s="24">
        <f t="shared" ref="D91:G91" si="24">SUM(D90)</f>
        <v>956312035</v>
      </c>
      <c r="E91" s="24">
        <f t="shared" si="24"/>
        <v>12054461</v>
      </c>
      <c r="F91" s="24">
        <f t="shared" si="24"/>
        <v>13812230</v>
      </c>
      <c r="G91" s="24">
        <f t="shared" si="24"/>
        <v>-1757769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3"/>
      <c r="C92" s="28"/>
      <c r="D92" s="24">
        <f t="shared" ref="D92:G92" si="25">D80+D89+D91</f>
        <v>66101754663</v>
      </c>
      <c r="E92" s="24">
        <f t="shared" si="25"/>
        <v>877894374.2</v>
      </c>
      <c r="F92" s="24">
        <f t="shared" si="25"/>
        <v>2369618307</v>
      </c>
      <c r="G92" s="24">
        <f t="shared" si="25"/>
        <v>-1491723933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29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8" t="s">
        <v>20</v>
      </c>
      <c r="B94" s="2"/>
      <c r="C94" s="29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/>
      <c r="B95" s="2">
        <f>B90+1</f>
        <v>64</v>
      </c>
      <c r="C95" s="29" t="s">
        <v>114</v>
      </c>
      <c r="D95" s="6">
        <f>June!F95</f>
        <v>178853749.8</v>
      </c>
      <c r="E95" s="4">
        <f>Apr!I95+May!I95+June!I95</f>
        <v>4992831.5</v>
      </c>
      <c r="F95" s="4">
        <f>Apr!J95+May!J95+June!J95</f>
        <v>245992.34</v>
      </c>
      <c r="G95" s="4">
        <f t="shared" ref="G95:G98" si="26">E95-F95</f>
        <v>4746839.16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8"/>
      <c r="B96" s="2">
        <f t="shared" ref="B96:B98" si="27">1+B95</f>
        <v>65</v>
      </c>
      <c r="C96" s="3" t="s">
        <v>97</v>
      </c>
      <c r="D96" s="6">
        <f>June!F96</f>
        <v>23927971318</v>
      </c>
      <c r="E96" s="4">
        <f>Apr!I96+May!I96+June!I96</f>
        <v>1015727</v>
      </c>
      <c r="F96" s="4">
        <f>Apr!J96+May!J96+June!J96</f>
        <v>1646361238</v>
      </c>
      <c r="G96" s="4">
        <f t="shared" si="26"/>
        <v>-1645345511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18"/>
      <c r="B97" s="2">
        <f t="shared" si="27"/>
        <v>66</v>
      </c>
      <c r="C97" s="3" t="s">
        <v>98</v>
      </c>
      <c r="D97" s="6">
        <f>June!F97</f>
        <v>2758019063</v>
      </c>
      <c r="E97" s="4">
        <f>Apr!I97+May!I97+June!I97</f>
        <v>1138755947</v>
      </c>
      <c r="F97" s="4">
        <f>Apr!J97+May!J97+June!J97</f>
        <v>2006968808</v>
      </c>
      <c r="G97" s="4">
        <f t="shared" si="26"/>
        <v>-868212861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99</v>
      </c>
      <c r="D98" s="6">
        <f>June!F98</f>
        <v>16204501525</v>
      </c>
      <c r="E98" s="4">
        <f>Apr!I98+May!I98+June!I98</f>
        <v>1391649566</v>
      </c>
      <c r="F98" s="4">
        <f>Apr!J98+May!J98+June!J98</f>
        <v>3356005125</v>
      </c>
      <c r="G98" s="4">
        <f t="shared" si="26"/>
        <v>-1964355559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8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97</v>
      </c>
      <c r="D100" s="6">
        <f>June!F100</f>
        <v>10231754468</v>
      </c>
      <c r="E100" s="4">
        <f>Apr!I100+May!I100+June!I100</f>
        <v>3309215098</v>
      </c>
      <c r="F100" s="4">
        <f>Apr!J100+May!J100+June!J100</f>
        <v>2145945671</v>
      </c>
      <c r="G100" s="4">
        <f>E100-F100</f>
        <v>1163269427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2" t="s">
        <v>46</v>
      </c>
      <c r="B101" s="2"/>
      <c r="C101" s="3"/>
      <c r="D101" s="24">
        <f t="shared" ref="D101:G101" si="28">SUM(D95:D100)</f>
        <v>53301100124</v>
      </c>
      <c r="E101" s="24">
        <f t="shared" si="28"/>
        <v>5845629170</v>
      </c>
      <c r="F101" s="24">
        <f t="shared" si="28"/>
        <v>9155526834</v>
      </c>
      <c r="G101" s="24">
        <f t="shared" si="28"/>
        <v>-3309897665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8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100</v>
      </c>
      <c r="D103" s="6">
        <f>June!F103</f>
        <v>2340824177</v>
      </c>
      <c r="E103" s="4">
        <f>Apr!I103+May!I103+June!I103</f>
        <v>351756313</v>
      </c>
      <c r="F103" s="4">
        <f>Apr!J103+May!J103+June!J103</f>
        <v>455889752</v>
      </c>
      <c r="G103" s="4">
        <f>E103-F103</f>
        <v>-104133439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2" t="s">
        <v>92</v>
      </c>
      <c r="B104" s="2"/>
      <c r="C104" s="3"/>
      <c r="D104" s="24">
        <f t="shared" ref="D104:G104" si="29">SUM(D103)</f>
        <v>2340824177</v>
      </c>
      <c r="E104" s="24">
        <f t="shared" si="29"/>
        <v>351756313</v>
      </c>
      <c r="F104" s="24">
        <f t="shared" si="29"/>
        <v>455889752</v>
      </c>
      <c r="G104" s="24">
        <f t="shared" si="29"/>
        <v>-104133439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101</v>
      </c>
      <c r="B105" s="2"/>
      <c r="C105" s="3"/>
      <c r="D105" s="24">
        <f t="shared" ref="D105:G105" si="30">D101+D104</f>
        <v>55641924301</v>
      </c>
      <c r="E105" s="24">
        <f t="shared" si="30"/>
        <v>6197385483</v>
      </c>
      <c r="F105" s="24">
        <f t="shared" si="30"/>
        <v>9611416586</v>
      </c>
      <c r="G105" s="24">
        <f t="shared" si="30"/>
        <v>-3414031104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102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 t="s">
        <v>103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8"/>
      <c r="B108" s="2">
        <f>1+B103</f>
        <v>70</v>
      </c>
      <c r="C108" s="3" t="s">
        <v>122</v>
      </c>
      <c r="D108" s="6">
        <f>June!F108</f>
        <v>8976555590</v>
      </c>
      <c r="E108" s="4">
        <f>Apr!I108+May!I108+June!I108</f>
        <v>254280756</v>
      </c>
      <c r="F108" s="4">
        <f>Apr!J108+May!J108+June!J108</f>
        <v>618852074</v>
      </c>
      <c r="G108" s="4">
        <f t="shared" ref="G108:G110" si="31">E108-F108</f>
        <v>-364571318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105</v>
      </c>
      <c r="D109" s="6">
        <f>June!F109</f>
        <v>3739805582</v>
      </c>
      <c r="E109" s="4">
        <f>Apr!I109+May!I109+June!I109</f>
        <v>441327092</v>
      </c>
      <c r="F109" s="4">
        <f>Apr!J109+May!J109+June!J109</f>
        <v>502226171</v>
      </c>
      <c r="G109" s="4">
        <f t="shared" si="31"/>
        <v>-60899079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106</v>
      </c>
      <c r="D110" s="6">
        <f>June!F110</f>
        <v>1486416866</v>
      </c>
      <c r="E110" s="4">
        <f>Apr!I110+May!I110+June!I110</f>
        <v>713350845</v>
      </c>
      <c r="F110" s="4">
        <f>Apr!J110+May!J110+June!J110</f>
        <v>102584840</v>
      </c>
      <c r="G110" s="4">
        <f t="shared" si="31"/>
        <v>610766005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2" t="s">
        <v>46</v>
      </c>
      <c r="B111" s="2"/>
      <c r="C111" s="3"/>
      <c r="D111" s="24">
        <f t="shared" ref="D111:G111" si="33">SUM(D108:D110)</f>
        <v>14202778038</v>
      </c>
      <c r="E111" s="24">
        <f t="shared" si="33"/>
        <v>1408958693</v>
      </c>
      <c r="F111" s="24">
        <f t="shared" si="33"/>
        <v>1223663085</v>
      </c>
      <c r="G111" s="24">
        <f t="shared" si="33"/>
        <v>185295608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18" t="s">
        <v>107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104</v>
      </c>
      <c r="D113" s="6">
        <f>June!F113</f>
        <v>9900518800</v>
      </c>
      <c r="E113" s="4">
        <f>Apr!I113+May!I113+June!I113</f>
        <v>107510542</v>
      </c>
      <c r="F113" s="4">
        <f>Apr!J113+May!J113+June!J113</f>
        <v>509809620</v>
      </c>
      <c r="G113" s="4">
        <f>E113-F113</f>
        <v>-402299078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2" t="s">
        <v>92</v>
      </c>
      <c r="B114" s="23"/>
      <c r="C114" s="1"/>
      <c r="D114" s="24">
        <f t="shared" ref="D114:G114" si="34">SUM(D113)</f>
        <v>9900518800</v>
      </c>
      <c r="E114" s="24">
        <f t="shared" si="34"/>
        <v>107510542</v>
      </c>
      <c r="F114" s="24">
        <f t="shared" si="34"/>
        <v>509809620</v>
      </c>
      <c r="G114" s="24">
        <f t="shared" si="34"/>
        <v>-402299078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108</v>
      </c>
      <c r="B115" s="30"/>
      <c r="C115" s="28"/>
      <c r="D115" s="24">
        <f t="shared" ref="D115:G115" si="35">D111+D114</f>
        <v>24103296838</v>
      </c>
      <c r="E115" s="24">
        <f t="shared" si="35"/>
        <v>1516469235</v>
      </c>
      <c r="F115" s="24">
        <f t="shared" si="35"/>
        <v>1733472705</v>
      </c>
      <c r="G115" s="24">
        <f t="shared" si="35"/>
        <v>-217003470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1" t="s">
        <v>109</v>
      </c>
      <c r="B116" s="32"/>
      <c r="C116" s="33"/>
      <c r="D116" s="34">
        <f t="shared" ref="D116:G116" si="36">D40+D64+D92+D105+D115</f>
        <v>222785883437</v>
      </c>
      <c r="E116" s="34">
        <f t="shared" si="36"/>
        <v>9868065858</v>
      </c>
      <c r="F116" s="34">
        <f t="shared" si="36"/>
        <v>17638966385</v>
      </c>
      <c r="G116" s="34">
        <f t="shared" si="36"/>
        <v>-7770900527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"/>
      <c r="B117" s="2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29"/>
      <c r="B118" s="36"/>
      <c r="C118" s="36"/>
      <c r="D118" s="54">
        <f>D116-June!F116</f>
        <v>0</v>
      </c>
      <c r="E118" s="54">
        <f>E116-Apr!I116-May!I116-June!I116</f>
        <v>0</v>
      </c>
      <c r="F118" s="54">
        <f>F116-Apr!J116-May!J116-June!J116</f>
        <v>-0.0000009536743164</v>
      </c>
      <c r="G118" s="54">
        <f>G116-Apr!K116-May!K116-June!K116</f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29"/>
      <c r="B119" s="36"/>
      <c r="C119" s="36"/>
      <c r="D119" s="55"/>
      <c r="E119" s="55"/>
      <c r="F119" s="55"/>
      <c r="G119" s="5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29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29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29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29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127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4.167998045E9</v>
      </c>
      <c r="E9" s="6">
        <v>1.2273656E7</v>
      </c>
      <c r="F9" s="6">
        <f t="shared" ref="F9:F27" si="1">D9-E9</f>
        <v>4155724389</v>
      </c>
      <c r="G9" s="6">
        <v>4.029468319E9</v>
      </c>
      <c r="H9" s="6">
        <v>6246.0</v>
      </c>
      <c r="I9" s="6">
        <v>4975381.0</v>
      </c>
      <c r="J9" s="6">
        <v>5.9921497E7</v>
      </c>
      <c r="K9" s="4">
        <f t="shared" ref="K9:K27" si="2">I9-J9</f>
        <v>-54946116</v>
      </c>
      <c r="L9" s="4">
        <f>I9+June!L9</f>
        <v>30078404</v>
      </c>
      <c r="M9" s="4">
        <f>J9+June!M9</f>
        <v>358992974</v>
      </c>
      <c r="N9" s="4">
        <f t="shared" ref="N9:N27" si="3">L9-M9</f>
        <v>-328914570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7.6471260724E8</v>
      </c>
      <c r="E10" s="6">
        <v>2066776.71</v>
      </c>
      <c r="F10" s="6">
        <f t="shared" si="1"/>
        <v>762645830.5</v>
      </c>
      <c r="G10" s="6">
        <v>7.2244481529E8</v>
      </c>
      <c r="H10" s="6">
        <v>3969.0</v>
      </c>
      <c r="I10" s="6">
        <v>3979026.66</v>
      </c>
      <c r="J10" s="6">
        <v>5962392.24</v>
      </c>
      <c r="K10" s="4">
        <f t="shared" si="2"/>
        <v>-1983365.58</v>
      </c>
      <c r="L10" s="4">
        <f>I10+June!L10</f>
        <v>28827828.04</v>
      </c>
      <c r="M10" s="4">
        <f>J10+June!M10</f>
        <v>128479279.5</v>
      </c>
      <c r="N10" s="4">
        <f t="shared" si="3"/>
        <v>-99651451.49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1.16509943138E9</v>
      </c>
      <c r="E11" s="6">
        <v>6496881.65</v>
      </c>
      <c r="F11" s="6">
        <f t="shared" si="1"/>
        <v>1158602550</v>
      </c>
      <c r="G11" s="6">
        <v>1.0845624507E9</v>
      </c>
      <c r="H11" s="6">
        <v>2594.0</v>
      </c>
      <c r="I11" s="6">
        <v>5458216.95</v>
      </c>
      <c r="J11" s="6">
        <v>2.156304601E7</v>
      </c>
      <c r="K11" s="4">
        <f t="shared" si="2"/>
        <v>-16104829.06</v>
      </c>
      <c r="L11" s="4">
        <f>I11+June!L11</f>
        <v>55079234.03</v>
      </c>
      <c r="M11" s="4">
        <f>J11+June!M11</f>
        <v>269218515.1</v>
      </c>
      <c r="N11" s="4">
        <f t="shared" si="3"/>
        <v>-214139281.1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4.4528149633E8</v>
      </c>
      <c r="E12" s="6">
        <v>2.160401688E7</v>
      </c>
      <c r="F12" s="6">
        <f t="shared" si="1"/>
        <v>423677479.5</v>
      </c>
      <c r="G12" s="6">
        <v>3.4162285043E8</v>
      </c>
      <c r="H12" s="6">
        <v>1773.0</v>
      </c>
      <c r="I12" s="6">
        <v>2654780.5</v>
      </c>
      <c r="J12" s="6">
        <v>4306042.21</v>
      </c>
      <c r="K12" s="4">
        <f t="shared" si="2"/>
        <v>-1651261.71</v>
      </c>
      <c r="L12" s="4">
        <f>I12+June!L12</f>
        <v>76428349.71</v>
      </c>
      <c r="M12" s="4">
        <f>J12+June!M12</f>
        <v>13893735.06</v>
      </c>
      <c r="N12" s="4">
        <f t="shared" si="3"/>
        <v>62534614.65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4.53543638E8</v>
      </c>
      <c r="E13" s="6">
        <v>1.8921904E7</v>
      </c>
      <c r="F13" s="6">
        <f t="shared" si="1"/>
        <v>434621734</v>
      </c>
      <c r="G13" s="6">
        <v>3.70767653E8</v>
      </c>
      <c r="H13" s="6">
        <v>1243.0</v>
      </c>
      <c r="I13" s="6">
        <v>229441.0</v>
      </c>
      <c r="J13" s="6">
        <v>2856467.0</v>
      </c>
      <c r="K13" s="4">
        <f t="shared" si="2"/>
        <v>-2627026</v>
      </c>
      <c r="L13" s="4">
        <f>I13+June!L13</f>
        <v>65139083</v>
      </c>
      <c r="M13" s="4">
        <f>J13+June!M13</f>
        <v>87941856</v>
      </c>
      <c r="N13" s="4">
        <f t="shared" si="3"/>
        <v>-22802773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3.668228671E9</v>
      </c>
      <c r="E14" s="6">
        <v>9.1325521E7</v>
      </c>
      <c r="F14" s="6">
        <f t="shared" si="1"/>
        <v>3576903150</v>
      </c>
      <c r="G14" s="6">
        <v>3.357275105E9</v>
      </c>
      <c r="H14" s="6">
        <v>14935.0</v>
      </c>
      <c r="I14" s="6">
        <v>3041312.0</v>
      </c>
      <c r="J14" s="6">
        <v>2.2055436E7</v>
      </c>
      <c r="K14" s="4">
        <f t="shared" si="2"/>
        <v>-19014124</v>
      </c>
      <c r="L14" s="4">
        <f>I14+June!L14</f>
        <v>583183471</v>
      </c>
      <c r="M14" s="4">
        <f>J14+June!M14</f>
        <v>1383245895</v>
      </c>
      <c r="N14" s="4">
        <f t="shared" si="3"/>
        <v>-800062424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1.33846659E8</v>
      </c>
      <c r="E15" s="6">
        <v>420852.0</v>
      </c>
      <c r="F15" s="6">
        <f t="shared" si="1"/>
        <v>133425807</v>
      </c>
      <c r="G15" s="6">
        <v>1.32002736E8</v>
      </c>
      <c r="H15" s="6">
        <v>500.0</v>
      </c>
      <c r="I15" s="6">
        <v>208650.0</v>
      </c>
      <c r="J15" s="6">
        <v>1193431.0</v>
      </c>
      <c r="K15" s="4">
        <f t="shared" si="2"/>
        <v>-984781</v>
      </c>
      <c r="L15" s="4">
        <f>I15+June!L15</f>
        <v>40828493</v>
      </c>
      <c r="M15" s="4">
        <f>J15+June!M15</f>
        <v>11202438</v>
      </c>
      <c r="N15" s="4">
        <f t="shared" si="3"/>
        <v>29626055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1.28711597E8</v>
      </c>
      <c r="E16" s="6">
        <v>1354180.0</v>
      </c>
      <c r="F16" s="6">
        <f t="shared" si="1"/>
        <v>127357417</v>
      </c>
      <c r="G16" s="6">
        <v>1.18178825E8</v>
      </c>
      <c r="H16" s="6">
        <v>47.0</v>
      </c>
      <c r="I16" s="6">
        <v>0.0</v>
      </c>
      <c r="J16" s="6">
        <v>0.0</v>
      </c>
      <c r="K16" s="4">
        <f t="shared" si="2"/>
        <v>0</v>
      </c>
      <c r="L16" s="4">
        <f>I16+June!L16</f>
        <v>23000000</v>
      </c>
      <c r="M16" s="4">
        <f>J16+June!M16</f>
        <v>7542618</v>
      </c>
      <c r="N16" s="4">
        <f t="shared" si="3"/>
        <v>15457382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1.16154222E9</v>
      </c>
      <c r="E17" s="6">
        <v>3.1545643E7</v>
      </c>
      <c r="F17" s="6">
        <f t="shared" si="1"/>
        <v>1129996577</v>
      </c>
      <c r="G17" s="6">
        <v>1.149015739E9</v>
      </c>
      <c r="H17" s="6">
        <v>11349.0</v>
      </c>
      <c r="I17" s="6">
        <v>0.0</v>
      </c>
      <c r="J17" s="6">
        <v>1.3348955E7</v>
      </c>
      <c r="K17" s="4">
        <f t="shared" si="2"/>
        <v>-13348955</v>
      </c>
      <c r="L17" s="4">
        <f>I17+June!L17</f>
        <v>2999985</v>
      </c>
      <c r="M17" s="4">
        <f>J17+June!M17</f>
        <v>87431150</v>
      </c>
      <c r="N17" s="4">
        <f t="shared" si="3"/>
        <v>-84431165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3.441037148E9</v>
      </c>
      <c r="E18" s="6">
        <v>2.2667497E7</v>
      </c>
      <c r="F18" s="6">
        <f t="shared" si="1"/>
        <v>3418369651</v>
      </c>
      <c r="G18" s="6">
        <v>3.308639293E9</v>
      </c>
      <c r="H18" s="6">
        <v>11202.0</v>
      </c>
      <c r="I18" s="6">
        <v>1.3512228E7</v>
      </c>
      <c r="J18" s="6">
        <v>5.4095411E7</v>
      </c>
      <c r="K18" s="4">
        <f t="shared" si="2"/>
        <v>-40583183</v>
      </c>
      <c r="L18" s="4">
        <f>I18+June!L18</f>
        <v>53698134</v>
      </c>
      <c r="M18" s="4">
        <f>J18+June!M18</f>
        <v>233883434</v>
      </c>
      <c r="N18" s="4">
        <f t="shared" si="3"/>
        <v>-180185300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2.38941590939E9</v>
      </c>
      <c r="E19" s="6">
        <v>8550763.53</v>
      </c>
      <c r="F19" s="6">
        <f t="shared" si="1"/>
        <v>2380865146</v>
      </c>
      <c r="G19" s="6">
        <v>2.26608019559E9</v>
      </c>
      <c r="H19" s="6">
        <v>4800.0</v>
      </c>
      <c r="I19" s="6">
        <v>3882392.14</v>
      </c>
      <c r="J19" s="6">
        <v>4.293851181E7</v>
      </c>
      <c r="K19" s="4">
        <f t="shared" si="2"/>
        <v>-39056119.67</v>
      </c>
      <c r="L19" s="4">
        <f>I19+June!L19</f>
        <v>19995385.9</v>
      </c>
      <c r="M19" s="4">
        <f>J19+June!M19</f>
        <v>101651539.2</v>
      </c>
      <c r="N19" s="4">
        <f t="shared" si="3"/>
        <v>-81656153.34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9.40068524493E9</v>
      </c>
      <c r="E20" s="6">
        <v>2.52544752E7</v>
      </c>
      <c r="F20" s="6">
        <f t="shared" si="1"/>
        <v>9375430770</v>
      </c>
      <c r="G20" s="6">
        <v>8.70360369472E9</v>
      </c>
      <c r="H20" s="6">
        <v>33054.0</v>
      </c>
      <c r="I20" s="6">
        <v>5322891.46</v>
      </c>
      <c r="J20" s="6">
        <v>1.1133840657E8</v>
      </c>
      <c r="K20" s="4">
        <f t="shared" si="2"/>
        <v>-106015515.1</v>
      </c>
      <c r="L20" s="4">
        <f>I20+June!L20</f>
        <v>61940117.48</v>
      </c>
      <c r="M20" s="4">
        <f>J20+June!M20</f>
        <v>382169212.2</v>
      </c>
      <c r="N20" s="4">
        <f t="shared" si="3"/>
        <v>-320229094.8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3.1687207134E8</v>
      </c>
      <c r="E21" s="6">
        <v>613470.29</v>
      </c>
      <c r="F21" s="6">
        <f t="shared" si="1"/>
        <v>316258601.1</v>
      </c>
      <c r="G21" s="6">
        <v>3.1109046708E8</v>
      </c>
      <c r="H21" s="6">
        <v>898.0</v>
      </c>
      <c r="I21" s="6">
        <v>234120.0</v>
      </c>
      <c r="J21" s="6">
        <v>4134243.48</v>
      </c>
      <c r="K21" s="4">
        <f t="shared" si="2"/>
        <v>-3900123.48</v>
      </c>
      <c r="L21" s="4">
        <f>I21+June!L21</f>
        <v>2812919.68</v>
      </c>
      <c r="M21" s="4">
        <f>J21+June!M21</f>
        <v>10444405.07</v>
      </c>
      <c r="N21" s="4">
        <f t="shared" si="3"/>
        <v>-7631485.39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3.83203902917E9</v>
      </c>
      <c r="E22" s="6">
        <v>7570756.26</v>
      </c>
      <c r="F22" s="6">
        <f t="shared" si="1"/>
        <v>3824468273</v>
      </c>
      <c r="G22" s="6">
        <v>3.74874971394E9</v>
      </c>
      <c r="H22" s="6">
        <v>24165.0</v>
      </c>
      <c r="I22" s="6">
        <v>4974861.97</v>
      </c>
      <c r="J22" s="6">
        <v>1.934285818E7</v>
      </c>
      <c r="K22" s="4">
        <f t="shared" si="2"/>
        <v>-14367996.21</v>
      </c>
      <c r="L22" s="4">
        <f>I22+June!L22</f>
        <v>89604576.37</v>
      </c>
      <c r="M22" s="4">
        <f>J22+June!M22</f>
        <v>193784224</v>
      </c>
      <c r="N22" s="4">
        <f t="shared" si="3"/>
        <v>-104179647.6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7.462985636E9</v>
      </c>
      <c r="E23" s="6">
        <v>1.4091491E7</v>
      </c>
      <c r="F23" s="6">
        <f t="shared" si="1"/>
        <v>7448894145</v>
      </c>
      <c r="G23" s="6">
        <v>7.408851478E9</v>
      </c>
      <c r="H23" s="6">
        <v>12796.0</v>
      </c>
      <c r="I23" s="6">
        <v>1332178.0</v>
      </c>
      <c r="J23" s="6">
        <v>2.10583615E8</v>
      </c>
      <c r="K23" s="4">
        <f t="shared" si="2"/>
        <v>-209251437</v>
      </c>
      <c r="L23" s="4">
        <f>I23+June!L23</f>
        <v>9100144</v>
      </c>
      <c r="M23" s="4">
        <f>J23+June!M23</f>
        <v>885842439</v>
      </c>
      <c r="N23" s="4">
        <f t="shared" si="3"/>
        <v>-876742295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3.46708819911E9</v>
      </c>
      <c r="E24" s="6">
        <v>2.223391543E7</v>
      </c>
      <c r="F24" s="6">
        <f t="shared" si="1"/>
        <v>3444854284</v>
      </c>
      <c r="G24" s="6">
        <v>3.27525350293E9</v>
      </c>
      <c r="H24" s="6">
        <v>12522.0</v>
      </c>
      <c r="I24" s="6">
        <v>674754.57</v>
      </c>
      <c r="J24" s="6">
        <v>5716538.92</v>
      </c>
      <c r="K24" s="4">
        <f t="shared" si="2"/>
        <v>-5041784.35</v>
      </c>
      <c r="L24" s="4">
        <f>I24+June!L24</f>
        <v>148542418.5</v>
      </c>
      <c r="M24" s="4">
        <f>J24+June!M24</f>
        <v>418086748.8</v>
      </c>
      <c r="N24" s="4">
        <f t="shared" si="3"/>
        <v>-269544330.4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6.328082237E9</v>
      </c>
      <c r="E25" s="6">
        <v>4.0100932E7</v>
      </c>
      <c r="F25" s="6">
        <f t="shared" si="1"/>
        <v>6287981305</v>
      </c>
      <c r="G25" s="6">
        <v>6.078143075E9</v>
      </c>
      <c r="H25" s="6">
        <v>67102.0</v>
      </c>
      <c r="I25" s="6">
        <v>1.4426352E7</v>
      </c>
      <c r="J25" s="6">
        <v>1.12655275E8</v>
      </c>
      <c r="K25" s="4">
        <f t="shared" si="2"/>
        <v>-98228923</v>
      </c>
      <c r="L25" s="4">
        <f>I25+June!L25</f>
        <v>190854207</v>
      </c>
      <c r="M25" s="4">
        <f>J25+June!M25</f>
        <v>802303965</v>
      </c>
      <c r="N25" s="4">
        <f t="shared" si="3"/>
        <v>-611449758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9.932718491E9</v>
      </c>
      <c r="E26" s="6">
        <v>4.7402999E7</v>
      </c>
      <c r="F26" s="6">
        <f t="shared" si="1"/>
        <v>9885315492</v>
      </c>
      <c r="G26" s="6">
        <v>9.804401188E9</v>
      </c>
      <c r="H26" s="6">
        <v>58073.0</v>
      </c>
      <c r="I26" s="6">
        <v>5.7601202E7</v>
      </c>
      <c r="J26" s="6">
        <v>3.21646545E8</v>
      </c>
      <c r="K26" s="4">
        <f t="shared" si="2"/>
        <v>-264045343</v>
      </c>
      <c r="L26" s="4">
        <f>I26+June!L26</f>
        <v>358283616</v>
      </c>
      <c r="M26" s="4">
        <f>J26+June!M26</f>
        <v>1726045846</v>
      </c>
      <c r="N26" s="4">
        <f t="shared" si="3"/>
        <v>-1367762230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5.9519077216E8</v>
      </c>
      <c r="E27" s="6">
        <v>4129714.87</v>
      </c>
      <c r="F27" s="6">
        <f t="shared" si="1"/>
        <v>591061057.3</v>
      </c>
      <c r="G27" s="6">
        <v>5.502149157E8</v>
      </c>
      <c r="H27" s="6">
        <v>1220.0</v>
      </c>
      <c r="I27" s="6">
        <v>140033.85</v>
      </c>
      <c r="J27" s="6">
        <v>673202.03</v>
      </c>
      <c r="K27" s="4">
        <f t="shared" si="2"/>
        <v>-533168.18</v>
      </c>
      <c r="L27" s="4">
        <f>I27+June!L27</f>
        <v>10863864.27</v>
      </c>
      <c r="M27" s="4">
        <f>J27+June!M27</f>
        <v>10414396.42</v>
      </c>
      <c r="N27" s="4">
        <f t="shared" si="3"/>
        <v>449467.85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2.3388491282E8</v>
      </c>
      <c r="E29" s="6">
        <v>716562.81</v>
      </c>
      <c r="F29" s="6">
        <f t="shared" ref="F29:F32" si="5">D29-E29</f>
        <v>233168350</v>
      </c>
      <c r="G29" s="6">
        <v>2.3191299001E8</v>
      </c>
      <c r="H29" s="6">
        <v>3791.0</v>
      </c>
      <c r="I29" s="6">
        <v>4688245.62</v>
      </c>
      <c r="J29" s="6">
        <v>1.233106194E7</v>
      </c>
      <c r="K29" s="4">
        <f t="shared" ref="K29:K32" si="6">I29-J29</f>
        <v>-7642816.32</v>
      </c>
      <c r="L29" s="4">
        <f>I29+June!L29</f>
        <v>47008106.99</v>
      </c>
      <c r="M29" s="4">
        <f>J29+June!M29</f>
        <v>51584057.31</v>
      </c>
      <c r="N29" s="4">
        <f t="shared" ref="N29:N32" si="7">L29-M29</f>
        <v>-4575950.32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2.9060016702E8</v>
      </c>
      <c r="E30" s="6">
        <v>928585.02</v>
      </c>
      <c r="F30" s="6">
        <f t="shared" si="5"/>
        <v>289671582</v>
      </c>
      <c r="G30" s="6">
        <v>1.7933806209E8</v>
      </c>
      <c r="H30" s="6">
        <v>3883.0</v>
      </c>
      <c r="I30" s="6">
        <v>2.219350999E7</v>
      </c>
      <c r="J30" s="6">
        <v>1.049791898E7</v>
      </c>
      <c r="K30" s="4">
        <f t="shared" si="6"/>
        <v>11695591.01</v>
      </c>
      <c r="L30" s="4">
        <f>I30+June!L30</f>
        <v>215482515</v>
      </c>
      <c r="M30" s="4">
        <f>J30+June!M30</f>
        <v>42513334.4</v>
      </c>
      <c r="N30" s="4">
        <f t="shared" si="7"/>
        <v>172969180.6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2.9877383719E8</v>
      </c>
      <c r="E31" s="6">
        <v>4270141.45</v>
      </c>
      <c r="F31" s="6">
        <f t="shared" si="5"/>
        <v>294503695.7</v>
      </c>
      <c r="G31" s="6">
        <v>2.691249328E8</v>
      </c>
      <c r="H31" s="6">
        <v>1169.0</v>
      </c>
      <c r="I31" s="6">
        <v>1819374.24</v>
      </c>
      <c r="J31" s="6">
        <v>3008025.92</v>
      </c>
      <c r="K31" s="4">
        <f t="shared" si="6"/>
        <v>-1188651.68</v>
      </c>
      <c r="L31" s="4">
        <f>I31+June!L31</f>
        <v>4845239.93</v>
      </c>
      <c r="M31" s="4">
        <f>J31+June!M31</f>
        <v>29226487.71</v>
      </c>
      <c r="N31" s="4">
        <f t="shared" si="7"/>
        <v>-24381247.78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6.43006113E8</v>
      </c>
      <c r="E32" s="6">
        <v>7584378.0</v>
      </c>
      <c r="F32" s="6">
        <f t="shared" si="5"/>
        <v>635421735</v>
      </c>
      <c r="G32" s="6">
        <v>6.30233737E8</v>
      </c>
      <c r="H32" s="6">
        <v>661068.0</v>
      </c>
      <c r="I32" s="6">
        <v>2.7603554E7</v>
      </c>
      <c r="J32" s="6">
        <v>2.5821413E7</v>
      </c>
      <c r="K32" s="4">
        <f t="shared" si="6"/>
        <v>1782141</v>
      </c>
      <c r="L32" s="4">
        <f>I32+June!L32</f>
        <v>146121149</v>
      </c>
      <c r="M32" s="4">
        <f>J32+June!M32</f>
        <v>151622931</v>
      </c>
      <c r="N32" s="4">
        <f t="shared" si="7"/>
        <v>-5501782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1.526857816E9</v>
      </c>
      <c r="E34" s="6">
        <v>9010184.0</v>
      </c>
      <c r="F34" s="6">
        <f>D34-E34</f>
        <v>1517847632</v>
      </c>
      <c r="G34" s="6">
        <v>1.511769752E9</v>
      </c>
      <c r="H34" s="6">
        <v>3230.0</v>
      </c>
      <c r="I34" s="6">
        <v>0.0</v>
      </c>
      <c r="J34" s="6">
        <v>4.50420267E8</v>
      </c>
      <c r="K34" s="4">
        <f>I34-J34</f>
        <v>-450420267</v>
      </c>
      <c r="L34" s="4">
        <f>I34+June!L34</f>
        <v>14535918</v>
      </c>
      <c r="M34" s="4">
        <f>J34+June!M34</f>
        <v>729127161</v>
      </c>
      <c r="N34" s="4">
        <f>L34-M34</f>
        <v>-714591243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62248201949</v>
      </c>
      <c r="E35" s="24">
        <f t="shared" si="9"/>
        <v>401135297.1</v>
      </c>
      <c r="F35" s="24">
        <f t="shared" si="9"/>
        <v>61847066652</v>
      </c>
      <c r="G35" s="24">
        <f t="shared" si="9"/>
        <v>59582745491</v>
      </c>
      <c r="H35" s="24">
        <f t="shared" si="9"/>
        <v>941629</v>
      </c>
      <c r="I35" s="24">
        <f t="shared" si="9"/>
        <v>178952506</v>
      </c>
      <c r="J35" s="24">
        <f t="shared" si="9"/>
        <v>1516410560</v>
      </c>
      <c r="K35" s="24">
        <f t="shared" si="9"/>
        <v>-1337458054</v>
      </c>
      <c r="L35" s="24">
        <f t="shared" si="9"/>
        <v>2279253160</v>
      </c>
      <c r="M35" s="24">
        <f t="shared" si="9"/>
        <v>8116648642</v>
      </c>
      <c r="N35" s="24">
        <f t="shared" si="9"/>
        <v>-5837395482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2.826343101E7</v>
      </c>
      <c r="E37" s="6">
        <v>252242.44</v>
      </c>
      <c r="F37" s="6">
        <f t="shared" ref="F37:F38" si="10">D37-E37</f>
        <v>28011188.57</v>
      </c>
      <c r="G37" s="6">
        <v>0.0</v>
      </c>
      <c r="H37" s="6">
        <v>50.0</v>
      </c>
      <c r="I37" s="6">
        <v>5807.32</v>
      </c>
      <c r="J37" s="6">
        <v>0.0</v>
      </c>
      <c r="K37" s="4">
        <f t="shared" ref="K37:K38" si="11">I37-J37</f>
        <v>5807.32</v>
      </c>
      <c r="L37" s="4">
        <f>I37+June!L37</f>
        <v>393244.57</v>
      </c>
      <c r="M37" s="4">
        <f>J37+June!M37</f>
        <v>81400.79</v>
      </c>
      <c r="N37" s="4">
        <f t="shared" ref="N37:N38" si="12">L37-M37</f>
        <v>311843.78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1.92239425E9</v>
      </c>
      <c r="E38" s="6">
        <v>6.5849909E7</v>
      </c>
      <c r="F38" s="6">
        <f t="shared" si="10"/>
        <v>1856544341</v>
      </c>
      <c r="G38" s="6">
        <v>0.0</v>
      </c>
      <c r="H38" s="6">
        <v>3041.0</v>
      </c>
      <c r="I38" s="6">
        <v>2.1510944E7</v>
      </c>
      <c r="J38" s="6">
        <v>4.0221347E7</v>
      </c>
      <c r="K38" s="4">
        <f t="shared" si="11"/>
        <v>-18710403</v>
      </c>
      <c r="L38" s="4">
        <f>I38+June!L38</f>
        <v>108801383</v>
      </c>
      <c r="M38" s="4">
        <f>J38+June!M38</f>
        <v>515910151</v>
      </c>
      <c r="N38" s="4">
        <f t="shared" si="12"/>
        <v>-407108768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1950657681</v>
      </c>
      <c r="E39" s="24">
        <f t="shared" si="13"/>
        <v>66102151.44</v>
      </c>
      <c r="F39" s="24">
        <f t="shared" si="13"/>
        <v>1884555530</v>
      </c>
      <c r="G39" s="24">
        <f t="shared" si="13"/>
        <v>0</v>
      </c>
      <c r="H39" s="25">
        <f t="shared" si="13"/>
        <v>3091</v>
      </c>
      <c r="I39" s="24">
        <f t="shared" si="13"/>
        <v>21516751.32</v>
      </c>
      <c r="J39" s="24">
        <f t="shared" si="13"/>
        <v>40221347</v>
      </c>
      <c r="K39" s="24">
        <f t="shared" si="13"/>
        <v>-18704595.68</v>
      </c>
      <c r="L39" s="24">
        <f t="shared" si="13"/>
        <v>109194627.6</v>
      </c>
      <c r="M39" s="24">
        <f t="shared" si="13"/>
        <v>515991551.8</v>
      </c>
      <c r="N39" s="24">
        <f t="shared" si="13"/>
        <v>-406796924.2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64198859630</v>
      </c>
      <c r="E40" s="24">
        <f t="shared" si="14"/>
        <v>467237448.5</v>
      </c>
      <c r="F40" s="24">
        <f t="shared" si="14"/>
        <v>63731622182</v>
      </c>
      <c r="G40" s="24">
        <f t="shared" si="14"/>
        <v>59582745491</v>
      </c>
      <c r="H40" s="25">
        <f t="shared" si="14"/>
        <v>944720</v>
      </c>
      <c r="I40" s="24">
        <f t="shared" si="14"/>
        <v>200469257.3</v>
      </c>
      <c r="J40" s="24">
        <f t="shared" si="14"/>
        <v>1556631907</v>
      </c>
      <c r="K40" s="24">
        <f t="shared" si="14"/>
        <v>-1356162650</v>
      </c>
      <c r="L40" s="24">
        <f t="shared" si="14"/>
        <v>2388447787</v>
      </c>
      <c r="M40" s="24">
        <f t="shared" si="14"/>
        <v>8632640194</v>
      </c>
      <c r="N40" s="24">
        <f t="shared" si="14"/>
        <v>-6244192406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4.4008795885E8</v>
      </c>
      <c r="E43" s="6">
        <v>1244983.44</v>
      </c>
      <c r="F43" s="6">
        <f t="shared" ref="F43:F52" si="15">D43-E43</f>
        <v>438842975.4</v>
      </c>
      <c r="G43" s="6">
        <v>2.210642309E8</v>
      </c>
      <c r="H43" s="6">
        <v>2313.0</v>
      </c>
      <c r="I43" s="6">
        <v>363004.48</v>
      </c>
      <c r="J43" s="6">
        <v>2486000.05</v>
      </c>
      <c r="K43" s="4">
        <f t="shared" ref="K43:K52" si="16">I43-J43</f>
        <v>-2122995.57</v>
      </c>
      <c r="L43" s="4">
        <f>I43+June!L43</f>
        <v>3687873.03</v>
      </c>
      <c r="M43" s="4">
        <f>J43+June!M43</f>
        <v>34941760.2</v>
      </c>
      <c r="N43" s="4">
        <f t="shared" ref="N43:N52" si="17">L43-M43</f>
        <v>-31253887.17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1.1496503108E8</v>
      </c>
      <c r="E44" s="6">
        <v>299183.06</v>
      </c>
      <c r="F44" s="6">
        <f t="shared" si="15"/>
        <v>114665848</v>
      </c>
      <c r="G44" s="6">
        <v>2.8933047E7</v>
      </c>
      <c r="H44" s="6">
        <v>696.0</v>
      </c>
      <c r="I44" s="6">
        <v>471432.75</v>
      </c>
      <c r="J44" s="6">
        <v>791702.86</v>
      </c>
      <c r="K44" s="4">
        <f t="shared" si="16"/>
        <v>-320270.11</v>
      </c>
      <c r="L44" s="4">
        <f>I44+June!L44</f>
        <v>1978357.03</v>
      </c>
      <c r="M44" s="4">
        <f>J44+June!M44</f>
        <v>8190889.21</v>
      </c>
      <c r="N44" s="4">
        <f t="shared" si="17"/>
        <v>-6212532.18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7.83570168E8</v>
      </c>
      <c r="E45" s="6">
        <v>1.4555222E7</v>
      </c>
      <c r="F45" s="6">
        <f t="shared" si="15"/>
        <v>769014946</v>
      </c>
      <c r="G45" s="6">
        <v>4.53612178E8</v>
      </c>
      <c r="H45" s="6">
        <v>4253.0</v>
      </c>
      <c r="I45" s="6">
        <v>718744.0</v>
      </c>
      <c r="J45" s="6">
        <v>5714088.0</v>
      </c>
      <c r="K45" s="4">
        <f t="shared" si="16"/>
        <v>-4995344</v>
      </c>
      <c r="L45" s="4">
        <f>I45+June!L45</f>
        <v>11423499</v>
      </c>
      <c r="M45" s="4">
        <f>J45+June!M45</f>
        <v>198096702</v>
      </c>
      <c r="N45" s="4">
        <f t="shared" si="17"/>
        <v>-186673203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3.17893854E8</v>
      </c>
      <c r="E46" s="6">
        <v>1.0656233E7</v>
      </c>
      <c r="F46" s="6">
        <f t="shared" si="15"/>
        <v>307237621</v>
      </c>
      <c r="G46" s="6">
        <v>2.63116063E8</v>
      </c>
      <c r="H46" s="6">
        <v>256.0</v>
      </c>
      <c r="I46" s="6">
        <v>2242925.0</v>
      </c>
      <c r="J46" s="6">
        <v>3614370.0</v>
      </c>
      <c r="K46" s="4">
        <f t="shared" si="16"/>
        <v>-1371445</v>
      </c>
      <c r="L46" s="4">
        <f>I46+June!L46</f>
        <v>194530552</v>
      </c>
      <c r="M46" s="4">
        <f>J46+June!M46</f>
        <v>191808788</v>
      </c>
      <c r="N46" s="4">
        <f t="shared" si="17"/>
        <v>2721764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3.2830546413E8</v>
      </c>
      <c r="E47" s="6">
        <v>1283272.62</v>
      </c>
      <c r="F47" s="6">
        <f t="shared" si="15"/>
        <v>327022191.5</v>
      </c>
      <c r="G47" s="6">
        <v>1.6174199261E8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I47+June!L47</f>
        <v>0</v>
      </c>
      <c r="M47" s="4">
        <f>J47+June!M47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4.81943499E8</v>
      </c>
      <c r="E48" s="6">
        <v>1.4521725E7</v>
      </c>
      <c r="F48" s="6">
        <f t="shared" si="15"/>
        <v>467421774</v>
      </c>
      <c r="G48" s="6">
        <v>2.33500216E8</v>
      </c>
      <c r="H48" s="6">
        <v>9769.0</v>
      </c>
      <c r="I48" s="6">
        <v>196574.0</v>
      </c>
      <c r="J48" s="6">
        <v>1.5659662E7</v>
      </c>
      <c r="K48" s="4">
        <f t="shared" si="16"/>
        <v>-15463088</v>
      </c>
      <c r="L48" s="4">
        <f>I48+June!L48</f>
        <v>3281541</v>
      </c>
      <c r="M48" s="4">
        <f>J48+June!M48</f>
        <v>53378213</v>
      </c>
      <c r="N48" s="4">
        <f t="shared" si="17"/>
        <v>-50096672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1.948509402E9</v>
      </c>
      <c r="E49" s="6">
        <v>1.51264E7</v>
      </c>
      <c r="F49" s="6">
        <f t="shared" si="15"/>
        <v>1933383002</v>
      </c>
      <c r="G49" s="6">
        <v>9.4472338E8</v>
      </c>
      <c r="H49" s="6">
        <v>7630.0</v>
      </c>
      <c r="I49" s="6">
        <v>6389860.0</v>
      </c>
      <c r="J49" s="6">
        <v>1.8024367E7</v>
      </c>
      <c r="K49" s="4">
        <f t="shared" si="16"/>
        <v>-11634507</v>
      </c>
      <c r="L49" s="4">
        <f>I49+June!L49</f>
        <v>19937225</v>
      </c>
      <c r="M49" s="4">
        <f>J49+June!M49</f>
        <v>115526359</v>
      </c>
      <c r="N49" s="4">
        <f t="shared" si="17"/>
        <v>-95589134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1.21528659E8</v>
      </c>
      <c r="E50" s="6">
        <v>158543.0</v>
      </c>
      <c r="F50" s="6">
        <f t="shared" si="15"/>
        <v>121370116</v>
      </c>
      <c r="G50" s="6">
        <v>5.8880496E7</v>
      </c>
      <c r="H50" s="6">
        <v>168.0</v>
      </c>
      <c r="I50" s="6">
        <v>0.0</v>
      </c>
      <c r="J50" s="6">
        <v>61343.0</v>
      </c>
      <c r="K50" s="4">
        <f t="shared" si="16"/>
        <v>-61343</v>
      </c>
      <c r="L50" s="4">
        <f>I50+June!L50</f>
        <v>0</v>
      </c>
      <c r="M50" s="4">
        <f>J50+June!M50</f>
        <v>2184561</v>
      </c>
      <c r="N50" s="4">
        <f t="shared" si="17"/>
        <v>-2184561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6.432982175E9</v>
      </c>
      <c r="E51" s="6">
        <v>2.058146E7</v>
      </c>
      <c r="F51" s="6">
        <f t="shared" si="15"/>
        <v>6412400715</v>
      </c>
      <c r="G51" s="6">
        <v>3.230941337E9</v>
      </c>
      <c r="H51" s="6">
        <v>54330.0</v>
      </c>
      <c r="I51" s="6">
        <v>7542970.0</v>
      </c>
      <c r="J51" s="6">
        <v>7.3591548E7</v>
      </c>
      <c r="K51" s="4">
        <f t="shared" si="16"/>
        <v>-66048578</v>
      </c>
      <c r="L51" s="4">
        <f>I51+June!L51</f>
        <v>70495922</v>
      </c>
      <c r="M51" s="4">
        <f>J51+June!M51</f>
        <v>569273326</v>
      </c>
      <c r="N51" s="4">
        <f t="shared" si="17"/>
        <v>-498777404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5.49317981E8</v>
      </c>
      <c r="E52" s="6">
        <v>2915293.0</v>
      </c>
      <c r="F52" s="6">
        <f t="shared" si="15"/>
        <v>546402688</v>
      </c>
      <c r="G52" s="6">
        <v>2.8733084E8</v>
      </c>
      <c r="H52" s="6">
        <v>5000.0</v>
      </c>
      <c r="I52" s="6">
        <v>0.0</v>
      </c>
      <c r="J52" s="6">
        <v>5545321.0</v>
      </c>
      <c r="K52" s="4">
        <f t="shared" si="16"/>
        <v>-5545321</v>
      </c>
      <c r="L52" s="4">
        <f>I52+June!L52</f>
        <v>0</v>
      </c>
      <c r="M52" s="4">
        <f>J52+June!M52</f>
        <v>98899431</v>
      </c>
      <c r="N52" s="4">
        <f t="shared" si="17"/>
        <v>-98899431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7.8706345E7</v>
      </c>
      <c r="E54" s="6">
        <v>2672736.0</v>
      </c>
      <c r="F54" s="6">
        <f t="shared" ref="F54:F56" si="19">D54-E54</f>
        <v>76033609</v>
      </c>
      <c r="G54" s="6">
        <v>2.4215478E7</v>
      </c>
      <c r="H54" s="6">
        <v>1200.0</v>
      </c>
      <c r="I54" s="6">
        <v>162095.0</v>
      </c>
      <c r="J54" s="6">
        <v>2.2117936E7</v>
      </c>
      <c r="K54" s="4">
        <f t="shared" ref="K54:K56" si="20">I54-J54</f>
        <v>-21955841</v>
      </c>
      <c r="L54" s="4">
        <f>I54+June!L54</f>
        <v>21289601</v>
      </c>
      <c r="M54" s="4">
        <f>J54+June!M54</f>
        <v>24997410</v>
      </c>
      <c r="N54" s="4">
        <f t="shared" ref="N54:N56" si="21">L54-M54</f>
        <v>-3707809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5.8132785E7</v>
      </c>
      <c r="E55" s="6">
        <v>330862.0</v>
      </c>
      <c r="F55" s="6">
        <f t="shared" si="19"/>
        <v>57801923</v>
      </c>
      <c r="G55" s="6">
        <v>4.2567194E7</v>
      </c>
      <c r="H55" s="6">
        <v>476.0</v>
      </c>
      <c r="I55" s="6">
        <v>239655.0</v>
      </c>
      <c r="J55" s="6">
        <v>164950.0</v>
      </c>
      <c r="K55" s="4">
        <f t="shared" si="20"/>
        <v>74705</v>
      </c>
      <c r="L55" s="4">
        <f>I55+June!L55</f>
        <v>1600972</v>
      </c>
      <c r="M55" s="4">
        <f>J55+June!M55</f>
        <v>525782</v>
      </c>
      <c r="N55" s="4">
        <f t="shared" si="21"/>
        <v>1075190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4.7931552E7</v>
      </c>
      <c r="E56" s="6">
        <v>336538.0</v>
      </c>
      <c r="F56" s="6">
        <f t="shared" si="19"/>
        <v>47595014</v>
      </c>
      <c r="G56" s="6">
        <v>3.8212175E7</v>
      </c>
      <c r="H56" s="6">
        <v>222.0</v>
      </c>
      <c r="I56" s="6">
        <v>79691.0</v>
      </c>
      <c r="J56" s="6">
        <v>610379.0</v>
      </c>
      <c r="K56" s="4">
        <f t="shared" si="20"/>
        <v>-530688</v>
      </c>
      <c r="L56" s="4">
        <f>I56+June!L56</f>
        <v>398645</v>
      </c>
      <c r="M56" s="4">
        <f>J56+June!M56</f>
        <v>1059807</v>
      </c>
      <c r="N56" s="4">
        <f t="shared" si="21"/>
        <v>-661162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11703874874</v>
      </c>
      <c r="E57" s="24">
        <f t="shared" si="23"/>
        <v>84682451.12</v>
      </c>
      <c r="F57" s="24">
        <f t="shared" si="23"/>
        <v>11619192423</v>
      </c>
      <c r="G57" s="24">
        <f t="shared" si="23"/>
        <v>5988838628</v>
      </c>
      <c r="H57" s="24">
        <f t="shared" si="23"/>
        <v>86361</v>
      </c>
      <c r="I57" s="24">
        <f>SUM(I42:I56)</f>
        <v>18406951.23</v>
      </c>
      <c r="J57" s="24">
        <f t="shared" ref="J57:N57" si="24">SUM(J43:J56)</f>
        <v>148381666.9</v>
      </c>
      <c r="K57" s="24">
        <f t="shared" si="24"/>
        <v>-129974715.7</v>
      </c>
      <c r="L57" s="24">
        <f t="shared" si="24"/>
        <v>328624187.1</v>
      </c>
      <c r="M57" s="24">
        <f t="shared" si="24"/>
        <v>1298949147</v>
      </c>
      <c r="N57" s="24">
        <f t="shared" si="24"/>
        <v>-970324960.4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7.528804031E7</v>
      </c>
      <c r="E59" s="6">
        <v>433238.14</v>
      </c>
      <c r="F59" s="6">
        <f t="shared" ref="F59:F62" si="25">D59-E59</f>
        <v>74854802.17</v>
      </c>
      <c r="G59" s="6">
        <v>0.0</v>
      </c>
      <c r="H59" s="6">
        <v>49.0</v>
      </c>
      <c r="I59" s="6">
        <v>40855.5</v>
      </c>
      <c r="J59" s="6">
        <v>0.0</v>
      </c>
      <c r="K59" s="4">
        <f t="shared" ref="K59:K62" si="26">I59-J59</f>
        <v>40855.5</v>
      </c>
      <c r="L59" s="4">
        <f>I59+June!L59</f>
        <v>711456.28</v>
      </c>
      <c r="M59" s="4">
        <f>J59+June!M59</f>
        <v>214065.62</v>
      </c>
      <c r="N59" s="4">
        <f t="shared" ref="N59:N62" si="27">L59-M59</f>
        <v>497390.66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3.54571193E8</v>
      </c>
      <c r="E60" s="6">
        <v>3.686996426E7</v>
      </c>
      <c r="F60" s="6">
        <f t="shared" si="25"/>
        <v>317701228.7</v>
      </c>
      <c r="G60" s="6">
        <v>1.73752108E8</v>
      </c>
      <c r="H60" s="6">
        <v>228.0</v>
      </c>
      <c r="I60" s="6">
        <v>0.0</v>
      </c>
      <c r="J60" s="6">
        <v>6192992.0</v>
      </c>
      <c r="K60" s="4">
        <f t="shared" si="26"/>
        <v>-6192992</v>
      </c>
      <c r="L60" s="4">
        <f>I60+June!L60</f>
        <v>28146</v>
      </c>
      <c r="M60" s="4">
        <f>J60+June!M60</f>
        <v>22297296</v>
      </c>
      <c r="N60" s="4">
        <f t="shared" si="27"/>
        <v>-22269150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1.501815277E9</v>
      </c>
      <c r="E61" s="6">
        <v>3.1624859E7</v>
      </c>
      <c r="F61" s="6">
        <f t="shared" si="25"/>
        <v>1470190418</v>
      </c>
      <c r="G61" s="6">
        <v>0.0</v>
      </c>
      <c r="H61" s="6">
        <v>4210.0</v>
      </c>
      <c r="I61" s="6">
        <v>1.5946693E7</v>
      </c>
      <c r="J61" s="6">
        <v>1.2137809E7</v>
      </c>
      <c r="K61" s="4">
        <f t="shared" si="26"/>
        <v>3808884</v>
      </c>
      <c r="L61" s="4">
        <f>I61+June!L61</f>
        <v>53266381</v>
      </c>
      <c r="M61" s="4">
        <f>J61+June!M61</f>
        <v>253736117</v>
      </c>
      <c r="N61" s="4">
        <f t="shared" si="27"/>
        <v>-200469736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2.53291925E8</v>
      </c>
      <c r="E62" s="6">
        <v>3248294.0</v>
      </c>
      <c r="F62" s="6">
        <f t="shared" si="25"/>
        <v>250043631</v>
      </c>
      <c r="G62" s="6">
        <v>0.0</v>
      </c>
      <c r="H62" s="6">
        <v>750.0</v>
      </c>
      <c r="I62" s="6">
        <v>1003855.0</v>
      </c>
      <c r="J62" s="6">
        <v>1378913.0</v>
      </c>
      <c r="K62" s="4">
        <f t="shared" si="26"/>
        <v>-375058</v>
      </c>
      <c r="L62" s="4">
        <f>I62+June!L62</f>
        <v>5485574</v>
      </c>
      <c r="M62" s="4">
        <f>J62+June!M62</f>
        <v>30201259</v>
      </c>
      <c r="N62" s="4">
        <f t="shared" si="27"/>
        <v>-24715685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2184966435</v>
      </c>
      <c r="E63" s="24">
        <f t="shared" si="29"/>
        <v>72176355.4</v>
      </c>
      <c r="F63" s="24">
        <f t="shared" si="29"/>
        <v>2112790080</v>
      </c>
      <c r="G63" s="24">
        <f t="shared" si="29"/>
        <v>173752108</v>
      </c>
      <c r="H63" s="24">
        <f t="shared" si="29"/>
        <v>5237</v>
      </c>
      <c r="I63" s="24">
        <f t="shared" si="29"/>
        <v>16991403.5</v>
      </c>
      <c r="J63" s="24">
        <f t="shared" si="29"/>
        <v>19709714</v>
      </c>
      <c r="K63" s="24">
        <f t="shared" si="29"/>
        <v>-2718310.5</v>
      </c>
      <c r="L63" s="24">
        <f t="shared" si="29"/>
        <v>59491557.28</v>
      </c>
      <c r="M63" s="24">
        <f t="shared" si="29"/>
        <v>306448737.6</v>
      </c>
      <c r="N63" s="24">
        <f t="shared" si="29"/>
        <v>-246957180.3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13888841309</v>
      </c>
      <c r="E64" s="24">
        <f t="shared" si="30"/>
        <v>156858806.5</v>
      </c>
      <c r="F64" s="24">
        <f t="shared" si="30"/>
        <v>13731982503</v>
      </c>
      <c r="G64" s="24">
        <f t="shared" si="30"/>
        <v>6162590736</v>
      </c>
      <c r="H64" s="24">
        <f t="shared" si="30"/>
        <v>91598</v>
      </c>
      <c r="I64" s="24">
        <f t="shared" si="30"/>
        <v>35398354.73</v>
      </c>
      <c r="J64" s="24">
        <f t="shared" si="30"/>
        <v>168091380.9</v>
      </c>
      <c r="K64" s="24">
        <f t="shared" si="30"/>
        <v>-132693026.2</v>
      </c>
      <c r="L64" s="24">
        <f t="shared" si="30"/>
        <v>388115744.3</v>
      </c>
      <c r="M64" s="24">
        <f t="shared" si="30"/>
        <v>1605397885</v>
      </c>
      <c r="N64" s="24">
        <f t="shared" si="30"/>
        <v>-1217282141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3.5485293769E10</v>
      </c>
      <c r="E67" s="6">
        <v>2.62750087E8</v>
      </c>
      <c r="F67" s="6">
        <f t="shared" ref="F67:F77" si="31">D67-E67</f>
        <v>35222543682</v>
      </c>
      <c r="G67" s="6">
        <v>2.6225E8</v>
      </c>
      <c r="H67" s="6">
        <v>23644.0</v>
      </c>
      <c r="I67" s="6">
        <v>1.91608108E8</v>
      </c>
      <c r="J67" s="6">
        <v>6.75936624E8</v>
      </c>
      <c r="K67" s="4">
        <f t="shared" ref="K67:K77" si="32">I67-J67</f>
        <v>-484328516</v>
      </c>
      <c r="L67" s="4">
        <f>I67+June!L67</f>
        <v>1075258379</v>
      </c>
      <c r="M67" s="4">
        <f>J67+June!M67</f>
        <v>3184049853</v>
      </c>
      <c r="N67" s="4">
        <f t="shared" ref="N67:N77" si="33">L67-M67</f>
        <v>-2108791474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3.1548019506E8</v>
      </c>
      <c r="E68" s="6">
        <v>8079124.04</v>
      </c>
      <c r="F68" s="6">
        <f t="shared" si="31"/>
        <v>307401071</v>
      </c>
      <c r="G68" s="6">
        <v>0.0</v>
      </c>
      <c r="H68" s="6">
        <v>994.0</v>
      </c>
      <c r="I68" s="6">
        <v>1325239.87</v>
      </c>
      <c r="J68" s="6">
        <v>1.113896556E7</v>
      </c>
      <c r="K68" s="4">
        <f t="shared" si="32"/>
        <v>-9813725.69</v>
      </c>
      <c r="L68" s="4">
        <f>I68+June!L68</f>
        <v>16068528.99</v>
      </c>
      <c r="M68" s="4">
        <f>J68+June!M68</f>
        <v>146509790.5</v>
      </c>
      <c r="N68" s="4">
        <f t="shared" si="33"/>
        <v>-130441261.5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9.1008802749E8</v>
      </c>
      <c r="E69" s="6">
        <v>9100641.0</v>
      </c>
      <c r="F69" s="6">
        <f t="shared" si="31"/>
        <v>900987386.5</v>
      </c>
      <c r="G69" s="6">
        <v>0.0</v>
      </c>
      <c r="H69" s="6">
        <v>1826.0</v>
      </c>
      <c r="I69" s="6">
        <v>2750506.69</v>
      </c>
      <c r="J69" s="6">
        <v>9902243.82</v>
      </c>
      <c r="K69" s="4">
        <f t="shared" si="32"/>
        <v>-7151737.13</v>
      </c>
      <c r="L69" s="4">
        <f>I69+June!L69</f>
        <v>48050990.87</v>
      </c>
      <c r="M69" s="4">
        <f>J69+June!M69</f>
        <v>65727083.61</v>
      </c>
      <c r="N69" s="4">
        <f t="shared" si="33"/>
        <v>-17676092.74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1.89672891E8</v>
      </c>
      <c r="E70" s="6">
        <v>179782.0</v>
      </c>
      <c r="F70" s="6">
        <f t="shared" si="31"/>
        <v>189493109</v>
      </c>
      <c r="G70" s="6">
        <v>0.0</v>
      </c>
      <c r="H70" s="6">
        <v>150.0</v>
      </c>
      <c r="I70" s="6">
        <v>0.0</v>
      </c>
      <c r="J70" s="6">
        <v>98096.0</v>
      </c>
      <c r="K70" s="4">
        <f t="shared" si="32"/>
        <v>-98096</v>
      </c>
      <c r="L70" s="4">
        <f>I70+June!L70</f>
        <v>0</v>
      </c>
      <c r="M70" s="4">
        <f>J70+June!M70</f>
        <v>11264204</v>
      </c>
      <c r="N70" s="4">
        <f t="shared" si="33"/>
        <v>-11264204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1.142361432E9</v>
      </c>
      <c r="E71" s="6">
        <v>1.530758E7</v>
      </c>
      <c r="F71" s="6">
        <f t="shared" si="31"/>
        <v>1127053852</v>
      </c>
      <c r="G71" s="6">
        <v>0.0</v>
      </c>
      <c r="H71" s="6">
        <v>1751.0</v>
      </c>
      <c r="I71" s="6">
        <v>1.7503963E7</v>
      </c>
      <c r="J71" s="6">
        <v>9022283.0</v>
      </c>
      <c r="K71" s="4">
        <f t="shared" si="32"/>
        <v>8481680</v>
      </c>
      <c r="L71" s="4">
        <f>I71+June!L71</f>
        <v>167162607</v>
      </c>
      <c r="M71" s="4">
        <f>J71+June!M71</f>
        <v>321666859</v>
      </c>
      <c r="N71" s="4">
        <f t="shared" si="33"/>
        <v>-154504252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1.53004306E9</v>
      </c>
      <c r="E72" s="6">
        <v>3.4664459E7</v>
      </c>
      <c r="F72" s="6">
        <f t="shared" si="31"/>
        <v>1495378601</v>
      </c>
      <c r="G72" s="6">
        <v>0.0</v>
      </c>
      <c r="H72" s="6">
        <v>4733.0</v>
      </c>
      <c r="I72" s="6">
        <v>2637533.0</v>
      </c>
      <c r="J72" s="6">
        <v>1.115492E7</v>
      </c>
      <c r="K72" s="4">
        <f t="shared" si="32"/>
        <v>-8517387</v>
      </c>
      <c r="L72" s="4">
        <f>I72+June!L72</f>
        <v>20398651</v>
      </c>
      <c r="M72" s="4">
        <f>J72+June!M72</f>
        <v>154683073</v>
      </c>
      <c r="N72" s="4">
        <f t="shared" si="33"/>
        <v>-134284422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6.05037489E8</v>
      </c>
      <c r="E73" s="6">
        <v>1.0042343E7</v>
      </c>
      <c r="F73" s="6">
        <f t="shared" si="31"/>
        <v>594995146</v>
      </c>
      <c r="G73" s="6">
        <v>0.0</v>
      </c>
      <c r="H73" s="6">
        <v>436.0</v>
      </c>
      <c r="I73" s="6">
        <v>2734280.0</v>
      </c>
      <c r="J73" s="6">
        <v>2130210.0</v>
      </c>
      <c r="K73" s="4">
        <f t="shared" si="32"/>
        <v>604070</v>
      </c>
      <c r="L73" s="4">
        <f>I73+June!L73</f>
        <v>24421904</v>
      </c>
      <c r="M73" s="4">
        <f>J73+June!M73</f>
        <v>29771140</v>
      </c>
      <c r="N73" s="4">
        <f t="shared" si="33"/>
        <v>-5349236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3.2646844156E8</v>
      </c>
      <c r="E74" s="6">
        <v>1496206.13</v>
      </c>
      <c r="F74" s="6">
        <f t="shared" si="31"/>
        <v>324972235.4</v>
      </c>
      <c r="G74" s="6">
        <v>0.0</v>
      </c>
      <c r="H74" s="6">
        <v>3979.0</v>
      </c>
      <c r="I74" s="6">
        <v>2184418.47</v>
      </c>
      <c r="J74" s="6">
        <v>1061295.67</v>
      </c>
      <c r="K74" s="4">
        <f t="shared" si="32"/>
        <v>1123122.8</v>
      </c>
      <c r="L74" s="4">
        <f>I74+June!L74</f>
        <v>6070706.6</v>
      </c>
      <c r="M74" s="4">
        <f>J74+June!M74</f>
        <v>12759315.55</v>
      </c>
      <c r="N74" s="4">
        <f t="shared" si="33"/>
        <v>-6688608.95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1.72794073945E9</v>
      </c>
      <c r="E75" s="6">
        <v>2995900.91</v>
      </c>
      <c r="F75" s="6">
        <f t="shared" si="31"/>
        <v>1724944839</v>
      </c>
      <c r="G75" s="6">
        <v>0.0</v>
      </c>
      <c r="H75" s="6">
        <v>781.0</v>
      </c>
      <c r="I75" s="6">
        <v>2.892542536E7</v>
      </c>
      <c r="J75" s="6">
        <v>8062471.58</v>
      </c>
      <c r="K75" s="4">
        <f t="shared" si="32"/>
        <v>20862953.78</v>
      </c>
      <c r="L75" s="4">
        <f>I75+June!L75</f>
        <v>214302681.9</v>
      </c>
      <c r="M75" s="4">
        <f>J75+June!M75</f>
        <v>30023137.36</v>
      </c>
      <c r="N75" s="4">
        <f t="shared" si="33"/>
        <v>184279544.6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6.043864024E9</v>
      </c>
      <c r="E76" s="6">
        <v>1.18164549998E7</v>
      </c>
      <c r="F76" s="6">
        <f t="shared" si="31"/>
        <v>6032047569</v>
      </c>
      <c r="G76" s="6">
        <v>0.0</v>
      </c>
      <c r="H76" s="6">
        <v>18615.0</v>
      </c>
      <c r="I76" s="6">
        <v>1.31666979E8</v>
      </c>
      <c r="J76" s="6">
        <v>1.00714179E8</v>
      </c>
      <c r="K76" s="4">
        <f t="shared" si="32"/>
        <v>30952800</v>
      </c>
      <c r="L76" s="4">
        <f>I76+June!L76</f>
        <v>678461619</v>
      </c>
      <c r="M76" s="4">
        <f>J76+June!M76</f>
        <v>700939319</v>
      </c>
      <c r="N76" s="4">
        <f t="shared" si="33"/>
        <v>-22477700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1.46733371E8</v>
      </c>
      <c r="E77" s="6">
        <v>432036.0</v>
      </c>
      <c r="F77" s="6">
        <f t="shared" si="31"/>
        <v>146301335</v>
      </c>
      <c r="G77" s="6">
        <v>0.0</v>
      </c>
      <c r="H77" s="6">
        <v>2814.0</v>
      </c>
      <c r="I77" s="6">
        <v>588670.0</v>
      </c>
      <c r="J77" s="6">
        <v>1167153.0</v>
      </c>
      <c r="K77" s="4">
        <f t="shared" si="32"/>
        <v>-578483</v>
      </c>
      <c r="L77" s="4">
        <f>I77+June!L77</f>
        <v>28120925</v>
      </c>
      <c r="M77" s="4">
        <f>J77+June!M77</f>
        <v>9924489</v>
      </c>
      <c r="N77" s="4">
        <f t="shared" si="33"/>
        <v>18196436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7.1253192798E8</v>
      </c>
      <c r="E79" s="6">
        <v>2507777.32</v>
      </c>
      <c r="F79" s="6">
        <f>D79-E79</f>
        <v>710024150.7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I79+June!L79</f>
        <v>0</v>
      </c>
      <c r="M79" s="4">
        <f>J79+June!M79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49135515368</v>
      </c>
      <c r="E80" s="24">
        <f t="shared" si="35"/>
        <v>359372391.4</v>
      </c>
      <c r="F80" s="24">
        <f t="shared" si="35"/>
        <v>48776142976</v>
      </c>
      <c r="G80" s="24">
        <f t="shared" si="35"/>
        <v>262250000</v>
      </c>
      <c r="H80" s="24">
        <f t="shared" si="35"/>
        <v>59736</v>
      </c>
      <c r="I80" s="24">
        <f t="shared" si="35"/>
        <v>381925123.4</v>
      </c>
      <c r="J80" s="24">
        <f t="shared" si="35"/>
        <v>830388441.6</v>
      </c>
      <c r="K80" s="24">
        <f t="shared" si="35"/>
        <v>-448463318.2</v>
      </c>
      <c r="L80" s="24">
        <f t="shared" si="35"/>
        <v>2278316993</v>
      </c>
      <c r="M80" s="24">
        <f t="shared" si="35"/>
        <v>4667318264</v>
      </c>
      <c r="N80" s="24">
        <f t="shared" si="35"/>
        <v>-2389001271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1.2949499693E10</v>
      </c>
      <c r="E82" s="6">
        <v>9.9202934E7</v>
      </c>
      <c r="F82" s="6">
        <f t="shared" ref="F82:F88" si="36">D82-E82</f>
        <v>12850296759</v>
      </c>
      <c r="G82" s="6">
        <v>0.0</v>
      </c>
      <c r="H82" s="6">
        <v>7560.0</v>
      </c>
      <c r="I82" s="6">
        <v>3.3001485E7</v>
      </c>
      <c r="J82" s="6">
        <v>1.23375669E8</v>
      </c>
      <c r="K82" s="4">
        <f t="shared" ref="K82:K88" si="37">I82-J82</f>
        <v>-90374184</v>
      </c>
      <c r="L82" s="4">
        <f>I82+June!L82</f>
        <v>173792002</v>
      </c>
      <c r="M82" s="4">
        <f>J82+June!M82</f>
        <v>905196045</v>
      </c>
      <c r="N82" s="4">
        <f t="shared" ref="N82:N88" si="38">L82-M82</f>
        <v>-731404043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1.0255433448E8</v>
      </c>
      <c r="E83" s="6">
        <v>2634277.43</v>
      </c>
      <c r="F83" s="6">
        <f t="shared" si="36"/>
        <v>99920057.05</v>
      </c>
      <c r="G83" s="6">
        <v>0.0</v>
      </c>
      <c r="H83" s="6">
        <v>115.0</v>
      </c>
      <c r="I83" s="6">
        <v>0.0</v>
      </c>
      <c r="J83" s="6">
        <v>1.2416084562E8</v>
      </c>
      <c r="K83" s="4">
        <f t="shared" si="37"/>
        <v>-124160845.6</v>
      </c>
      <c r="L83" s="4">
        <f>I83+June!L83</f>
        <v>361404.48</v>
      </c>
      <c r="M83" s="4">
        <f>J83+June!M83</f>
        <v>167162852.8</v>
      </c>
      <c r="N83" s="4">
        <f t="shared" si="38"/>
        <v>-166801448.3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3.7019607E8</v>
      </c>
      <c r="E84" s="6">
        <v>777721.0</v>
      </c>
      <c r="F84" s="6">
        <f t="shared" si="36"/>
        <v>369418349</v>
      </c>
      <c r="G84" s="6">
        <v>0.0</v>
      </c>
      <c r="H84" s="6">
        <v>154.0</v>
      </c>
      <c r="I84" s="6">
        <v>1162579.0</v>
      </c>
      <c r="J84" s="6">
        <v>0.0</v>
      </c>
      <c r="K84" s="4">
        <f t="shared" si="37"/>
        <v>1162579</v>
      </c>
      <c r="L84" s="4">
        <f>I84+June!L84</f>
        <v>8218178</v>
      </c>
      <c r="M84" s="4">
        <f>J84+June!M84</f>
        <v>98215434</v>
      </c>
      <c r="N84" s="4">
        <f t="shared" si="38"/>
        <v>-89997256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6.9940657E7</v>
      </c>
      <c r="E85" s="6">
        <v>1.641331E7</v>
      </c>
      <c r="F85" s="6">
        <f t="shared" si="36"/>
        <v>53527347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7"/>
        <v>0</v>
      </c>
      <c r="L85" s="4">
        <f>I85+June!L85</f>
        <v>0</v>
      </c>
      <c r="M85" s="4">
        <f>J85+June!M85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1.866395129E9</v>
      </c>
      <c r="E86" s="6">
        <v>1.1991029E7</v>
      </c>
      <c r="F86" s="6">
        <f t="shared" si="36"/>
        <v>1854404100</v>
      </c>
      <c r="G86" s="6">
        <v>0.0</v>
      </c>
      <c r="H86" s="6">
        <v>1709.0</v>
      </c>
      <c r="I86" s="6">
        <v>366204.0</v>
      </c>
      <c r="J86" s="6">
        <v>4.1385175E7</v>
      </c>
      <c r="K86" s="4">
        <f t="shared" si="37"/>
        <v>-41018971</v>
      </c>
      <c r="L86" s="4">
        <f>I86+June!L86</f>
        <v>595067</v>
      </c>
      <c r="M86" s="4">
        <f>J86+June!M86</f>
        <v>158662374</v>
      </c>
      <c r="N86" s="4">
        <f t="shared" si="38"/>
        <v>-158067307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2.3888091566E8</v>
      </c>
      <c r="E87" s="6">
        <v>1210185.68</v>
      </c>
      <c r="F87" s="6">
        <f t="shared" si="36"/>
        <v>237670730</v>
      </c>
      <c r="G87" s="6">
        <v>0.0</v>
      </c>
      <c r="H87" s="6">
        <v>110.0</v>
      </c>
      <c r="I87" s="6">
        <v>169258.5</v>
      </c>
      <c r="J87" s="6">
        <v>126551.08</v>
      </c>
      <c r="K87" s="4">
        <f t="shared" si="37"/>
        <v>42707.42</v>
      </c>
      <c r="L87" s="4">
        <f>I87+June!L87</f>
        <v>1076208.53</v>
      </c>
      <c r="M87" s="4">
        <f>J87+June!M87</f>
        <v>7849892.98</v>
      </c>
      <c r="N87" s="4">
        <f t="shared" si="38"/>
        <v>-6773684.45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5.99453754E8</v>
      </c>
      <c r="E88" s="6">
        <v>3604017.0</v>
      </c>
      <c r="F88" s="6">
        <f t="shared" si="36"/>
        <v>595849737</v>
      </c>
      <c r="G88" s="6">
        <v>0.0</v>
      </c>
      <c r="H88" s="6">
        <v>2619.0</v>
      </c>
      <c r="I88" s="6">
        <v>8755.0</v>
      </c>
      <c r="J88" s="6">
        <v>1.7369704E7</v>
      </c>
      <c r="K88" s="4">
        <f t="shared" si="37"/>
        <v>-17360949</v>
      </c>
      <c r="L88" s="4">
        <f>I88+June!L88</f>
        <v>32395038</v>
      </c>
      <c r="M88" s="4">
        <f>J88+June!M88</f>
        <v>50026444</v>
      </c>
      <c r="N88" s="4">
        <f t="shared" si="38"/>
        <v>-17631406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16196920553</v>
      </c>
      <c r="E89" s="24">
        <f t="shared" si="40"/>
        <v>135833474.1</v>
      </c>
      <c r="F89" s="24">
        <f t="shared" si="40"/>
        <v>16061087079</v>
      </c>
      <c r="G89" s="24">
        <f t="shared" si="40"/>
        <v>0</v>
      </c>
      <c r="H89" s="24">
        <f t="shared" si="40"/>
        <v>12294</v>
      </c>
      <c r="I89" s="24">
        <f t="shared" si="40"/>
        <v>34708281.5</v>
      </c>
      <c r="J89" s="24">
        <f t="shared" si="40"/>
        <v>306417944.7</v>
      </c>
      <c r="K89" s="24">
        <f t="shared" si="40"/>
        <v>-271709663.2</v>
      </c>
      <c r="L89" s="24">
        <f t="shared" si="40"/>
        <v>216437898</v>
      </c>
      <c r="M89" s="24">
        <f t="shared" si="40"/>
        <v>1387113043</v>
      </c>
      <c r="N89" s="24">
        <f t="shared" si="40"/>
        <v>-1170675145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9.28523159E8</v>
      </c>
      <c r="E90" s="6">
        <v>7098458.0</v>
      </c>
      <c r="F90" s="6">
        <f>D90-E90</f>
        <v>921424701</v>
      </c>
      <c r="G90" s="6">
        <v>0.0</v>
      </c>
      <c r="H90" s="6">
        <v>595.0</v>
      </c>
      <c r="I90" s="6">
        <v>3362877.0</v>
      </c>
      <c r="J90" s="6">
        <v>5.0271356E7</v>
      </c>
      <c r="K90" s="4">
        <f>I90-J90</f>
        <v>-46908479</v>
      </c>
      <c r="L90" s="4">
        <f>I90+June!L90</f>
        <v>17613042</v>
      </c>
      <c r="M90" s="4">
        <f>J90+June!M90</f>
        <v>77611756</v>
      </c>
      <c r="N90" s="4">
        <f>L90-M90</f>
        <v>-59998714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928523159</v>
      </c>
      <c r="E91" s="24">
        <f t="shared" si="41"/>
        <v>7098458</v>
      </c>
      <c r="F91" s="24">
        <f t="shared" si="41"/>
        <v>921424701</v>
      </c>
      <c r="G91" s="24">
        <f t="shared" si="41"/>
        <v>0</v>
      </c>
      <c r="H91" s="25">
        <f t="shared" si="41"/>
        <v>595</v>
      </c>
      <c r="I91" s="24">
        <f t="shared" si="41"/>
        <v>3362877</v>
      </c>
      <c r="J91" s="24">
        <f t="shared" si="41"/>
        <v>50271356</v>
      </c>
      <c r="K91" s="24">
        <f t="shared" si="41"/>
        <v>-46908479</v>
      </c>
      <c r="L91" s="24">
        <f t="shared" si="41"/>
        <v>17613042</v>
      </c>
      <c r="M91" s="24">
        <f t="shared" si="41"/>
        <v>77611756</v>
      </c>
      <c r="N91" s="24">
        <f t="shared" si="41"/>
        <v>-59998714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66260959080</v>
      </c>
      <c r="E92" s="24">
        <f t="shared" si="42"/>
        <v>502304323.5</v>
      </c>
      <c r="F92" s="24">
        <f t="shared" si="42"/>
        <v>65758654756</v>
      </c>
      <c r="G92" s="24">
        <f t="shared" si="42"/>
        <v>262250000</v>
      </c>
      <c r="H92" s="24">
        <f t="shared" si="42"/>
        <v>72625</v>
      </c>
      <c r="I92" s="24">
        <f t="shared" si="42"/>
        <v>419996281.9</v>
      </c>
      <c r="J92" s="24">
        <f t="shared" si="42"/>
        <v>1187077742</v>
      </c>
      <c r="K92" s="24">
        <f t="shared" si="42"/>
        <v>-767081460.4</v>
      </c>
      <c r="L92" s="24">
        <f t="shared" si="42"/>
        <v>2512367933</v>
      </c>
      <c r="M92" s="24">
        <f t="shared" si="42"/>
        <v>6132043063</v>
      </c>
      <c r="N92" s="24">
        <f t="shared" si="42"/>
        <v>-3619675129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1.7933649125E8</v>
      </c>
      <c r="E95" s="6">
        <v>207549.67</v>
      </c>
      <c r="F95" s="6">
        <f t="shared" ref="F95:F98" si="43">D95-E95</f>
        <v>179128941.6</v>
      </c>
      <c r="G95" s="6">
        <v>0.0</v>
      </c>
      <c r="H95" s="6">
        <v>64.0</v>
      </c>
      <c r="I95" s="6">
        <v>31500.0</v>
      </c>
      <c r="J95" s="6">
        <v>205113.33</v>
      </c>
      <c r="K95" s="4">
        <f t="shared" ref="K95:K98" si="44">I95-J95</f>
        <v>-173613.33</v>
      </c>
      <c r="L95" s="4">
        <f>I95+June!L95</f>
        <v>15970306.52</v>
      </c>
      <c r="M95" s="4">
        <f>J95+June!M95</f>
        <v>451105.67</v>
      </c>
      <c r="N95" s="4">
        <f t="shared" ref="N95:N98" si="45">L95-M95</f>
        <v>15519200.85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2.3831186071E10</v>
      </c>
      <c r="E96" s="6">
        <v>3.23142055E8</v>
      </c>
      <c r="F96" s="6">
        <f t="shared" si="43"/>
        <v>23508044016</v>
      </c>
      <c r="G96" s="6">
        <v>0.0</v>
      </c>
      <c r="H96" s="6">
        <v>23741.0</v>
      </c>
      <c r="I96" s="6">
        <v>332146.0</v>
      </c>
      <c r="J96" s="6">
        <v>5.17540979E8</v>
      </c>
      <c r="K96" s="4">
        <f t="shared" si="44"/>
        <v>-517208833</v>
      </c>
      <c r="L96" s="4">
        <f>I96+June!L96</f>
        <v>2375410</v>
      </c>
      <c r="M96" s="4">
        <f>J96+June!M96</f>
        <v>3993931603</v>
      </c>
      <c r="N96" s="4">
        <f t="shared" si="45"/>
        <v>-3991556193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2.95221221E9</v>
      </c>
      <c r="E97" s="6">
        <v>7623411.0</v>
      </c>
      <c r="F97" s="6">
        <f t="shared" si="43"/>
        <v>2944588799</v>
      </c>
      <c r="G97" s="6">
        <v>0.0</v>
      </c>
      <c r="H97" s="6">
        <v>1302.0</v>
      </c>
      <c r="I97" s="6">
        <v>4.97745308E8</v>
      </c>
      <c r="J97" s="6">
        <v>3.20970611E8</v>
      </c>
      <c r="K97" s="4">
        <f t="shared" si="44"/>
        <v>176774697</v>
      </c>
      <c r="L97" s="4">
        <f>I97+June!L97</f>
        <v>3041685437</v>
      </c>
      <c r="M97" s="4">
        <f>J97+June!M97</f>
        <v>3410488018</v>
      </c>
      <c r="N97" s="4">
        <f t="shared" si="45"/>
        <v>-368802581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1.4029580028E10</v>
      </c>
      <c r="E98" s="6">
        <v>3.07147733E8</v>
      </c>
      <c r="F98" s="6">
        <f t="shared" si="43"/>
        <v>13722432295</v>
      </c>
      <c r="G98" s="6">
        <v>0.0</v>
      </c>
      <c r="H98" s="6">
        <v>71231.0</v>
      </c>
      <c r="I98" s="6">
        <v>4.62690525E8</v>
      </c>
      <c r="J98" s="6">
        <v>2.992255881E9</v>
      </c>
      <c r="K98" s="4">
        <f t="shared" si="44"/>
        <v>-2529565356</v>
      </c>
      <c r="L98" s="4">
        <f>I98+June!L98</f>
        <v>2903921792</v>
      </c>
      <c r="M98" s="4">
        <f>J98+June!M98</f>
        <v>10276837237</v>
      </c>
      <c r="N98" s="4">
        <f t="shared" si="45"/>
        <v>-7372915445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1.0250955178E10</v>
      </c>
      <c r="E100" s="6">
        <v>7639774.0</v>
      </c>
      <c r="F100" s="6">
        <f>D100-E100</f>
        <v>10243315404</v>
      </c>
      <c r="G100" s="6">
        <v>0.0</v>
      </c>
      <c r="H100" s="6">
        <v>23741.0</v>
      </c>
      <c r="I100" s="6">
        <v>332146.0</v>
      </c>
      <c r="J100" s="6">
        <v>5.17540979E8</v>
      </c>
      <c r="K100" s="4">
        <f>I100-J100</f>
        <v>-517208833</v>
      </c>
      <c r="L100" s="4">
        <f>I100+June!L100</f>
        <v>6556406134</v>
      </c>
      <c r="M100" s="4">
        <f>J100+June!M100</f>
        <v>5213312206</v>
      </c>
      <c r="N100" s="4">
        <f>L100-M100</f>
        <v>1343093928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51243269978</v>
      </c>
      <c r="E101" s="24">
        <f t="shared" si="47"/>
        <v>645760522.7</v>
      </c>
      <c r="F101" s="24">
        <f t="shared" si="47"/>
        <v>50597509456</v>
      </c>
      <c r="G101" s="24">
        <f t="shared" si="47"/>
        <v>0</v>
      </c>
      <c r="H101" s="25">
        <f t="shared" si="47"/>
        <v>120079</v>
      </c>
      <c r="I101" s="24">
        <f t="shared" si="47"/>
        <v>961131625</v>
      </c>
      <c r="J101" s="24">
        <f t="shared" si="47"/>
        <v>4348513563</v>
      </c>
      <c r="K101" s="24">
        <f t="shared" si="47"/>
        <v>-3387381938</v>
      </c>
      <c r="L101" s="24">
        <f t="shared" si="47"/>
        <v>12520359080</v>
      </c>
      <c r="M101" s="24">
        <f t="shared" si="47"/>
        <v>22895020170</v>
      </c>
      <c r="N101" s="24">
        <f t="shared" si="47"/>
        <v>-10374661090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2.593163608E9</v>
      </c>
      <c r="E103" s="6">
        <v>6642829.0</v>
      </c>
      <c r="F103" s="6">
        <f>D103-E103</f>
        <v>2586520779</v>
      </c>
      <c r="G103" s="6">
        <v>0.0</v>
      </c>
      <c r="H103" s="6">
        <v>3726.0</v>
      </c>
      <c r="I103" s="6">
        <v>3.18335806E8</v>
      </c>
      <c r="J103" s="6">
        <v>7.0783412E7</v>
      </c>
      <c r="K103" s="4">
        <f>I103-J103</f>
        <v>247552394</v>
      </c>
      <c r="L103" s="4">
        <f>I103+June!L103</f>
        <v>962357735</v>
      </c>
      <c r="M103" s="4">
        <f>J103+June!M103</f>
        <v>911755780</v>
      </c>
      <c r="N103" s="4">
        <f>L103-M103</f>
        <v>50601955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2593163608</v>
      </c>
      <c r="E104" s="24">
        <f t="shared" si="48"/>
        <v>6642829</v>
      </c>
      <c r="F104" s="24">
        <f t="shared" si="48"/>
        <v>2586520779</v>
      </c>
      <c r="G104" s="24">
        <f t="shared" si="48"/>
        <v>0</v>
      </c>
      <c r="H104" s="25">
        <f t="shared" si="48"/>
        <v>3726</v>
      </c>
      <c r="I104" s="24">
        <f t="shared" si="48"/>
        <v>318335806</v>
      </c>
      <c r="J104" s="24">
        <f t="shared" si="48"/>
        <v>70783412</v>
      </c>
      <c r="K104" s="24">
        <f t="shared" si="48"/>
        <v>247552394</v>
      </c>
      <c r="L104" s="24">
        <f t="shared" si="48"/>
        <v>962357735</v>
      </c>
      <c r="M104" s="24">
        <f t="shared" si="48"/>
        <v>911755780</v>
      </c>
      <c r="N104" s="24">
        <f t="shared" si="48"/>
        <v>50601955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53836433586</v>
      </c>
      <c r="E105" s="24">
        <f t="shared" si="49"/>
        <v>652403351.7</v>
      </c>
      <c r="F105" s="24">
        <f t="shared" si="49"/>
        <v>53184030235</v>
      </c>
      <c r="G105" s="24">
        <f t="shared" si="49"/>
        <v>0</v>
      </c>
      <c r="H105" s="25">
        <f t="shared" si="49"/>
        <v>123805</v>
      </c>
      <c r="I105" s="24">
        <f t="shared" si="49"/>
        <v>1279467431</v>
      </c>
      <c r="J105" s="24">
        <f t="shared" si="49"/>
        <v>4419296975</v>
      </c>
      <c r="K105" s="24">
        <f t="shared" si="49"/>
        <v>-3139829544</v>
      </c>
      <c r="L105" s="24">
        <f t="shared" si="49"/>
        <v>13482716815</v>
      </c>
      <c r="M105" s="24">
        <f t="shared" si="49"/>
        <v>23806775950</v>
      </c>
      <c r="N105" s="24">
        <f t="shared" si="49"/>
        <v>-10324059135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9.1713489E9</v>
      </c>
      <c r="E108" s="6">
        <v>1.07268484E8</v>
      </c>
      <c r="F108" s="6">
        <f t="shared" ref="F108:F110" si="50">D108-E108</f>
        <v>9064080416</v>
      </c>
      <c r="G108" s="6">
        <v>0.0</v>
      </c>
      <c r="H108" s="6">
        <v>328839.0</v>
      </c>
      <c r="I108" s="6">
        <v>1.72438835E8</v>
      </c>
      <c r="J108" s="6">
        <v>1.87427957E8</v>
      </c>
      <c r="K108" s="4">
        <f t="shared" ref="K108:K110" si="51">I108-J108</f>
        <v>-14989122</v>
      </c>
      <c r="L108" s="4">
        <f>I108+June!L108</f>
        <v>676205349</v>
      </c>
      <c r="M108" s="4">
        <f>J108+June!M108</f>
        <v>1385939382</v>
      </c>
      <c r="N108" s="4">
        <f t="shared" ref="N108:N110" si="52">L108-M108</f>
        <v>-709734033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4.031459759E9</v>
      </c>
      <c r="E109" s="6">
        <v>6.6303455E7</v>
      </c>
      <c r="F109" s="6">
        <f t="shared" si="50"/>
        <v>3965156304</v>
      </c>
      <c r="G109" s="6">
        <v>0.0</v>
      </c>
      <c r="H109" s="6">
        <v>8027.0</v>
      </c>
      <c r="I109" s="6">
        <v>3.44144346E8</v>
      </c>
      <c r="J109" s="6">
        <v>6.9804848E7</v>
      </c>
      <c r="K109" s="4">
        <f t="shared" si="51"/>
        <v>274339498</v>
      </c>
      <c r="L109" s="4">
        <f>I109+June!L109</f>
        <v>1053714001</v>
      </c>
      <c r="M109" s="4">
        <f>J109+June!M109</f>
        <v>849203468</v>
      </c>
      <c r="N109" s="4">
        <f t="shared" si="52"/>
        <v>204510533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1.901364546E9</v>
      </c>
      <c r="E110" s="6">
        <v>7.8351091E7</v>
      </c>
      <c r="F110" s="6">
        <f t="shared" si="50"/>
        <v>1823013455</v>
      </c>
      <c r="G110" s="6">
        <v>0.0</v>
      </c>
      <c r="H110" s="6">
        <v>2520.0</v>
      </c>
      <c r="I110" s="6">
        <v>3.53786534E8</v>
      </c>
      <c r="J110" s="6">
        <v>3.0173502E7</v>
      </c>
      <c r="K110" s="4">
        <f t="shared" si="51"/>
        <v>323613032</v>
      </c>
      <c r="L110" s="4">
        <f>I110+June!L110</f>
        <v>1480490268</v>
      </c>
      <c r="M110" s="4">
        <f>J110+June!M110</f>
        <v>218676968</v>
      </c>
      <c r="N110" s="4">
        <f t="shared" si="52"/>
        <v>1261813300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15104173205</v>
      </c>
      <c r="E111" s="24">
        <f t="shared" si="54"/>
        <v>251923030</v>
      </c>
      <c r="F111" s="24">
        <f t="shared" si="54"/>
        <v>14852250175</v>
      </c>
      <c r="G111" s="24">
        <f t="shared" si="54"/>
        <v>0</v>
      </c>
      <c r="H111" s="24">
        <f t="shared" si="54"/>
        <v>339386</v>
      </c>
      <c r="I111" s="24">
        <f t="shared" si="54"/>
        <v>870369715</v>
      </c>
      <c r="J111" s="24">
        <f t="shared" si="54"/>
        <v>287406307</v>
      </c>
      <c r="K111" s="24">
        <f t="shared" si="54"/>
        <v>582963408</v>
      </c>
      <c r="L111" s="24">
        <f t="shared" si="54"/>
        <v>3210409618</v>
      </c>
      <c r="M111" s="24">
        <f t="shared" si="54"/>
        <v>2453819818</v>
      </c>
      <c r="N111" s="24">
        <f t="shared" si="54"/>
        <v>756589800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1.005694132E10</v>
      </c>
      <c r="E113" s="6">
        <v>8.830989E7</v>
      </c>
      <c r="F113" s="6">
        <f>D113-E113</f>
        <v>9968631430</v>
      </c>
      <c r="G113" s="6">
        <v>0.0</v>
      </c>
      <c r="H113" s="6">
        <v>328839.0</v>
      </c>
      <c r="I113" s="6">
        <v>1.72438835E8</v>
      </c>
      <c r="J113" s="4">
        <v>1.87427957E8</v>
      </c>
      <c r="K113" s="4">
        <f>I113-J113</f>
        <v>-14989122</v>
      </c>
      <c r="L113" s="4">
        <f>I113+June!L113</f>
        <v>371988757</v>
      </c>
      <c r="M113" s="4">
        <f>J113+June!M113</f>
        <v>1047703868</v>
      </c>
      <c r="N113" s="4">
        <f>L113-M113</f>
        <v>-675715111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10056941320</v>
      </c>
      <c r="E114" s="24">
        <f t="shared" si="55"/>
        <v>88309890</v>
      </c>
      <c r="F114" s="24">
        <f t="shared" si="55"/>
        <v>9968631430</v>
      </c>
      <c r="G114" s="24">
        <f t="shared" si="55"/>
        <v>0</v>
      </c>
      <c r="H114" s="25">
        <f t="shared" si="55"/>
        <v>328839</v>
      </c>
      <c r="I114" s="24">
        <f t="shared" si="55"/>
        <v>172438835</v>
      </c>
      <c r="J114" s="24">
        <f t="shared" si="55"/>
        <v>187427957</v>
      </c>
      <c r="K114" s="24">
        <f t="shared" si="55"/>
        <v>-14989122</v>
      </c>
      <c r="L114" s="24">
        <f t="shared" si="55"/>
        <v>371988757</v>
      </c>
      <c r="M114" s="24">
        <f t="shared" si="55"/>
        <v>1047703868</v>
      </c>
      <c r="N114" s="24">
        <f t="shared" si="55"/>
        <v>-675715111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25161114525</v>
      </c>
      <c r="E115" s="24">
        <f t="shared" si="56"/>
        <v>340232920</v>
      </c>
      <c r="F115" s="24">
        <f t="shared" si="56"/>
        <v>24820881605</v>
      </c>
      <c r="G115" s="24">
        <f t="shared" si="56"/>
        <v>0</v>
      </c>
      <c r="H115" s="25">
        <f t="shared" si="56"/>
        <v>668225</v>
      </c>
      <c r="I115" s="24">
        <f t="shared" si="56"/>
        <v>1042808550</v>
      </c>
      <c r="J115" s="24">
        <f t="shared" si="56"/>
        <v>474834264</v>
      </c>
      <c r="K115" s="24">
        <f t="shared" si="56"/>
        <v>567974286</v>
      </c>
      <c r="L115" s="24">
        <f t="shared" si="56"/>
        <v>3582398375</v>
      </c>
      <c r="M115" s="24">
        <f t="shared" si="56"/>
        <v>3501523686</v>
      </c>
      <c r="N115" s="24">
        <f t="shared" si="56"/>
        <v>80874689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223346208130</v>
      </c>
      <c r="E116" s="34">
        <f t="shared" si="57"/>
        <v>2119036850</v>
      </c>
      <c r="F116" s="34">
        <f t="shared" si="57"/>
        <v>221227171280</v>
      </c>
      <c r="G116" s="34">
        <f t="shared" si="57"/>
        <v>66007586227</v>
      </c>
      <c r="H116" s="35">
        <f t="shared" si="57"/>
        <v>1900973</v>
      </c>
      <c r="I116" s="34">
        <f t="shared" si="57"/>
        <v>2978139875</v>
      </c>
      <c r="J116" s="34">
        <f t="shared" si="57"/>
        <v>7805932270</v>
      </c>
      <c r="K116" s="34">
        <f t="shared" si="57"/>
        <v>-4827792395</v>
      </c>
      <c r="L116" s="34">
        <f t="shared" si="57"/>
        <v>22354046655</v>
      </c>
      <c r="M116" s="34">
        <f t="shared" si="57"/>
        <v>43678380777</v>
      </c>
      <c r="N116" s="34">
        <f t="shared" si="57"/>
        <v>-21324334122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57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29"/>
      <c r="B118" s="36"/>
      <c r="C118" s="36"/>
      <c r="D118" s="4"/>
      <c r="E118" s="4"/>
      <c r="F118" s="4"/>
      <c r="G118" s="4"/>
      <c r="H118" s="4"/>
      <c r="I118" s="4"/>
      <c r="J118" s="4"/>
      <c r="K118" s="4"/>
      <c r="L118" s="4">
        <f>June!L116+July!I116-July!L116</f>
        <v>0</v>
      </c>
      <c r="M118" s="4">
        <f>June!M116+July!J116-July!M116</f>
        <v>0.000007629394531</v>
      </c>
      <c r="N118" s="4">
        <f>June!N116+July!K116-July!N116</f>
        <v>-0.000003814697266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127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4.167998045E9</v>
      </c>
      <c r="E9" s="6">
        <v>1.2273656E7</v>
      </c>
      <c r="F9" s="6">
        <f t="shared" ref="F9:F27" si="1">D9-E9</f>
        <v>4155724389</v>
      </c>
      <c r="G9" s="6">
        <v>4.029468319E9</v>
      </c>
      <c r="H9" s="6">
        <v>6246.0</v>
      </c>
      <c r="I9" s="6">
        <v>4975381.0</v>
      </c>
      <c r="J9" s="6">
        <v>5.9921497E7</v>
      </c>
      <c r="K9" s="4">
        <f t="shared" ref="K9:K27" si="2">I9-J9</f>
        <v>-54946116</v>
      </c>
      <c r="L9" s="4">
        <f>I9+June!L9</f>
        <v>30078404</v>
      </c>
      <c r="M9" s="4">
        <f>J9+June!M9</f>
        <v>358992974</v>
      </c>
      <c r="N9" s="4">
        <f t="shared" ref="N9:N27" si="3">L9-M9</f>
        <v>-328914570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7.6471260724E8</v>
      </c>
      <c r="E10" s="6">
        <v>2066776.71</v>
      </c>
      <c r="F10" s="6">
        <f t="shared" si="1"/>
        <v>762645830.5</v>
      </c>
      <c r="G10" s="6">
        <v>7.2244481529E8</v>
      </c>
      <c r="H10" s="6">
        <v>3969.0</v>
      </c>
      <c r="I10" s="6">
        <v>3979026.66</v>
      </c>
      <c r="J10" s="6">
        <v>5962392.24</v>
      </c>
      <c r="K10" s="4">
        <f t="shared" si="2"/>
        <v>-1983365.58</v>
      </c>
      <c r="L10" s="4">
        <f>I10+June!L10</f>
        <v>28827828.04</v>
      </c>
      <c r="M10" s="4">
        <f>J10+June!M10</f>
        <v>128479279.5</v>
      </c>
      <c r="N10" s="4">
        <f t="shared" si="3"/>
        <v>-99651451.49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1.16509943138E9</v>
      </c>
      <c r="E11" s="6">
        <v>6496881.65</v>
      </c>
      <c r="F11" s="6">
        <f t="shared" si="1"/>
        <v>1158602550</v>
      </c>
      <c r="G11" s="6">
        <v>1.0845624507E9</v>
      </c>
      <c r="H11" s="6">
        <v>2594.0</v>
      </c>
      <c r="I11" s="6">
        <v>5458216.95</v>
      </c>
      <c r="J11" s="6">
        <v>2.156304601E7</v>
      </c>
      <c r="K11" s="4">
        <f t="shared" si="2"/>
        <v>-16104829.06</v>
      </c>
      <c r="L11" s="4">
        <f>I11+June!L11</f>
        <v>55079234.03</v>
      </c>
      <c r="M11" s="4">
        <f>J11+June!M11</f>
        <v>269218515.1</v>
      </c>
      <c r="N11" s="4">
        <f t="shared" si="3"/>
        <v>-214139281.1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4.4528149633E8</v>
      </c>
      <c r="E12" s="6">
        <v>2.160401688E7</v>
      </c>
      <c r="F12" s="6">
        <f t="shared" si="1"/>
        <v>423677479.5</v>
      </c>
      <c r="G12" s="6">
        <v>3.4162285043E8</v>
      </c>
      <c r="H12" s="6">
        <v>1773.0</v>
      </c>
      <c r="I12" s="6">
        <v>2654780.5</v>
      </c>
      <c r="J12" s="6">
        <v>4306042.21</v>
      </c>
      <c r="K12" s="4">
        <f t="shared" si="2"/>
        <v>-1651261.71</v>
      </c>
      <c r="L12" s="4">
        <f>I12+June!L12</f>
        <v>76428349.71</v>
      </c>
      <c r="M12" s="4">
        <f>J12+June!M12</f>
        <v>13893735.06</v>
      </c>
      <c r="N12" s="4">
        <f t="shared" si="3"/>
        <v>62534614.65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4.53543638E8</v>
      </c>
      <c r="E13" s="6">
        <v>1.8921904E7</v>
      </c>
      <c r="F13" s="6">
        <f t="shared" si="1"/>
        <v>434621734</v>
      </c>
      <c r="G13" s="6">
        <v>3.70767653E8</v>
      </c>
      <c r="H13" s="6">
        <v>1243.0</v>
      </c>
      <c r="I13" s="6">
        <v>229441.0</v>
      </c>
      <c r="J13" s="6">
        <v>2856467.0</v>
      </c>
      <c r="K13" s="4">
        <f t="shared" si="2"/>
        <v>-2627026</v>
      </c>
      <c r="L13" s="4">
        <f>I13+June!L13</f>
        <v>65139083</v>
      </c>
      <c r="M13" s="4">
        <f>J13+June!M13</f>
        <v>87941856</v>
      </c>
      <c r="N13" s="4">
        <f t="shared" si="3"/>
        <v>-22802773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3.668228671E9</v>
      </c>
      <c r="E14" s="6">
        <v>9.1325521E7</v>
      </c>
      <c r="F14" s="6">
        <f t="shared" si="1"/>
        <v>3576903150</v>
      </c>
      <c r="G14" s="6">
        <v>3.357275105E9</v>
      </c>
      <c r="H14" s="6">
        <v>14935.0</v>
      </c>
      <c r="I14" s="6">
        <v>3041312.0</v>
      </c>
      <c r="J14" s="6">
        <v>2.2055436E7</v>
      </c>
      <c r="K14" s="4">
        <f t="shared" si="2"/>
        <v>-19014124</v>
      </c>
      <c r="L14" s="4">
        <f>I14+June!L14</f>
        <v>583183471</v>
      </c>
      <c r="M14" s="4">
        <f>J14+June!M14</f>
        <v>1383245895</v>
      </c>
      <c r="N14" s="4">
        <f t="shared" si="3"/>
        <v>-800062424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1.33846659E8</v>
      </c>
      <c r="E15" s="6">
        <v>420852.0</v>
      </c>
      <c r="F15" s="6">
        <f t="shared" si="1"/>
        <v>133425807</v>
      </c>
      <c r="G15" s="6">
        <v>1.32002736E8</v>
      </c>
      <c r="H15" s="6">
        <v>500.0</v>
      </c>
      <c r="I15" s="6">
        <v>208650.0</v>
      </c>
      <c r="J15" s="6">
        <v>1193431.0</v>
      </c>
      <c r="K15" s="4">
        <f t="shared" si="2"/>
        <v>-984781</v>
      </c>
      <c r="L15" s="4">
        <f>I15+June!L15</f>
        <v>40828493</v>
      </c>
      <c r="M15" s="4">
        <f>J15+June!M15</f>
        <v>11202438</v>
      </c>
      <c r="N15" s="4">
        <f t="shared" si="3"/>
        <v>29626055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1.28711597E8</v>
      </c>
      <c r="E16" s="6">
        <v>1354180.0</v>
      </c>
      <c r="F16" s="6">
        <f t="shared" si="1"/>
        <v>127357417</v>
      </c>
      <c r="G16" s="6">
        <v>1.18178825E8</v>
      </c>
      <c r="H16" s="6">
        <v>47.0</v>
      </c>
      <c r="I16" s="6">
        <v>0.0</v>
      </c>
      <c r="J16" s="6">
        <v>0.0</v>
      </c>
      <c r="K16" s="4">
        <f t="shared" si="2"/>
        <v>0</v>
      </c>
      <c r="L16" s="4">
        <f>I16+June!L16</f>
        <v>23000000</v>
      </c>
      <c r="M16" s="4">
        <f>J16+June!M16</f>
        <v>7542618</v>
      </c>
      <c r="N16" s="4">
        <f t="shared" si="3"/>
        <v>15457382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1.16154222E9</v>
      </c>
      <c r="E17" s="6">
        <v>3.1545643E7</v>
      </c>
      <c r="F17" s="6">
        <f t="shared" si="1"/>
        <v>1129996577</v>
      </c>
      <c r="G17" s="6">
        <v>1.149015739E9</v>
      </c>
      <c r="H17" s="6">
        <v>11349.0</v>
      </c>
      <c r="I17" s="6">
        <v>0.0</v>
      </c>
      <c r="J17" s="6">
        <v>1.3348955E7</v>
      </c>
      <c r="K17" s="4">
        <f t="shared" si="2"/>
        <v>-13348955</v>
      </c>
      <c r="L17" s="4">
        <f>I17+June!L17</f>
        <v>2999985</v>
      </c>
      <c r="M17" s="4">
        <f>J17+June!M17</f>
        <v>87431150</v>
      </c>
      <c r="N17" s="4">
        <f t="shared" si="3"/>
        <v>-84431165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3.441037148E9</v>
      </c>
      <c r="E18" s="6">
        <v>2.2667497E7</v>
      </c>
      <c r="F18" s="6">
        <f t="shared" si="1"/>
        <v>3418369651</v>
      </c>
      <c r="G18" s="6">
        <v>3.308639293E9</v>
      </c>
      <c r="H18" s="6">
        <v>11202.0</v>
      </c>
      <c r="I18" s="6">
        <v>1.3512228E7</v>
      </c>
      <c r="J18" s="6">
        <v>5.4095411E7</v>
      </c>
      <c r="K18" s="4">
        <f t="shared" si="2"/>
        <v>-40583183</v>
      </c>
      <c r="L18" s="4">
        <f>I18+June!L18</f>
        <v>53698134</v>
      </c>
      <c r="M18" s="4">
        <f>J18+June!M18</f>
        <v>233883434</v>
      </c>
      <c r="N18" s="4">
        <f t="shared" si="3"/>
        <v>-180185300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2.38941590939E9</v>
      </c>
      <c r="E19" s="6">
        <v>8550763.53</v>
      </c>
      <c r="F19" s="6">
        <f t="shared" si="1"/>
        <v>2380865146</v>
      </c>
      <c r="G19" s="6">
        <v>2.26608019559E9</v>
      </c>
      <c r="H19" s="6">
        <v>4800.0</v>
      </c>
      <c r="I19" s="6">
        <v>3882392.14</v>
      </c>
      <c r="J19" s="6">
        <v>4.293851181E7</v>
      </c>
      <c r="K19" s="4">
        <f t="shared" si="2"/>
        <v>-39056119.67</v>
      </c>
      <c r="L19" s="4">
        <f>I19+June!L19</f>
        <v>19995385.9</v>
      </c>
      <c r="M19" s="4">
        <f>J19+June!M19</f>
        <v>101651539.2</v>
      </c>
      <c r="N19" s="4">
        <f t="shared" si="3"/>
        <v>-81656153.34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9.40068524493E9</v>
      </c>
      <c r="E20" s="6">
        <v>2.52544752E7</v>
      </c>
      <c r="F20" s="6">
        <f t="shared" si="1"/>
        <v>9375430770</v>
      </c>
      <c r="G20" s="6">
        <v>8.70360369472E9</v>
      </c>
      <c r="H20" s="6">
        <v>33054.0</v>
      </c>
      <c r="I20" s="6">
        <v>5322891.46</v>
      </c>
      <c r="J20" s="6">
        <v>1.1133840657E8</v>
      </c>
      <c r="K20" s="4">
        <f t="shared" si="2"/>
        <v>-106015515.1</v>
      </c>
      <c r="L20" s="4">
        <f>I20+June!L20</f>
        <v>61940117.48</v>
      </c>
      <c r="M20" s="4">
        <f>J20+June!M20</f>
        <v>382169212.2</v>
      </c>
      <c r="N20" s="4">
        <f t="shared" si="3"/>
        <v>-320229094.8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3.1687207134E8</v>
      </c>
      <c r="E21" s="6">
        <v>613470.29</v>
      </c>
      <c r="F21" s="6">
        <f t="shared" si="1"/>
        <v>316258601.1</v>
      </c>
      <c r="G21" s="6">
        <v>3.1109046708E8</v>
      </c>
      <c r="H21" s="6">
        <v>898.0</v>
      </c>
      <c r="I21" s="6">
        <v>234120.0</v>
      </c>
      <c r="J21" s="6">
        <v>4134243.48</v>
      </c>
      <c r="K21" s="4">
        <f t="shared" si="2"/>
        <v>-3900123.48</v>
      </c>
      <c r="L21" s="4">
        <f>I21+June!L21</f>
        <v>2812919.68</v>
      </c>
      <c r="M21" s="4">
        <f>J21+June!M21</f>
        <v>10444405.07</v>
      </c>
      <c r="N21" s="4">
        <f t="shared" si="3"/>
        <v>-7631485.39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3.83203902917E9</v>
      </c>
      <c r="E22" s="6">
        <v>7570756.26</v>
      </c>
      <c r="F22" s="6">
        <f t="shared" si="1"/>
        <v>3824468273</v>
      </c>
      <c r="G22" s="6">
        <v>3.74874971394E9</v>
      </c>
      <c r="H22" s="6">
        <v>24165.0</v>
      </c>
      <c r="I22" s="6">
        <v>4974861.97</v>
      </c>
      <c r="J22" s="6">
        <v>1.934285818E7</v>
      </c>
      <c r="K22" s="4">
        <f t="shared" si="2"/>
        <v>-14367996.21</v>
      </c>
      <c r="L22" s="4">
        <f>I22+June!L22</f>
        <v>89604576.37</v>
      </c>
      <c r="M22" s="4">
        <f>J22+June!M22</f>
        <v>193784224</v>
      </c>
      <c r="N22" s="4">
        <f t="shared" si="3"/>
        <v>-104179647.6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7.462985636E9</v>
      </c>
      <c r="E23" s="6">
        <v>1.4091491E7</v>
      </c>
      <c r="F23" s="6">
        <f t="shared" si="1"/>
        <v>7448894145</v>
      </c>
      <c r="G23" s="6">
        <v>7.408851478E9</v>
      </c>
      <c r="H23" s="6">
        <v>12796.0</v>
      </c>
      <c r="I23" s="6">
        <v>1332178.0</v>
      </c>
      <c r="J23" s="6">
        <v>2.10583615E8</v>
      </c>
      <c r="K23" s="4">
        <f t="shared" si="2"/>
        <v>-209251437</v>
      </c>
      <c r="L23" s="4">
        <f>I23+June!L23</f>
        <v>9100144</v>
      </c>
      <c r="M23" s="4">
        <f>J23+June!M23</f>
        <v>885842439</v>
      </c>
      <c r="N23" s="4">
        <f t="shared" si="3"/>
        <v>-876742295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3.46708819911E9</v>
      </c>
      <c r="E24" s="6">
        <v>2.223391543E7</v>
      </c>
      <c r="F24" s="6">
        <f t="shared" si="1"/>
        <v>3444854284</v>
      </c>
      <c r="G24" s="6">
        <v>3.27525350293E9</v>
      </c>
      <c r="H24" s="6">
        <v>12522.0</v>
      </c>
      <c r="I24" s="6">
        <v>674754.57</v>
      </c>
      <c r="J24" s="6">
        <v>5716538.92</v>
      </c>
      <c r="K24" s="4">
        <f t="shared" si="2"/>
        <v>-5041784.35</v>
      </c>
      <c r="L24" s="4">
        <f>I24+June!L24</f>
        <v>148542418.5</v>
      </c>
      <c r="M24" s="4">
        <f>J24+June!M24</f>
        <v>418086748.8</v>
      </c>
      <c r="N24" s="4">
        <f t="shared" si="3"/>
        <v>-269544330.4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6.328082237E9</v>
      </c>
      <c r="E25" s="6">
        <v>4.0100932E7</v>
      </c>
      <c r="F25" s="6">
        <f t="shared" si="1"/>
        <v>6287981305</v>
      </c>
      <c r="G25" s="6">
        <v>6.078143075E9</v>
      </c>
      <c r="H25" s="6">
        <v>67102.0</v>
      </c>
      <c r="I25" s="6">
        <v>1.4426352E7</v>
      </c>
      <c r="J25" s="6">
        <v>1.12655275E8</v>
      </c>
      <c r="K25" s="4">
        <f t="shared" si="2"/>
        <v>-98228923</v>
      </c>
      <c r="L25" s="4">
        <f>I25+June!L25</f>
        <v>190854207</v>
      </c>
      <c r="M25" s="4">
        <f>J25+June!M25</f>
        <v>802303965</v>
      </c>
      <c r="N25" s="4">
        <f t="shared" si="3"/>
        <v>-611449758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9.932718491E9</v>
      </c>
      <c r="E26" s="6">
        <v>4.7402999E7</v>
      </c>
      <c r="F26" s="6">
        <f t="shared" si="1"/>
        <v>9885315492</v>
      </c>
      <c r="G26" s="6">
        <v>9.804401188E9</v>
      </c>
      <c r="H26" s="6">
        <v>58073.0</v>
      </c>
      <c r="I26" s="6">
        <v>5.7601202E7</v>
      </c>
      <c r="J26" s="6">
        <v>3.21646545E8</v>
      </c>
      <c r="K26" s="4">
        <f t="shared" si="2"/>
        <v>-264045343</v>
      </c>
      <c r="L26" s="4">
        <f>I26+June!L26</f>
        <v>358283616</v>
      </c>
      <c r="M26" s="4">
        <f>J26+June!M26</f>
        <v>1726045846</v>
      </c>
      <c r="N26" s="4">
        <f t="shared" si="3"/>
        <v>-1367762230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5.9519077216E8</v>
      </c>
      <c r="E27" s="6">
        <v>4129714.87</v>
      </c>
      <c r="F27" s="6">
        <f t="shared" si="1"/>
        <v>591061057.3</v>
      </c>
      <c r="G27" s="6">
        <v>5.502149157E8</v>
      </c>
      <c r="H27" s="6">
        <v>1220.0</v>
      </c>
      <c r="I27" s="6">
        <v>140033.85</v>
      </c>
      <c r="J27" s="6">
        <v>673202.03</v>
      </c>
      <c r="K27" s="4">
        <f t="shared" si="2"/>
        <v>-533168.18</v>
      </c>
      <c r="L27" s="4">
        <f>I27+June!L27</f>
        <v>10863864.27</v>
      </c>
      <c r="M27" s="4">
        <f>J27+June!M27</f>
        <v>10414396.42</v>
      </c>
      <c r="N27" s="4">
        <f t="shared" si="3"/>
        <v>449467.85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2.3388491282E8</v>
      </c>
      <c r="E29" s="6">
        <v>716562.81</v>
      </c>
      <c r="F29" s="6">
        <f t="shared" ref="F29:F32" si="5">D29-E29</f>
        <v>233168350</v>
      </c>
      <c r="G29" s="6">
        <v>2.3191299001E8</v>
      </c>
      <c r="H29" s="6">
        <v>3791.0</v>
      </c>
      <c r="I29" s="6">
        <v>4688245.62</v>
      </c>
      <c r="J29" s="6">
        <v>1.233106194E7</v>
      </c>
      <c r="K29" s="4">
        <f t="shared" ref="K29:K32" si="6">I29-J29</f>
        <v>-7642816.32</v>
      </c>
      <c r="L29" s="4">
        <f>I29+June!L29</f>
        <v>47008106.99</v>
      </c>
      <c r="M29" s="4">
        <f>J29+June!M29</f>
        <v>51584057.31</v>
      </c>
      <c r="N29" s="4">
        <f t="shared" ref="N29:N32" si="7">L29-M29</f>
        <v>-4575950.32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2.9060016702E8</v>
      </c>
      <c r="E30" s="6">
        <v>928585.02</v>
      </c>
      <c r="F30" s="6">
        <f t="shared" si="5"/>
        <v>289671582</v>
      </c>
      <c r="G30" s="6">
        <v>1.7933806209E8</v>
      </c>
      <c r="H30" s="6">
        <v>3883.0</v>
      </c>
      <c r="I30" s="6">
        <v>2.219350999E7</v>
      </c>
      <c r="J30" s="6">
        <v>1.049791898E7</v>
      </c>
      <c r="K30" s="4">
        <f t="shared" si="6"/>
        <v>11695591.01</v>
      </c>
      <c r="L30" s="4">
        <f>I30+June!L30</f>
        <v>215482515</v>
      </c>
      <c r="M30" s="4">
        <f>J30+June!M30</f>
        <v>42513334.4</v>
      </c>
      <c r="N30" s="4">
        <f t="shared" si="7"/>
        <v>172969180.6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2.9877383719E8</v>
      </c>
      <c r="E31" s="6">
        <v>4270141.45</v>
      </c>
      <c r="F31" s="6">
        <f t="shared" si="5"/>
        <v>294503695.7</v>
      </c>
      <c r="G31" s="6">
        <v>2.691249328E8</v>
      </c>
      <c r="H31" s="6">
        <v>1169.0</v>
      </c>
      <c r="I31" s="6">
        <v>1819374.24</v>
      </c>
      <c r="J31" s="6">
        <v>3008025.92</v>
      </c>
      <c r="K31" s="4">
        <f t="shared" si="6"/>
        <v>-1188651.68</v>
      </c>
      <c r="L31" s="4">
        <f>I31+June!L31</f>
        <v>4845239.93</v>
      </c>
      <c r="M31" s="4">
        <f>J31+June!M31</f>
        <v>29226487.71</v>
      </c>
      <c r="N31" s="4">
        <f t="shared" si="7"/>
        <v>-24381247.78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6.43006113E8</v>
      </c>
      <c r="E32" s="6">
        <v>7584378.0</v>
      </c>
      <c r="F32" s="6">
        <f t="shared" si="5"/>
        <v>635421735</v>
      </c>
      <c r="G32" s="6">
        <v>6.30233737E8</v>
      </c>
      <c r="H32" s="6">
        <v>661068.0</v>
      </c>
      <c r="I32" s="6">
        <v>2.7603554E7</v>
      </c>
      <c r="J32" s="6">
        <v>2.5821413E7</v>
      </c>
      <c r="K32" s="4">
        <f t="shared" si="6"/>
        <v>1782141</v>
      </c>
      <c r="L32" s="4">
        <f>I32+June!L32</f>
        <v>146121149</v>
      </c>
      <c r="M32" s="4">
        <f>J32+June!M32</f>
        <v>151622931</v>
      </c>
      <c r="N32" s="4">
        <f t="shared" si="7"/>
        <v>-5501782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1.526857816E9</v>
      </c>
      <c r="E34" s="6">
        <v>9010184.0</v>
      </c>
      <c r="F34" s="6">
        <f>D34-E34</f>
        <v>1517847632</v>
      </c>
      <c r="G34" s="6">
        <v>1.511769752E9</v>
      </c>
      <c r="H34" s="6">
        <v>3230.0</v>
      </c>
      <c r="I34" s="6">
        <v>0.0</v>
      </c>
      <c r="J34" s="6">
        <v>4.50420267E8</v>
      </c>
      <c r="K34" s="4">
        <f>I34-J34</f>
        <v>-450420267</v>
      </c>
      <c r="L34" s="4">
        <f>I34+June!L34</f>
        <v>14535918</v>
      </c>
      <c r="M34" s="4">
        <f>J34+June!M34</f>
        <v>729127161</v>
      </c>
      <c r="N34" s="4">
        <f>L34-M34</f>
        <v>-714591243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62248201949</v>
      </c>
      <c r="E35" s="24">
        <f t="shared" si="9"/>
        <v>401135297.1</v>
      </c>
      <c r="F35" s="24">
        <f t="shared" si="9"/>
        <v>61847066652</v>
      </c>
      <c r="G35" s="24">
        <f t="shared" si="9"/>
        <v>59582745491</v>
      </c>
      <c r="H35" s="24">
        <f t="shared" si="9"/>
        <v>941629</v>
      </c>
      <c r="I35" s="24">
        <f t="shared" si="9"/>
        <v>178952506</v>
      </c>
      <c r="J35" s="24">
        <f t="shared" si="9"/>
        <v>1516410560</v>
      </c>
      <c r="K35" s="24">
        <f t="shared" si="9"/>
        <v>-1337458054</v>
      </c>
      <c r="L35" s="24">
        <f t="shared" si="9"/>
        <v>2279253160</v>
      </c>
      <c r="M35" s="24">
        <f t="shared" si="9"/>
        <v>8116648642</v>
      </c>
      <c r="N35" s="24">
        <f t="shared" si="9"/>
        <v>-5837395482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2.826343101E7</v>
      </c>
      <c r="E37" s="6">
        <v>252242.44</v>
      </c>
      <c r="F37" s="6">
        <f t="shared" ref="F37:F38" si="10">D37-E37</f>
        <v>28011188.57</v>
      </c>
      <c r="G37" s="6">
        <v>0.0</v>
      </c>
      <c r="H37" s="6">
        <v>50.0</v>
      </c>
      <c r="I37" s="6">
        <v>5807.32</v>
      </c>
      <c r="J37" s="6">
        <v>0.0</v>
      </c>
      <c r="K37" s="4">
        <f t="shared" ref="K37:K38" si="11">I37-J37</f>
        <v>5807.32</v>
      </c>
      <c r="L37" s="4">
        <f>I37+June!L37</f>
        <v>393244.57</v>
      </c>
      <c r="M37" s="4">
        <f>J37+June!M37</f>
        <v>81400.79</v>
      </c>
      <c r="N37" s="4">
        <f t="shared" ref="N37:N38" si="12">L37-M37</f>
        <v>311843.78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1.92239425E9</v>
      </c>
      <c r="E38" s="6">
        <v>6.5849909E7</v>
      </c>
      <c r="F38" s="6">
        <f t="shared" si="10"/>
        <v>1856544341</v>
      </c>
      <c r="G38" s="6">
        <v>0.0</v>
      </c>
      <c r="H38" s="6">
        <v>3041.0</v>
      </c>
      <c r="I38" s="6">
        <v>2.1510944E7</v>
      </c>
      <c r="J38" s="6">
        <v>4.0221347E7</v>
      </c>
      <c r="K38" s="4">
        <f t="shared" si="11"/>
        <v>-18710403</v>
      </c>
      <c r="L38" s="4">
        <f>I38+June!L38</f>
        <v>108801383</v>
      </c>
      <c r="M38" s="4">
        <f>J38+June!M38</f>
        <v>515910151</v>
      </c>
      <c r="N38" s="4">
        <f t="shared" si="12"/>
        <v>-407108768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1950657681</v>
      </c>
      <c r="E39" s="24">
        <f t="shared" si="13"/>
        <v>66102151.44</v>
      </c>
      <c r="F39" s="24">
        <f t="shared" si="13"/>
        <v>1884555530</v>
      </c>
      <c r="G39" s="24">
        <f t="shared" si="13"/>
        <v>0</v>
      </c>
      <c r="H39" s="25">
        <f t="shared" si="13"/>
        <v>3091</v>
      </c>
      <c r="I39" s="24">
        <f t="shared" si="13"/>
        <v>21516751.32</v>
      </c>
      <c r="J39" s="24">
        <f t="shared" si="13"/>
        <v>40221347</v>
      </c>
      <c r="K39" s="24">
        <f t="shared" si="13"/>
        <v>-18704595.68</v>
      </c>
      <c r="L39" s="24">
        <f t="shared" si="13"/>
        <v>109194627.6</v>
      </c>
      <c r="M39" s="24">
        <f t="shared" si="13"/>
        <v>515991551.8</v>
      </c>
      <c r="N39" s="24">
        <f t="shared" si="13"/>
        <v>-406796924.2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64198859630</v>
      </c>
      <c r="E40" s="24">
        <f t="shared" si="14"/>
        <v>467237448.5</v>
      </c>
      <c r="F40" s="24">
        <f t="shared" si="14"/>
        <v>63731622182</v>
      </c>
      <c r="G40" s="24">
        <f t="shared" si="14"/>
        <v>59582745491</v>
      </c>
      <c r="H40" s="25">
        <f t="shared" si="14"/>
        <v>944720</v>
      </c>
      <c r="I40" s="24">
        <f t="shared" si="14"/>
        <v>200469257.3</v>
      </c>
      <c r="J40" s="24">
        <f t="shared" si="14"/>
        <v>1556631907</v>
      </c>
      <c r="K40" s="24">
        <f t="shared" si="14"/>
        <v>-1356162650</v>
      </c>
      <c r="L40" s="24">
        <f t="shared" si="14"/>
        <v>2388447787</v>
      </c>
      <c r="M40" s="24">
        <f t="shared" si="14"/>
        <v>8632640194</v>
      </c>
      <c r="N40" s="24">
        <f t="shared" si="14"/>
        <v>-6244192406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4.4008795885E8</v>
      </c>
      <c r="E43" s="6">
        <v>1244983.44</v>
      </c>
      <c r="F43" s="6">
        <f t="shared" ref="F43:F52" si="15">D43-E43</f>
        <v>438842975.4</v>
      </c>
      <c r="G43" s="6">
        <v>2.210642309E8</v>
      </c>
      <c r="H43" s="6">
        <v>2313.0</v>
      </c>
      <c r="I43" s="6">
        <v>363004.48</v>
      </c>
      <c r="J43" s="6">
        <v>2486000.05</v>
      </c>
      <c r="K43" s="4">
        <f t="shared" ref="K43:K52" si="16">I43-J43</f>
        <v>-2122995.57</v>
      </c>
      <c r="L43" s="4">
        <f>I43+June!L43</f>
        <v>3687873.03</v>
      </c>
      <c r="M43" s="4">
        <f>J43+June!M43</f>
        <v>34941760.2</v>
      </c>
      <c r="N43" s="4">
        <f t="shared" ref="N43:N52" si="17">L43-M43</f>
        <v>-31253887.17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1.1496503108E8</v>
      </c>
      <c r="E44" s="6">
        <v>299183.06</v>
      </c>
      <c r="F44" s="6">
        <f t="shared" si="15"/>
        <v>114665848</v>
      </c>
      <c r="G44" s="6">
        <v>2.8933047E7</v>
      </c>
      <c r="H44" s="6">
        <v>696.0</v>
      </c>
      <c r="I44" s="6">
        <v>471432.75</v>
      </c>
      <c r="J44" s="6">
        <v>791702.86</v>
      </c>
      <c r="K44" s="4">
        <f t="shared" si="16"/>
        <v>-320270.11</v>
      </c>
      <c r="L44" s="4">
        <f>I44+June!L44</f>
        <v>1978357.03</v>
      </c>
      <c r="M44" s="4">
        <f>J44+June!M44</f>
        <v>8190889.21</v>
      </c>
      <c r="N44" s="4">
        <f t="shared" si="17"/>
        <v>-6212532.18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7.83570168E8</v>
      </c>
      <c r="E45" s="6">
        <v>1.4555222E7</v>
      </c>
      <c r="F45" s="6">
        <f t="shared" si="15"/>
        <v>769014946</v>
      </c>
      <c r="G45" s="6">
        <v>4.53612178E8</v>
      </c>
      <c r="H45" s="6">
        <v>4253.0</v>
      </c>
      <c r="I45" s="6">
        <v>718744.0</v>
      </c>
      <c r="J45" s="6">
        <v>5714088.0</v>
      </c>
      <c r="K45" s="4">
        <f t="shared" si="16"/>
        <v>-4995344</v>
      </c>
      <c r="L45" s="4">
        <f>I45+June!L45</f>
        <v>11423499</v>
      </c>
      <c r="M45" s="4">
        <f>J45+June!M45</f>
        <v>198096702</v>
      </c>
      <c r="N45" s="4">
        <f t="shared" si="17"/>
        <v>-186673203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3.17893854E8</v>
      </c>
      <c r="E46" s="6">
        <v>1.0656233E7</v>
      </c>
      <c r="F46" s="6">
        <f t="shared" si="15"/>
        <v>307237621</v>
      </c>
      <c r="G46" s="6">
        <v>2.63116063E8</v>
      </c>
      <c r="H46" s="6">
        <v>256.0</v>
      </c>
      <c r="I46" s="6">
        <v>2242925.0</v>
      </c>
      <c r="J46" s="6">
        <v>3614370.0</v>
      </c>
      <c r="K46" s="4">
        <f t="shared" si="16"/>
        <v>-1371445</v>
      </c>
      <c r="L46" s="4">
        <f>I46+June!L46</f>
        <v>194530552</v>
      </c>
      <c r="M46" s="4">
        <f>J46+June!M46</f>
        <v>191808788</v>
      </c>
      <c r="N46" s="4">
        <f t="shared" si="17"/>
        <v>2721764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3.2830546413E8</v>
      </c>
      <c r="E47" s="6">
        <v>1283272.62</v>
      </c>
      <c r="F47" s="6">
        <f t="shared" si="15"/>
        <v>327022191.5</v>
      </c>
      <c r="G47" s="6">
        <v>1.6174199261E8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I47+June!L47</f>
        <v>0</v>
      </c>
      <c r="M47" s="4">
        <f>J47+June!M47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4.81943499E8</v>
      </c>
      <c r="E48" s="6">
        <v>1.4521725E7</v>
      </c>
      <c r="F48" s="6">
        <f t="shared" si="15"/>
        <v>467421774</v>
      </c>
      <c r="G48" s="6">
        <v>2.33500216E8</v>
      </c>
      <c r="H48" s="6">
        <v>9769.0</v>
      </c>
      <c r="I48" s="6">
        <v>196574.0</v>
      </c>
      <c r="J48" s="6">
        <v>1.5659662E7</v>
      </c>
      <c r="K48" s="4">
        <f t="shared" si="16"/>
        <v>-15463088</v>
      </c>
      <c r="L48" s="4">
        <f>I48+June!L48</f>
        <v>3281541</v>
      </c>
      <c r="M48" s="4">
        <f>J48+June!M48</f>
        <v>53378213</v>
      </c>
      <c r="N48" s="4">
        <f t="shared" si="17"/>
        <v>-50096672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1.948509402E9</v>
      </c>
      <c r="E49" s="6">
        <v>1.51264E7</v>
      </c>
      <c r="F49" s="6">
        <f t="shared" si="15"/>
        <v>1933383002</v>
      </c>
      <c r="G49" s="6">
        <v>9.4472338E8</v>
      </c>
      <c r="H49" s="6">
        <v>7630.0</v>
      </c>
      <c r="I49" s="6">
        <v>6389860.0</v>
      </c>
      <c r="J49" s="6">
        <v>1.8024367E7</v>
      </c>
      <c r="K49" s="4">
        <f t="shared" si="16"/>
        <v>-11634507</v>
      </c>
      <c r="L49" s="4">
        <f>I49+June!L49</f>
        <v>19937225</v>
      </c>
      <c r="M49" s="4">
        <f>J49+June!M49</f>
        <v>115526359</v>
      </c>
      <c r="N49" s="4">
        <f t="shared" si="17"/>
        <v>-95589134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1.21528659E8</v>
      </c>
      <c r="E50" s="6">
        <v>158543.0</v>
      </c>
      <c r="F50" s="6">
        <f t="shared" si="15"/>
        <v>121370116</v>
      </c>
      <c r="G50" s="6">
        <v>5.8880496E7</v>
      </c>
      <c r="H50" s="6">
        <v>168.0</v>
      </c>
      <c r="I50" s="6">
        <v>0.0</v>
      </c>
      <c r="J50" s="6">
        <v>61343.0</v>
      </c>
      <c r="K50" s="4">
        <f t="shared" si="16"/>
        <v>-61343</v>
      </c>
      <c r="L50" s="4">
        <f>I50+June!L50</f>
        <v>0</v>
      </c>
      <c r="M50" s="4">
        <f>J50+June!M50</f>
        <v>2184561</v>
      </c>
      <c r="N50" s="4">
        <f t="shared" si="17"/>
        <v>-2184561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6.432982175E9</v>
      </c>
      <c r="E51" s="6">
        <v>2.058146E7</v>
      </c>
      <c r="F51" s="6">
        <f t="shared" si="15"/>
        <v>6412400715</v>
      </c>
      <c r="G51" s="6">
        <v>3.230941337E9</v>
      </c>
      <c r="H51" s="6">
        <v>54330.0</v>
      </c>
      <c r="I51" s="6">
        <v>7542970.0</v>
      </c>
      <c r="J51" s="6">
        <v>7.3591548E7</v>
      </c>
      <c r="K51" s="4">
        <f t="shared" si="16"/>
        <v>-66048578</v>
      </c>
      <c r="L51" s="4">
        <f>I51+June!L51</f>
        <v>70495922</v>
      </c>
      <c r="M51" s="4">
        <f>J51+June!M51</f>
        <v>569273326</v>
      </c>
      <c r="N51" s="4">
        <f t="shared" si="17"/>
        <v>-498777404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5.49317981E8</v>
      </c>
      <c r="E52" s="6">
        <v>2915293.0</v>
      </c>
      <c r="F52" s="6">
        <f t="shared" si="15"/>
        <v>546402688</v>
      </c>
      <c r="G52" s="6">
        <v>2.8733084E8</v>
      </c>
      <c r="H52" s="6">
        <v>5000.0</v>
      </c>
      <c r="I52" s="6">
        <v>0.0</v>
      </c>
      <c r="J52" s="6">
        <v>5545321.0</v>
      </c>
      <c r="K52" s="4">
        <f t="shared" si="16"/>
        <v>-5545321</v>
      </c>
      <c r="L52" s="4">
        <f>I52+June!L52</f>
        <v>0</v>
      </c>
      <c r="M52" s="4">
        <f>J52+June!M52</f>
        <v>98899431</v>
      </c>
      <c r="N52" s="4">
        <f t="shared" si="17"/>
        <v>-98899431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7.8706345E7</v>
      </c>
      <c r="E54" s="6">
        <v>2672736.0</v>
      </c>
      <c r="F54" s="6">
        <f t="shared" ref="F54:F56" si="19">D54-E54</f>
        <v>76033609</v>
      </c>
      <c r="G54" s="6">
        <v>2.4215478E7</v>
      </c>
      <c r="H54" s="6">
        <v>1200.0</v>
      </c>
      <c r="I54" s="6">
        <v>162095.0</v>
      </c>
      <c r="J54" s="6">
        <v>2.2117936E7</v>
      </c>
      <c r="K54" s="4">
        <f t="shared" ref="K54:K56" si="20">I54-J54</f>
        <v>-21955841</v>
      </c>
      <c r="L54" s="4">
        <f>I54+June!L54</f>
        <v>21289601</v>
      </c>
      <c r="M54" s="4">
        <f>J54+June!M54</f>
        <v>24997410</v>
      </c>
      <c r="N54" s="4">
        <f t="shared" ref="N54:N56" si="21">L54-M54</f>
        <v>-3707809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5.8132785E7</v>
      </c>
      <c r="E55" s="6">
        <v>330862.0</v>
      </c>
      <c r="F55" s="6">
        <f t="shared" si="19"/>
        <v>57801923</v>
      </c>
      <c r="G55" s="6">
        <v>4.2567194E7</v>
      </c>
      <c r="H55" s="6">
        <v>476.0</v>
      </c>
      <c r="I55" s="6">
        <v>239655.0</v>
      </c>
      <c r="J55" s="6">
        <v>164950.0</v>
      </c>
      <c r="K55" s="4">
        <f t="shared" si="20"/>
        <v>74705</v>
      </c>
      <c r="L55" s="4">
        <f>I55+June!L55</f>
        <v>1600972</v>
      </c>
      <c r="M55" s="4">
        <f>J55+June!M55</f>
        <v>525782</v>
      </c>
      <c r="N55" s="4">
        <f t="shared" si="21"/>
        <v>1075190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4.7931552E7</v>
      </c>
      <c r="E56" s="6">
        <v>336538.0</v>
      </c>
      <c r="F56" s="6">
        <f t="shared" si="19"/>
        <v>47595014</v>
      </c>
      <c r="G56" s="6">
        <v>3.8212175E7</v>
      </c>
      <c r="H56" s="6">
        <v>222.0</v>
      </c>
      <c r="I56" s="6">
        <v>79691.0</v>
      </c>
      <c r="J56" s="6">
        <v>610379.0</v>
      </c>
      <c r="K56" s="4">
        <f t="shared" si="20"/>
        <v>-530688</v>
      </c>
      <c r="L56" s="4">
        <f>I56+June!L56</f>
        <v>398645</v>
      </c>
      <c r="M56" s="4">
        <f>J56+June!M56</f>
        <v>1059807</v>
      </c>
      <c r="N56" s="4">
        <f t="shared" si="21"/>
        <v>-661162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11703874874</v>
      </c>
      <c r="E57" s="24">
        <f t="shared" si="23"/>
        <v>84682451.12</v>
      </c>
      <c r="F57" s="24">
        <f t="shared" si="23"/>
        <v>11619192423</v>
      </c>
      <c r="G57" s="24">
        <f t="shared" si="23"/>
        <v>5988838628</v>
      </c>
      <c r="H57" s="24">
        <f t="shared" si="23"/>
        <v>86361</v>
      </c>
      <c r="I57" s="24">
        <f>SUM(I42:I56)</f>
        <v>18406951.23</v>
      </c>
      <c r="J57" s="24">
        <f t="shared" ref="J57:N57" si="24">SUM(J43:J56)</f>
        <v>148381666.9</v>
      </c>
      <c r="K57" s="24">
        <f t="shared" si="24"/>
        <v>-129974715.7</v>
      </c>
      <c r="L57" s="24">
        <f t="shared" si="24"/>
        <v>328624187.1</v>
      </c>
      <c r="M57" s="24">
        <f t="shared" si="24"/>
        <v>1298949147</v>
      </c>
      <c r="N57" s="24">
        <f t="shared" si="24"/>
        <v>-970324960.4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7.528804031E7</v>
      </c>
      <c r="E59" s="6">
        <v>433238.14</v>
      </c>
      <c r="F59" s="6">
        <f t="shared" ref="F59:F62" si="25">D59-E59</f>
        <v>74854802.17</v>
      </c>
      <c r="G59" s="6">
        <v>0.0</v>
      </c>
      <c r="H59" s="6">
        <v>49.0</v>
      </c>
      <c r="I59" s="6">
        <v>40855.5</v>
      </c>
      <c r="J59" s="6">
        <v>0.0</v>
      </c>
      <c r="K59" s="4">
        <f t="shared" ref="K59:K62" si="26">I59-J59</f>
        <v>40855.5</v>
      </c>
      <c r="L59" s="4">
        <f>I59+June!L59</f>
        <v>711456.28</v>
      </c>
      <c r="M59" s="4">
        <f>J59+June!M59</f>
        <v>214065.62</v>
      </c>
      <c r="N59" s="4">
        <f t="shared" ref="N59:N62" si="27">L59-M59</f>
        <v>497390.66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3.54571193E8</v>
      </c>
      <c r="E60" s="6">
        <v>3.686996426E7</v>
      </c>
      <c r="F60" s="6">
        <f t="shared" si="25"/>
        <v>317701228.7</v>
      </c>
      <c r="G60" s="6">
        <v>1.73752108E8</v>
      </c>
      <c r="H60" s="6">
        <v>228.0</v>
      </c>
      <c r="I60" s="6">
        <v>0.0</v>
      </c>
      <c r="J60" s="6">
        <v>6192992.0</v>
      </c>
      <c r="K60" s="4">
        <f t="shared" si="26"/>
        <v>-6192992</v>
      </c>
      <c r="L60" s="4">
        <f>I60+June!L60</f>
        <v>28146</v>
      </c>
      <c r="M60" s="4">
        <f>J60+June!M60</f>
        <v>22297296</v>
      </c>
      <c r="N60" s="4">
        <f t="shared" si="27"/>
        <v>-22269150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1.501815277E9</v>
      </c>
      <c r="E61" s="6">
        <v>3.1624859E7</v>
      </c>
      <c r="F61" s="6">
        <f t="shared" si="25"/>
        <v>1470190418</v>
      </c>
      <c r="G61" s="6">
        <v>0.0</v>
      </c>
      <c r="H61" s="6">
        <v>4210.0</v>
      </c>
      <c r="I61" s="6">
        <v>1.5946693E7</v>
      </c>
      <c r="J61" s="6">
        <v>1.2137809E7</v>
      </c>
      <c r="K61" s="4">
        <f t="shared" si="26"/>
        <v>3808884</v>
      </c>
      <c r="L61" s="4">
        <f>I61+June!L61</f>
        <v>53266381</v>
      </c>
      <c r="M61" s="4">
        <f>J61+June!M61</f>
        <v>253736117</v>
      </c>
      <c r="N61" s="4">
        <f t="shared" si="27"/>
        <v>-200469736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2.53291925E8</v>
      </c>
      <c r="E62" s="6">
        <v>3248294.0</v>
      </c>
      <c r="F62" s="6">
        <f t="shared" si="25"/>
        <v>250043631</v>
      </c>
      <c r="G62" s="6">
        <v>0.0</v>
      </c>
      <c r="H62" s="6">
        <v>750.0</v>
      </c>
      <c r="I62" s="6">
        <v>1003855.0</v>
      </c>
      <c r="J62" s="6">
        <v>1378913.0</v>
      </c>
      <c r="K62" s="4">
        <f t="shared" si="26"/>
        <v>-375058</v>
      </c>
      <c r="L62" s="4">
        <f>I62+June!L62</f>
        <v>5485574</v>
      </c>
      <c r="M62" s="4">
        <f>J62+June!M62</f>
        <v>30201259</v>
      </c>
      <c r="N62" s="4">
        <f t="shared" si="27"/>
        <v>-24715685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2184966435</v>
      </c>
      <c r="E63" s="24">
        <f t="shared" si="29"/>
        <v>72176355.4</v>
      </c>
      <c r="F63" s="24">
        <f t="shared" si="29"/>
        <v>2112790080</v>
      </c>
      <c r="G63" s="24">
        <f t="shared" si="29"/>
        <v>173752108</v>
      </c>
      <c r="H63" s="24">
        <f t="shared" si="29"/>
        <v>5237</v>
      </c>
      <c r="I63" s="24">
        <f t="shared" si="29"/>
        <v>16991403.5</v>
      </c>
      <c r="J63" s="24">
        <f t="shared" si="29"/>
        <v>19709714</v>
      </c>
      <c r="K63" s="24">
        <f t="shared" si="29"/>
        <v>-2718310.5</v>
      </c>
      <c r="L63" s="24">
        <f t="shared" si="29"/>
        <v>59491557.28</v>
      </c>
      <c r="M63" s="24">
        <f t="shared" si="29"/>
        <v>306448737.6</v>
      </c>
      <c r="N63" s="24">
        <f t="shared" si="29"/>
        <v>-246957180.3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13888841309</v>
      </c>
      <c r="E64" s="24">
        <f t="shared" si="30"/>
        <v>156858806.5</v>
      </c>
      <c r="F64" s="24">
        <f t="shared" si="30"/>
        <v>13731982503</v>
      </c>
      <c r="G64" s="24">
        <f t="shared" si="30"/>
        <v>6162590736</v>
      </c>
      <c r="H64" s="24">
        <f t="shared" si="30"/>
        <v>91598</v>
      </c>
      <c r="I64" s="24">
        <f t="shared" si="30"/>
        <v>35398354.73</v>
      </c>
      <c r="J64" s="24">
        <f t="shared" si="30"/>
        <v>168091380.9</v>
      </c>
      <c r="K64" s="24">
        <f t="shared" si="30"/>
        <v>-132693026.2</v>
      </c>
      <c r="L64" s="24">
        <f t="shared" si="30"/>
        <v>388115744.3</v>
      </c>
      <c r="M64" s="24">
        <f t="shared" si="30"/>
        <v>1605397885</v>
      </c>
      <c r="N64" s="24">
        <f t="shared" si="30"/>
        <v>-1217282141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3.5485293769E10</v>
      </c>
      <c r="E67" s="6">
        <v>2.62750087E8</v>
      </c>
      <c r="F67" s="6">
        <f t="shared" ref="F67:F77" si="31">D67-E67</f>
        <v>35222543682</v>
      </c>
      <c r="G67" s="6">
        <v>2.6225E8</v>
      </c>
      <c r="H67" s="6">
        <v>23644.0</v>
      </c>
      <c r="I67" s="6">
        <v>1.91608108E8</v>
      </c>
      <c r="J67" s="6">
        <v>6.75936624E8</v>
      </c>
      <c r="K67" s="4">
        <f t="shared" ref="K67:K77" si="32">I67-J67</f>
        <v>-484328516</v>
      </c>
      <c r="L67" s="4">
        <f>I67+June!L67</f>
        <v>1075258379</v>
      </c>
      <c r="M67" s="4">
        <f>J67+June!M67</f>
        <v>3184049853</v>
      </c>
      <c r="N67" s="4">
        <f t="shared" ref="N67:N77" si="33">L67-M67</f>
        <v>-2108791474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3.1548019506E8</v>
      </c>
      <c r="E68" s="6">
        <v>8079124.04</v>
      </c>
      <c r="F68" s="6">
        <f t="shared" si="31"/>
        <v>307401071</v>
      </c>
      <c r="G68" s="6">
        <v>0.0</v>
      </c>
      <c r="H68" s="6">
        <v>994.0</v>
      </c>
      <c r="I68" s="6">
        <v>1325239.87</v>
      </c>
      <c r="J68" s="6">
        <v>1.113896556E7</v>
      </c>
      <c r="K68" s="4">
        <f t="shared" si="32"/>
        <v>-9813725.69</v>
      </c>
      <c r="L68" s="4">
        <f>I68+June!L68</f>
        <v>16068528.99</v>
      </c>
      <c r="M68" s="4">
        <f>J68+June!M68</f>
        <v>146509790.5</v>
      </c>
      <c r="N68" s="4">
        <f t="shared" si="33"/>
        <v>-130441261.5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9.1008802749E8</v>
      </c>
      <c r="E69" s="6">
        <v>9100641.0</v>
      </c>
      <c r="F69" s="6">
        <f t="shared" si="31"/>
        <v>900987386.5</v>
      </c>
      <c r="G69" s="6">
        <v>0.0</v>
      </c>
      <c r="H69" s="6">
        <v>1826.0</v>
      </c>
      <c r="I69" s="6">
        <v>2750506.69</v>
      </c>
      <c r="J69" s="6">
        <v>9902243.82</v>
      </c>
      <c r="K69" s="4">
        <f t="shared" si="32"/>
        <v>-7151737.13</v>
      </c>
      <c r="L69" s="4">
        <f>I69+June!L69</f>
        <v>48050990.87</v>
      </c>
      <c r="M69" s="4">
        <f>J69+June!M69</f>
        <v>65727083.61</v>
      </c>
      <c r="N69" s="4">
        <f t="shared" si="33"/>
        <v>-17676092.74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1.89672891E8</v>
      </c>
      <c r="E70" s="6">
        <v>179782.0</v>
      </c>
      <c r="F70" s="6">
        <f t="shared" si="31"/>
        <v>189493109</v>
      </c>
      <c r="G70" s="6">
        <v>0.0</v>
      </c>
      <c r="H70" s="6">
        <v>150.0</v>
      </c>
      <c r="I70" s="6">
        <v>0.0</v>
      </c>
      <c r="J70" s="6">
        <v>98096.0</v>
      </c>
      <c r="K70" s="4">
        <f t="shared" si="32"/>
        <v>-98096</v>
      </c>
      <c r="L70" s="4">
        <f>I70+June!L70</f>
        <v>0</v>
      </c>
      <c r="M70" s="4">
        <f>J70+June!M70</f>
        <v>11264204</v>
      </c>
      <c r="N70" s="4">
        <f t="shared" si="33"/>
        <v>-11264204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1.142361432E9</v>
      </c>
      <c r="E71" s="6">
        <v>1.530758E7</v>
      </c>
      <c r="F71" s="6">
        <f t="shared" si="31"/>
        <v>1127053852</v>
      </c>
      <c r="G71" s="6">
        <v>0.0</v>
      </c>
      <c r="H71" s="6">
        <v>1751.0</v>
      </c>
      <c r="I71" s="6">
        <v>1.7503963E7</v>
      </c>
      <c r="J71" s="6">
        <v>9022283.0</v>
      </c>
      <c r="K71" s="4">
        <f t="shared" si="32"/>
        <v>8481680</v>
      </c>
      <c r="L71" s="4">
        <f>I71+June!L71</f>
        <v>167162607</v>
      </c>
      <c r="M71" s="4">
        <f>J71+June!M71</f>
        <v>321666859</v>
      </c>
      <c r="N71" s="4">
        <f t="shared" si="33"/>
        <v>-154504252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1.53004306E9</v>
      </c>
      <c r="E72" s="6">
        <v>3.4664459E7</v>
      </c>
      <c r="F72" s="6">
        <f t="shared" si="31"/>
        <v>1495378601</v>
      </c>
      <c r="G72" s="6">
        <v>0.0</v>
      </c>
      <c r="H72" s="6">
        <v>4733.0</v>
      </c>
      <c r="I72" s="6">
        <v>2637533.0</v>
      </c>
      <c r="J72" s="6">
        <v>1.115492E7</v>
      </c>
      <c r="K72" s="4">
        <f t="shared" si="32"/>
        <v>-8517387</v>
      </c>
      <c r="L72" s="4">
        <f>I72+June!L72</f>
        <v>20398651</v>
      </c>
      <c r="M72" s="4">
        <f>J72+June!M72</f>
        <v>154683073</v>
      </c>
      <c r="N72" s="4">
        <f t="shared" si="33"/>
        <v>-134284422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6.05037489E8</v>
      </c>
      <c r="E73" s="6">
        <v>1.0042343E7</v>
      </c>
      <c r="F73" s="6">
        <f t="shared" si="31"/>
        <v>594995146</v>
      </c>
      <c r="G73" s="6">
        <v>0.0</v>
      </c>
      <c r="H73" s="6">
        <v>436.0</v>
      </c>
      <c r="I73" s="6">
        <v>2734280.0</v>
      </c>
      <c r="J73" s="6">
        <v>2130210.0</v>
      </c>
      <c r="K73" s="4">
        <f t="shared" si="32"/>
        <v>604070</v>
      </c>
      <c r="L73" s="4">
        <f>I73+June!L73</f>
        <v>24421904</v>
      </c>
      <c r="M73" s="4">
        <f>J73+June!M73</f>
        <v>29771140</v>
      </c>
      <c r="N73" s="4">
        <f t="shared" si="33"/>
        <v>-5349236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3.2646844156E8</v>
      </c>
      <c r="E74" s="6">
        <v>1496206.13</v>
      </c>
      <c r="F74" s="6">
        <f t="shared" si="31"/>
        <v>324972235.4</v>
      </c>
      <c r="G74" s="6">
        <v>0.0</v>
      </c>
      <c r="H74" s="6">
        <v>3979.0</v>
      </c>
      <c r="I74" s="6">
        <v>2184418.47</v>
      </c>
      <c r="J74" s="6">
        <v>1061295.67</v>
      </c>
      <c r="K74" s="4">
        <f t="shared" si="32"/>
        <v>1123122.8</v>
      </c>
      <c r="L74" s="4">
        <f>I74+June!L74</f>
        <v>6070706.6</v>
      </c>
      <c r="M74" s="4">
        <f>J74+June!M74</f>
        <v>12759315.55</v>
      </c>
      <c r="N74" s="4">
        <f t="shared" si="33"/>
        <v>-6688608.95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1.72794073945E9</v>
      </c>
      <c r="E75" s="6">
        <v>2995900.91</v>
      </c>
      <c r="F75" s="6">
        <f t="shared" si="31"/>
        <v>1724944839</v>
      </c>
      <c r="G75" s="6">
        <v>0.0</v>
      </c>
      <c r="H75" s="6">
        <v>781.0</v>
      </c>
      <c r="I75" s="6">
        <v>2.892542536E7</v>
      </c>
      <c r="J75" s="6">
        <v>8062471.58</v>
      </c>
      <c r="K75" s="4">
        <f t="shared" si="32"/>
        <v>20862953.78</v>
      </c>
      <c r="L75" s="4">
        <f>I75+June!L75</f>
        <v>214302681.9</v>
      </c>
      <c r="M75" s="4">
        <f>J75+June!M75</f>
        <v>30023137.36</v>
      </c>
      <c r="N75" s="4">
        <f t="shared" si="33"/>
        <v>184279544.6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6.043864024E9</v>
      </c>
      <c r="E76" s="6">
        <v>1.18164549998E7</v>
      </c>
      <c r="F76" s="6">
        <f t="shared" si="31"/>
        <v>6032047569</v>
      </c>
      <c r="G76" s="6">
        <v>0.0</v>
      </c>
      <c r="H76" s="6">
        <v>18615.0</v>
      </c>
      <c r="I76" s="6">
        <v>1.31666979E8</v>
      </c>
      <c r="J76" s="6">
        <v>1.00714179E8</v>
      </c>
      <c r="K76" s="4">
        <f t="shared" si="32"/>
        <v>30952800</v>
      </c>
      <c r="L76" s="4">
        <f>I76+June!L76</f>
        <v>678461619</v>
      </c>
      <c r="M76" s="4">
        <f>J76+June!M76</f>
        <v>700939319</v>
      </c>
      <c r="N76" s="4">
        <f t="shared" si="33"/>
        <v>-22477700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1.46733371E8</v>
      </c>
      <c r="E77" s="6">
        <v>432036.0</v>
      </c>
      <c r="F77" s="6">
        <f t="shared" si="31"/>
        <v>146301335</v>
      </c>
      <c r="G77" s="6">
        <v>0.0</v>
      </c>
      <c r="H77" s="6">
        <v>2814.0</v>
      </c>
      <c r="I77" s="6">
        <v>588670.0</v>
      </c>
      <c r="J77" s="6">
        <v>1167153.0</v>
      </c>
      <c r="K77" s="4">
        <f t="shared" si="32"/>
        <v>-578483</v>
      </c>
      <c r="L77" s="4">
        <f>I77+June!L77</f>
        <v>28120925</v>
      </c>
      <c r="M77" s="4">
        <f>J77+June!M77</f>
        <v>9924489</v>
      </c>
      <c r="N77" s="4">
        <f t="shared" si="33"/>
        <v>18196436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7.1253192798E8</v>
      </c>
      <c r="E79" s="6">
        <v>2507777.32</v>
      </c>
      <c r="F79" s="6">
        <f>D79-E79</f>
        <v>710024150.7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I79+June!L79</f>
        <v>0</v>
      </c>
      <c r="M79" s="4">
        <f>J79+June!M79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49135515368</v>
      </c>
      <c r="E80" s="24">
        <f t="shared" si="35"/>
        <v>359372391.4</v>
      </c>
      <c r="F80" s="24">
        <f t="shared" si="35"/>
        <v>48776142976</v>
      </c>
      <c r="G80" s="24">
        <f t="shared" si="35"/>
        <v>262250000</v>
      </c>
      <c r="H80" s="24">
        <f t="shared" si="35"/>
        <v>59736</v>
      </c>
      <c r="I80" s="24">
        <f t="shared" si="35"/>
        <v>381925123.4</v>
      </c>
      <c r="J80" s="24">
        <f t="shared" si="35"/>
        <v>830388441.6</v>
      </c>
      <c r="K80" s="24">
        <f t="shared" si="35"/>
        <v>-448463318.2</v>
      </c>
      <c r="L80" s="24">
        <f t="shared" si="35"/>
        <v>2278316993</v>
      </c>
      <c r="M80" s="24">
        <f t="shared" si="35"/>
        <v>4667318264</v>
      </c>
      <c r="N80" s="24">
        <f t="shared" si="35"/>
        <v>-2389001271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1.2949499693E10</v>
      </c>
      <c r="E82" s="6">
        <v>9.9202934E7</v>
      </c>
      <c r="F82" s="6">
        <f t="shared" ref="F82:F88" si="36">D82-E82</f>
        <v>12850296759</v>
      </c>
      <c r="G82" s="6">
        <v>0.0</v>
      </c>
      <c r="H82" s="6">
        <v>7560.0</v>
      </c>
      <c r="I82" s="6">
        <v>3.3001485E7</v>
      </c>
      <c r="J82" s="6">
        <v>1.23375669E8</v>
      </c>
      <c r="K82" s="4">
        <f t="shared" ref="K82:K88" si="37">I82-J82</f>
        <v>-90374184</v>
      </c>
      <c r="L82" s="4">
        <f>I82+June!L82</f>
        <v>173792002</v>
      </c>
      <c r="M82" s="4">
        <f>J82+June!M82</f>
        <v>905196045</v>
      </c>
      <c r="N82" s="4">
        <f t="shared" ref="N82:N88" si="38">L82-M82</f>
        <v>-731404043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1.0255433448E8</v>
      </c>
      <c r="E83" s="6">
        <v>2634277.43</v>
      </c>
      <c r="F83" s="6">
        <f t="shared" si="36"/>
        <v>99920057.05</v>
      </c>
      <c r="G83" s="6">
        <v>0.0</v>
      </c>
      <c r="H83" s="6">
        <v>115.0</v>
      </c>
      <c r="I83" s="6">
        <v>0.0</v>
      </c>
      <c r="J83" s="6">
        <v>1.2416084562E8</v>
      </c>
      <c r="K83" s="4">
        <f t="shared" si="37"/>
        <v>-124160845.6</v>
      </c>
      <c r="L83" s="4">
        <f>I83+June!L83</f>
        <v>361404.48</v>
      </c>
      <c r="M83" s="4">
        <f>J83+June!M83</f>
        <v>167162852.8</v>
      </c>
      <c r="N83" s="4">
        <f t="shared" si="38"/>
        <v>-166801448.3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3.7019607E8</v>
      </c>
      <c r="E84" s="6">
        <v>777721.0</v>
      </c>
      <c r="F84" s="6">
        <f t="shared" si="36"/>
        <v>369418349</v>
      </c>
      <c r="G84" s="6">
        <v>0.0</v>
      </c>
      <c r="H84" s="6">
        <v>154.0</v>
      </c>
      <c r="I84" s="6">
        <v>1162579.0</v>
      </c>
      <c r="J84" s="6">
        <v>0.0</v>
      </c>
      <c r="K84" s="4">
        <f t="shared" si="37"/>
        <v>1162579</v>
      </c>
      <c r="L84" s="4">
        <f>I84+June!L84</f>
        <v>8218178</v>
      </c>
      <c r="M84" s="4">
        <f>J84+June!M84</f>
        <v>98215434</v>
      </c>
      <c r="N84" s="4">
        <f t="shared" si="38"/>
        <v>-89997256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6.9940657E7</v>
      </c>
      <c r="E85" s="6">
        <v>1.641331E7</v>
      </c>
      <c r="F85" s="6">
        <f t="shared" si="36"/>
        <v>53527347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7"/>
        <v>0</v>
      </c>
      <c r="L85" s="4">
        <f>I85+June!L85</f>
        <v>0</v>
      </c>
      <c r="M85" s="4">
        <f>J85+June!M85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1.866395129E9</v>
      </c>
      <c r="E86" s="6">
        <v>1.1991029E7</v>
      </c>
      <c r="F86" s="6">
        <f t="shared" si="36"/>
        <v>1854404100</v>
      </c>
      <c r="G86" s="6">
        <v>0.0</v>
      </c>
      <c r="H86" s="6">
        <v>1709.0</v>
      </c>
      <c r="I86" s="6">
        <v>366204.0</v>
      </c>
      <c r="J86" s="6">
        <v>4.1385175E7</v>
      </c>
      <c r="K86" s="4">
        <f t="shared" si="37"/>
        <v>-41018971</v>
      </c>
      <c r="L86" s="4">
        <f>I86+June!L86</f>
        <v>595067</v>
      </c>
      <c r="M86" s="4">
        <f>J86+June!M86</f>
        <v>158662374</v>
      </c>
      <c r="N86" s="4">
        <f t="shared" si="38"/>
        <v>-158067307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2.3888091566E8</v>
      </c>
      <c r="E87" s="6">
        <v>1210185.68</v>
      </c>
      <c r="F87" s="6">
        <f t="shared" si="36"/>
        <v>237670730</v>
      </c>
      <c r="G87" s="6">
        <v>0.0</v>
      </c>
      <c r="H87" s="6">
        <v>110.0</v>
      </c>
      <c r="I87" s="6">
        <v>169258.5</v>
      </c>
      <c r="J87" s="6">
        <v>126551.08</v>
      </c>
      <c r="K87" s="4">
        <f t="shared" si="37"/>
        <v>42707.42</v>
      </c>
      <c r="L87" s="4">
        <f>I87+June!L87</f>
        <v>1076208.53</v>
      </c>
      <c r="M87" s="4">
        <f>J87+June!M87</f>
        <v>7849892.98</v>
      </c>
      <c r="N87" s="4">
        <f t="shared" si="38"/>
        <v>-6773684.45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5.99453754E8</v>
      </c>
      <c r="E88" s="6">
        <v>3604017.0</v>
      </c>
      <c r="F88" s="6">
        <f t="shared" si="36"/>
        <v>595849737</v>
      </c>
      <c r="G88" s="6">
        <v>0.0</v>
      </c>
      <c r="H88" s="6">
        <v>2619.0</v>
      </c>
      <c r="I88" s="6">
        <v>8755.0</v>
      </c>
      <c r="J88" s="6">
        <v>1.7369704E7</v>
      </c>
      <c r="K88" s="4">
        <f t="shared" si="37"/>
        <v>-17360949</v>
      </c>
      <c r="L88" s="4">
        <f>I88+June!L88</f>
        <v>32395038</v>
      </c>
      <c r="M88" s="4">
        <f>J88+June!M88</f>
        <v>50026444</v>
      </c>
      <c r="N88" s="4">
        <f t="shared" si="38"/>
        <v>-17631406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16196920553</v>
      </c>
      <c r="E89" s="24">
        <f t="shared" si="40"/>
        <v>135833474.1</v>
      </c>
      <c r="F89" s="24">
        <f t="shared" si="40"/>
        <v>16061087079</v>
      </c>
      <c r="G89" s="24">
        <f t="shared" si="40"/>
        <v>0</v>
      </c>
      <c r="H89" s="24">
        <f t="shared" si="40"/>
        <v>12294</v>
      </c>
      <c r="I89" s="24">
        <f t="shared" si="40"/>
        <v>34708281.5</v>
      </c>
      <c r="J89" s="24">
        <f t="shared" si="40"/>
        <v>306417944.7</v>
      </c>
      <c r="K89" s="24">
        <f t="shared" si="40"/>
        <v>-271709663.2</v>
      </c>
      <c r="L89" s="24">
        <f t="shared" si="40"/>
        <v>216437898</v>
      </c>
      <c r="M89" s="24">
        <f t="shared" si="40"/>
        <v>1387113043</v>
      </c>
      <c r="N89" s="24">
        <f t="shared" si="40"/>
        <v>-1170675145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9.28523159E8</v>
      </c>
      <c r="E90" s="6">
        <v>7098458.0</v>
      </c>
      <c r="F90" s="6">
        <f>D90-E90</f>
        <v>921424701</v>
      </c>
      <c r="G90" s="6">
        <v>0.0</v>
      </c>
      <c r="H90" s="6">
        <v>595.0</v>
      </c>
      <c r="I90" s="6">
        <v>3362877.0</v>
      </c>
      <c r="J90" s="6">
        <v>5.0271356E7</v>
      </c>
      <c r="K90" s="4">
        <f>I90-J90</f>
        <v>-46908479</v>
      </c>
      <c r="L90" s="4">
        <f>I90+June!L90</f>
        <v>17613042</v>
      </c>
      <c r="M90" s="4">
        <f>J90+June!M90</f>
        <v>77611756</v>
      </c>
      <c r="N90" s="4">
        <f>L90-M90</f>
        <v>-59998714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928523159</v>
      </c>
      <c r="E91" s="24">
        <f t="shared" si="41"/>
        <v>7098458</v>
      </c>
      <c r="F91" s="24">
        <f t="shared" si="41"/>
        <v>921424701</v>
      </c>
      <c r="G91" s="24">
        <f t="shared" si="41"/>
        <v>0</v>
      </c>
      <c r="H91" s="25">
        <f t="shared" si="41"/>
        <v>595</v>
      </c>
      <c r="I91" s="24">
        <f t="shared" si="41"/>
        <v>3362877</v>
      </c>
      <c r="J91" s="24">
        <f t="shared" si="41"/>
        <v>50271356</v>
      </c>
      <c r="K91" s="24">
        <f t="shared" si="41"/>
        <v>-46908479</v>
      </c>
      <c r="L91" s="24">
        <f t="shared" si="41"/>
        <v>17613042</v>
      </c>
      <c r="M91" s="24">
        <f t="shared" si="41"/>
        <v>77611756</v>
      </c>
      <c r="N91" s="24">
        <f t="shared" si="41"/>
        <v>-59998714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66260959080</v>
      </c>
      <c r="E92" s="24">
        <f t="shared" si="42"/>
        <v>502304323.5</v>
      </c>
      <c r="F92" s="24">
        <f t="shared" si="42"/>
        <v>65758654756</v>
      </c>
      <c r="G92" s="24">
        <f t="shared" si="42"/>
        <v>262250000</v>
      </c>
      <c r="H92" s="24">
        <f t="shared" si="42"/>
        <v>72625</v>
      </c>
      <c r="I92" s="24">
        <f t="shared" si="42"/>
        <v>419996281.9</v>
      </c>
      <c r="J92" s="24">
        <f t="shared" si="42"/>
        <v>1187077742</v>
      </c>
      <c r="K92" s="24">
        <f t="shared" si="42"/>
        <v>-767081460.4</v>
      </c>
      <c r="L92" s="24">
        <f t="shared" si="42"/>
        <v>2512367933</v>
      </c>
      <c r="M92" s="24">
        <f t="shared" si="42"/>
        <v>6132043063</v>
      </c>
      <c r="N92" s="24">
        <f t="shared" si="42"/>
        <v>-3619675129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1.7933649125E8</v>
      </c>
      <c r="E95" s="6">
        <v>207549.67</v>
      </c>
      <c r="F95" s="6">
        <f t="shared" ref="F95:F98" si="43">D95-E95</f>
        <v>179128941.6</v>
      </c>
      <c r="G95" s="6">
        <v>0.0</v>
      </c>
      <c r="H95" s="6">
        <v>64.0</v>
      </c>
      <c r="I95" s="6">
        <v>31500.0</v>
      </c>
      <c r="J95" s="6">
        <v>205113.33</v>
      </c>
      <c r="K95" s="4">
        <f t="shared" ref="K95:K98" si="44">I95-J95</f>
        <v>-173613.33</v>
      </c>
      <c r="L95" s="4">
        <f>I95+June!L95</f>
        <v>15970306.52</v>
      </c>
      <c r="M95" s="4">
        <f>J95+June!M95</f>
        <v>451105.67</v>
      </c>
      <c r="N95" s="4">
        <f t="shared" ref="N95:N98" si="45">L95-M95</f>
        <v>15519200.85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2.3831186071E10</v>
      </c>
      <c r="E96" s="6">
        <v>3.23142055E8</v>
      </c>
      <c r="F96" s="6">
        <f t="shared" si="43"/>
        <v>23508044016</v>
      </c>
      <c r="G96" s="6">
        <v>0.0</v>
      </c>
      <c r="H96" s="6">
        <v>23741.0</v>
      </c>
      <c r="I96" s="6">
        <v>332146.0</v>
      </c>
      <c r="J96" s="6">
        <v>5.17540979E8</v>
      </c>
      <c r="K96" s="4">
        <f t="shared" si="44"/>
        <v>-517208833</v>
      </c>
      <c r="L96" s="4">
        <f>I96+June!L96</f>
        <v>2375410</v>
      </c>
      <c r="M96" s="4">
        <f>J96+June!M96</f>
        <v>3993931603</v>
      </c>
      <c r="N96" s="4">
        <f t="shared" si="45"/>
        <v>-3991556193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2.95221221E9</v>
      </c>
      <c r="E97" s="6">
        <v>7623411.0</v>
      </c>
      <c r="F97" s="6">
        <f t="shared" si="43"/>
        <v>2944588799</v>
      </c>
      <c r="G97" s="6">
        <v>0.0</v>
      </c>
      <c r="H97" s="6">
        <v>1302.0</v>
      </c>
      <c r="I97" s="6">
        <v>4.97745308E8</v>
      </c>
      <c r="J97" s="6">
        <v>3.20970611E8</v>
      </c>
      <c r="K97" s="4">
        <f t="shared" si="44"/>
        <v>176774697</v>
      </c>
      <c r="L97" s="4">
        <f>I97+June!L97</f>
        <v>3041685437</v>
      </c>
      <c r="M97" s="4">
        <f>J97+June!M97</f>
        <v>3410488018</v>
      </c>
      <c r="N97" s="4">
        <f t="shared" si="45"/>
        <v>-368802581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1.4029580028E10</v>
      </c>
      <c r="E98" s="6">
        <v>3.07147733E8</v>
      </c>
      <c r="F98" s="6">
        <f t="shared" si="43"/>
        <v>13722432295</v>
      </c>
      <c r="G98" s="6">
        <v>0.0</v>
      </c>
      <c r="H98" s="6">
        <v>71231.0</v>
      </c>
      <c r="I98" s="6">
        <v>4.62690525E8</v>
      </c>
      <c r="J98" s="6">
        <v>2.992255881E9</v>
      </c>
      <c r="K98" s="4">
        <f t="shared" si="44"/>
        <v>-2529565356</v>
      </c>
      <c r="L98" s="4">
        <f>I98+June!L98</f>
        <v>2903921792</v>
      </c>
      <c r="M98" s="4">
        <f>J98+June!M98</f>
        <v>10276837237</v>
      </c>
      <c r="N98" s="4">
        <f t="shared" si="45"/>
        <v>-7372915445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1.0250955178E10</v>
      </c>
      <c r="E100" s="6">
        <v>7639774.0</v>
      </c>
      <c r="F100" s="6">
        <f>D100-E100</f>
        <v>10243315404</v>
      </c>
      <c r="G100" s="6">
        <v>0.0</v>
      </c>
      <c r="H100" s="38">
        <v>21419.0</v>
      </c>
      <c r="I100" s="38">
        <v>1.124624664E9</v>
      </c>
      <c r="J100" s="38">
        <v>1.155436939E9</v>
      </c>
      <c r="K100" s="4">
        <f>I100-J100</f>
        <v>-30812275</v>
      </c>
      <c r="L100" s="4">
        <f>I100+June!L100</f>
        <v>7680698652</v>
      </c>
      <c r="M100" s="4">
        <f>J100+June!M100</f>
        <v>5851208166</v>
      </c>
      <c r="N100" s="4">
        <f>L100-M100</f>
        <v>1829490486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51243269978</v>
      </c>
      <c r="E101" s="24">
        <f t="shared" si="47"/>
        <v>645760522.7</v>
      </c>
      <c r="F101" s="24">
        <f t="shared" si="47"/>
        <v>50597509456</v>
      </c>
      <c r="G101" s="24">
        <f t="shared" si="47"/>
        <v>0</v>
      </c>
      <c r="H101" s="25">
        <f t="shared" si="47"/>
        <v>117757</v>
      </c>
      <c r="I101" s="24">
        <f t="shared" si="47"/>
        <v>2085424143</v>
      </c>
      <c r="J101" s="24">
        <f t="shared" si="47"/>
        <v>4986409523</v>
      </c>
      <c r="K101" s="24">
        <f t="shared" si="47"/>
        <v>-2900985380</v>
      </c>
      <c r="L101" s="24">
        <f t="shared" si="47"/>
        <v>13644651598</v>
      </c>
      <c r="M101" s="24">
        <f t="shared" si="47"/>
        <v>23532916130</v>
      </c>
      <c r="N101" s="24">
        <f t="shared" si="47"/>
        <v>-9888264532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2.593163608E9</v>
      </c>
      <c r="E103" s="6">
        <v>6642829.0</v>
      </c>
      <c r="F103" s="6">
        <f>D103-E103</f>
        <v>2586520779</v>
      </c>
      <c r="G103" s="6">
        <v>0.0</v>
      </c>
      <c r="H103" s="6">
        <v>3726.0</v>
      </c>
      <c r="I103" s="6">
        <v>3.18335806E8</v>
      </c>
      <c r="J103" s="6">
        <v>7.0783412E7</v>
      </c>
      <c r="K103" s="4">
        <f>I103-J103</f>
        <v>247552394</v>
      </c>
      <c r="L103" s="4">
        <f>I103+June!L103</f>
        <v>962357735</v>
      </c>
      <c r="M103" s="4">
        <f>J103+June!M103</f>
        <v>911755780</v>
      </c>
      <c r="N103" s="4">
        <f>L103-M103</f>
        <v>50601955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2593163608</v>
      </c>
      <c r="E104" s="24">
        <f t="shared" si="48"/>
        <v>6642829</v>
      </c>
      <c r="F104" s="24">
        <f t="shared" si="48"/>
        <v>2586520779</v>
      </c>
      <c r="G104" s="24">
        <f t="shared" si="48"/>
        <v>0</v>
      </c>
      <c r="H104" s="25">
        <f t="shared" si="48"/>
        <v>3726</v>
      </c>
      <c r="I104" s="24">
        <f t="shared" si="48"/>
        <v>318335806</v>
      </c>
      <c r="J104" s="24">
        <f t="shared" si="48"/>
        <v>70783412</v>
      </c>
      <c r="K104" s="24">
        <f t="shared" si="48"/>
        <v>247552394</v>
      </c>
      <c r="L104" s="24">
        <f t="shared" si="48"/>
        <v>962357735</v>
      </c>
      <c r="M104" s="24">
        <f t="shared" si="48"/>
        <v>911755780</v>
      </c>
      <c r="N104" s="24">
        <f t="shared" si="48"/>
        <v>50601955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53836433586</v>
      </c>
      <c r="E105" s="24">
        <f t="shared" si="49"/>
        <v>652403351.7</v>
      </c>
      <c r="F105" s="24">
        <f t="shared" si="49"/>
        <v>53184030235</v>
      </c>
      <c r="G105" s="24">
        <f t="shared" si="49"/>
        <v>0</v>
      </c>
      <c r="H105" s="25">
        <f t="shared" si="49"/>
        <v>121483</v>
      </c>
      <c r="I105" s="24">
        <f t="shared" si="49"/>
        <v>2403759949</v>
      </c>
      <c r="J105" s="24">
        <f t="shared" si="49"/>
        <v>5057192935</v>
      </c>
      <c r="K105" s="24">
        <f t="shared" si="49"/>
        <v>-2653432986</v>
      </c>
      <c r="L105" s="24">
        <f t="shared" si="49"/>
        <v>14607009333</v>
      </c>
      <c r="M105" s="24">
        <f t="shared" si="49"/>
        <v>24444671910</v>
      </c>
      <c r="N105" s="24">
        <f t="shared" si="49"/>
        <v>-9837662577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9.1713489E9</v>
      </c>
      <c r="E108" s="6">
        <v>1.07268484E8</v>
      </c>
      <c r="F108" s="6">
        <f t="shared" ref="F108:F110" si="50">D108-E108</f>
        <v>9064080416</v>
      </c>
      <c r="G108" s="6">
        <v>0.0</v>
      </c>
      <c r="H108" s="6">
        <v>328839.0</v>
      </c>
      <c r="I108" s="6">
        <v>1.72438835E8</v>
      </c>
      <c r="J108" s="6">
        <v>1.87427957E8</v>
      </c>
      <c r="K108" s="4">
        <f t="shared" ref="K108:K110" si="51">I108-J108</f>
        <v>-14989122</v>
      </c>
      <c r="L108" s="4">
        <f>I108+June!L108</f>
        <v>676205349</v>
      </c>
      <c r="M108" s="4">
        <f>J108+June!M108</f>
        <v>1385939382</v>
      </c>
      <c r="N108" s="4">
        <f t="shared" ref="N108:N110" si="52">L108-M108</f>
        <v>-709734033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4.031459759E9</v>
      </c>
      <c r="E109" s="6">
        <v>6.6303455E7</v>
      </c>
      <c r="F109" s="6">
        <f t="shared" si="50"/>
        <v>3965156304</v>
      </c>
      <c r="G109" s="6">
        <v>0.0</v>
      </c>
      <c r="H109" s="6">
        <v>8027.0</v>
      </c>
      <c r="I109" s="6">
        <v>3.44144346E8</v>
      </c>
      <c r="J109" s="6">
        <v>6.9804848E7</v>
      </c>
      <c r="K109" s="4">
        <f t="shared" si="51"/>
        <v>274339498</v>
      </c>
      <c r="L109" s="4">
        <f>I109+June!L109</f>
        <v>1053714001</v>
      </c>
      <c r="M109" s="4">
        <f>J109+June!M109</f>
        <v>849203468</v>
      </c>
      <c r="N109" s="4">
        <f t="shared" si="52"/>
        <v>204510533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1.901364546E9</v>
      </c>
      <c r="E110" s="6">
        <v>7.8351091E7</v>
      </c>
      <c r="F110" s="6">
        <f t="shared" si="50"/>
        <v>1823013455</v>
      </c>
      <c r="G110" s="6">
        <v>0.0</v>
      </c>
      <c r="H110" s="6">
        <v>2520.0</v>
      </c>
      <c r="I110" s="6">
        <v>3.53786534E8</v>
      </c>
      <c r="J110" s="6">
        <v>3.0173502E7</v>
      </c>
      <c r="K110" s="4">
        <f t="shared" si="51"/>
        <v>323613032</v>
      </c>
      <c r="L110" s="4">
        <f>I110+June!L110</f>
        <v>1480490268</v>
      </c>
      <c r="M110" s="4">
        <f>J110+June!M110</f>
        <v>218676968</v>
      </c>
      <c r="N110" s="4">
        <f t="shared" si="52"/>
        <v>1261813300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15104173205</v>
      </c>
      <c r="E111" s="24">
        <f t="shared" si="54"/>
        <v>251923030</v>
      </c>
      <c r="F111" s="24">
        <f t="shared" si="54"/>
        <v>14852250175</v>
      </c>
      <c r="G111" s="24">
        <f t="shared" si="54"/>
        <v>0</v>
      </c>
      <c r="H111" s="24">
        <f t="shared" si="54"/>
        <v>339386</v>
      </c>
      <c r="I111" s="24">
        <f t="shared" si="54"/>
        <v>870369715</v>
      </c>
      <c r="J111" s="24">
        <f t="shared" si="54"/>
        <v>287406307</v>
      </c>
      <c r="K111" s="24">
        <f t="shared" si="54"/>
        <v>582963408</v>
      </c>
      <c r="L111" s="24">
        <f t="shared" si="54"/>
        <v>3210409618</v>
      </c>
      <c r="M111" s="24">
        <f t="shared" si="54"/>
        <v>2453819818</v>
      </c>
      <c r="N111" s="24">
        <f t="shared" si="54"/>
        <v>756589800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1.005694132E10</v>
      </c>
      <c r="E113" s="6">
        <v>8.830989E7</v>
      </c>
      <c r="F113" s="6">
        <f>D113-E113</f>
        <v>9968631430</v>
      </c>
      <c r="G113" s="6">
        <v>0.0</v>
      </c>
      <c r="H113" s="38">
        <v>7414.0</v>
      </c>
      <c r="I113" s="38">
        <v>1.64151994E8</v>
      </c>
      <c r="J113" s="58">
        <v>2.09442678E8</v>
      </c>
      <c r="K113" s="4">
        <f>I113-J113</f>
        <v>-45290684</v>
      </c>
      <c r="L113" s="4">
        <f>I113+June!L113</f>
        <v>363701916</v>
      </c>
      <c r="M113" s="4">
        <f>J113+June!M113</f>
        <v>1069718589</v>
      </c>
      <c r="N113" s="4">
        <f>L113-M113</f>
        <v>-706016673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10056941320</v>
      </c>
      <c r="E114" s="24">
        <f t="shared" si="55"/>
        <v>88309890</v>
      </c>
      <c r="F114" s="24">
        <f t="shared" si="55"/>
        <v>9968631430</v>
      </c>
      <c r="G114" s="24">
        <f t="shared" si="55"/>
        <v>0</v>
      </c>
      <c r="H114" s="25">
        <f t="shared" si="55"/>
        <v>7414</v>
      </c>
      <c r="I114" s="24">
        <f t="shared" si="55"/>
        <v>164151994</v>
      </c>
      <c r="J114" s="24">
        <f t="shared" si="55"/>
        <v>209442678</v>
      </c>
      <c r="K114" s="24">
        <f t="shared" si="55"/>
        <v>-45290684</v>
      </c>
      <c r="L114" s="24">
        <f t="shared" si="55"/>
        <v>363701916</v>
      </c>
      <c r="M114" s="24">
        <f t="shared" si="55"/>
        <v>1069718589</v>
      </c>
      <c r="N114" s="24">
        <f t="shared" si="55"/>
        <v>-706016673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25161114525</v>
      </c>
      <c r="E115" s="24">
        <f t="shared" si="56"/>
        <v>340232920</v>
      </c>
      <c r="F115" s="24">
        <f t="shared" si="56"/>
        <v>24820881605</v>
      </c>
      <c r="G115" s="24">
        <f t="shared" si="56"/>
        <v>0</v>
      </c>
      <c r="H115" s="25">
        <f t="shared" si="56"/>
        <v>346800</v>
      </c>
      <c r="I115" s="24">
        <f t="shared" si="56"/>
        <v>1034521709</v>
      </c>
      <c r="J115" s="24">
        <f t="shared" si="56"/>
        <v>496848985</v>
      </c>
      <c r="K115" s="24">
        <f t="shared" si="56"/>
        <v>537672724</v>
      </c>
      <c r="L115" s="24">
        <f t="shared" si="56"/>
        <v>3574111534</v>
      </c>
      <c r="M115" s="24">
        <f t="shared" si="56"/>
        <v>3523538407</v>
      </c>
      <c r="N115" s="24">
        <f t="shared" si="56"/>
        <v>50573127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223346208130</v>
      </c>
      <c r="E116" s="34">
        <f t="shared" si="57"/>
        <v>2119036850</v>
      </c>
      <c r="F116" s="34">
        <f t="shared" si="57"/>
        <v>221227171280</v>
      </c>
      <c r="G116" s="34">
        <f t="shared" si="57"/>
        <v>66007586227</v>
      </c>
      <c r="H116" s="35">
        <f t="shared" si="57"/>
        <v>1577226</v>
      </c>
      <c r="I116" s="34">
        <f t="shared" si="57"/>
        <v>4094145552</v>
      </c>
      <c r="J116" s="34">
        <f t="shared" si="57"/>
        <v>8465842951</v>
      </c>
      <c r="K116" s="34">
        <f t="shared" si="57"/>
        <v>-4371697399</v>
      </c>
      <c r="L116" s="34">
        <f t="shared" si="57"/>
        <v>23470052332</v>
      </c>
      <c r="M116" s="34">
        <f t="shared" si="57"/>
        <v>44338291458</v>
      </c>
      <c r="N116" s="34">
        <f t="shared" si="57"/>
        <v>-20868239126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57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1"/>
      <c r="B118" s="23"/>
      <c r="C118" s="56"/>
      <c r="D118" s="9"/>
      <c r="E118" s="9"/>
      <c r="F118" s="9"/>
      <c r="G118" s="9"/>
      <c r="H118" s="57"/>
      <c r="I118" s="9"/>
      <c r="J118" s="9"/>
      <c r="K118" s="9"/>
      <c r="L118" s="9">
        <f>June!L116+I116+-L116</f>
        <v>0</v>
      </c>
      <c r="M118" s="9">
        <f>June!M116+'July UPDATED'!J116+-'July UPDATED'!M116</f>
        <v>0.000007629394531</v>
      </c>
      <c r="N118" s="9">
        <f>June!N116+'July UPDATED'!K116+-'July UPDATED'!N116</f>
        <v>-0.000003814697266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2.0" customHeight="1">
      <c r="A119" s="3"/>
      <c r="B119" s="2"/>
      <c r="C119" s="36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29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29"/>
      <c r="B121" s="36"/>
      <c r="C121" s="3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37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37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128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4.32722623E9</v>
      </c>
      <c r="E9" s="6">
        <v>1.9641702E7</v>
      </c>
      <c r="F9" s="6">
        <f t="shared" ref="F9:F27" si="1">D9-E9</f>
        <v>4307584528</v>
      </c>
      <c r="G9" s="6">
        <v>4.237172808E9</v>
      </c>
      <c r="H9" s="6">
        <v>6151.0</v>
      </c>
      <c r="I9" s="6">
        <v>4636397.0</v>
      </c>
      <c r="J9" s="6">
        <v>6.3734544E7</v>
      </c>
      <c r="K9" s="4">
        <f t="shared" ref="K9:K27" si="2">I9-J9</f>
        <v>-59098147</v>
      </c>
      <c r="L9" s="4">
        <f>I9+July!L9</f>
        <v>34714801</v>
      </c>
      <c r="M9" s="4">
        <f>J9+July!M9</f>
        <v>422727518</v>
      </c>
      <c r="N9" s="4">
        <f t="shared" ref="N9:N27" si="3">L9-M9</f>
        <v>-388012717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8.3725552319E8</v>
      </c>
      <c r="E10" s="6">
        <v>5.373785025E7</v>
      </c>
      <c r="F10" s="6">
        <f t="shared" si="1"/>
        <v>783517672.9</v>
      </c>
      <c r="G10" s="6">
        <v>7.2789775191E8</v>
      </c>
      <c r="H10" s="6">
        <v>3973.0</v>
      </c>
      <c r="I10" s="6">
        <v>2.0736782337E8</v>
      </c>
      <c r="J10" s="6">
        <v>2.2295452893E8</v>
      </c>
      <c r="K10" s="4">
        <f t="shared" si="2"/>
        <v>-15586705.56</v>
      </c>
      <c r="L10" s="4">
        <f>I10+July!L10</f>
        <v>236195651.4</v>
      </c>
      <c r="M10" s="4">
        <f>J10+July!M10</f>
        <v>351433808.5</v>
      </c>
      <c r="N10" s="4">
        <f t="shared" si="3"/>
        <v>-115238157.1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1.19307926086E9</v>
      </c>
      <c r="E11" s="6">
        <v>1.70013338E7</v>
      </c>
      <c r="F11" s="6">
        <f t="shared" si="1"/>
        <v>1176077927</v>
      </c>
      <c r="G11" s="6">
        <v>1.1060777668E9</v>
      </c>
      <c r="H11" s="6">
        <v>2572.0</v>
      </c>
      <c r="I11" s="6">
        <v>5285789.91</v>
      </c>
      <c r="J11" s="6">
        <v>3.624499213E7</v>
      </c>
      <c r="K11" s="4">
        <f t="shared" si="2"/>
        <v>-30959202.22</v>
      </c>
      <c r="L11" s="4">
        <f>I11+July!L11</f>
        <v>60365023.94</v>
      </c>
      <c r="M11" s="4">
        <f>J11+July!M11</f>
        <v>305463507.2</v>
      </c>
      <c r="N11" s="4">
        <f t="shared" si="3"/>
        <v>-245098483.3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4.450172295E8</v>
      </c>
      <c r="E12" s="6">
        <v>1.345552478E7</v>
      </c>
      <c r="F12" s="6">
        <f t="shared" si="1"/>
        <v>431561704.7</v>
      </c>
      <c r="G12" s="6">
        <v>3.635319024E8</v>
      </c>
      <c r="H12" s="6">
        <v>1772.0</v>
      </c>
      <c r="I12" s="6">
        <v>315282.75</v>
      </c>
      <c r="J12" s="6">
        <v>269917.96</v>
      </c>
      <c r="K12" s="4">
        <f t="shared" si="2"/>
        <v>45364.79</v>
      </c>
      <c r="L12" s="4">
        <f>I12+July!L12</f>
        <v>76743632.46</v>
      </c>
      <c r="M12" s="4">
        <f>J12+July!M12</f>
        <v>14163653.02</v>
      </c>
      <c r="N12" s="4">
        <f t="shared" si="3"/>
        <v>62579979.44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4.52526091E8</v>
      </c>
      <c r="E13" s="6">
        <v>5.3573851E7</v>
      </c>
      <c r="F13" s="6">
        <f t="shared" si="1"/>
        <v>398952240</v>
      </c>
      <c r="G13" s="6">
        <v>3.55747293E8</v>
      </c>
      <c r="H13" s="6">
        <v>1228.0</v>
      </c>
      <c r="I13" s="6">
        <v>238243.0</v>
      </c>
      <c r="J13" s="6">
        <v>5.0170533E7</v>
      </c>
      <c r="K13" s="4">
        <f t="shared" si="2"/>
        <v>-49932290</v>
      </c>
      <c r="L13" s="4">
        <f>I13+July!L13</f>
        <v>65377326</v>
      </c>
      <c r="M13" s="4">
        <f>J13+July!M13</f>
        <v>138112389</v>
      </c>
      <c r="N13" s="4">
        <f t="shared" si="3"/>
        <v>-72735063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3.680583267E9</v>
      </c>
      <c r="E14" s="6">
        <v>1.53247748E8</v>
      </c>
      <c r="F14" s="6">
        <f t="shared" si="1"/>
        <v>3527335519</v>
      </c>
      <c r="G14" s="6">
        <v>3.47695861E9</v>
      </c>
      <c r="H14" s="6">
        <v>14859.0</v>
      </c>
      <c r="I14" s="6">
        <v>9626829.0</v>
      </c>
      <c r="J14" s="6">
        <v>2.38272488E8</v>
      </c>
      <c r="K14" s="4">
        <f t="shared" si="2"/>
        <v>-228645659</v>
      </c>
      <c r="L14" s="4">
        <f>I14+July!L14</f>
        <v>592810300</v>
      </c>
      <c r="M14" s="4">
        <f>J14+July!M14</f>
        <v>1621518383</v>
      </c>
      <c r="N14" s="4">
        <f t="shared" si="3"/>
        <v>-1028708083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1.42851645E8</v>
      </c>
      <c r="E15" s="6">
        <v>4810910.0</v>
      </c>
      <c r="F15" s="6">
        <f t="shared" si="1"/>
        <v>138040735</v>
      </c>
      <c r="G15" s="6">
        <v>1.3592653E8</v>
      </c>
      <c r="H15" s="6">
        <v>498.0</v>
      </c>
      <c r="I15" s="6">
        <v>4443860.0</v>
      </c>
      <c r="J15" s="6">
        <v>5536349.0</v>
      </c>
      <c r="K15" s="4">
        <f t="shared" si="2"/>
        <v>-1092489</v>
      </c>
      <c r="L15" s="4">
        <f>I15+July!L15</f>
        <v>45272353</v>
      </c>
      <c r="M15" s="4">
        <f>J15+July!M15</f>
        <v>16738787</v>
      </c>
      <c r="N15" s="4">
        <f t="shared" si="3"/>
        <v>28533566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1.278372E8</v>
      </c>
      <c r="E16" s="6">
        <v>1370432.0</v>
      </c>
      <c r="F16" s="6">
        <f t="shared" si="1"/>
        <v>126466768</v>
      </c>
      <c r="G16" s="6">
        <v>1.18154079E8</v>
      </c>
      <c r="H16" s="6">
        <v>46.0</v>
      </c>
      <c r="I16" s="6">
        <v>0.0</v>
      </c>
      <c r="J16" s="6">
        <v>129030.0</v>
      </c>
      <c r="K16" s="4">
        <f t="shared" si="2"/>
        <v>-129030</v>
      </c>
      <c r="L16" s="4">
        <f>I16+July!L16</f>
        <v>23000000</v>
      </c>
      <c r="M16" s="4">
        <f>J16+July!M16</f>
        <v>7671648</v>
      </c>
      <c r="N16" s="4">
        <f t="shared" si="3"/>
        <v>15328352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1.191814112E9</v>
      </c>
      <c r="E17" s="6">
        <v>2.535442E7</v>
      </c>
      <c r="F17" s="6">
        <f t="shared" si="1"/>
        <v>1166459692</v>
      </c>
      <c r="G17" s="6">
        <v>1.174741501E9</v>
      </c>
      <c r="H17" s="6">
        <v>11297.0</v>
      </c>
      <c r="I17" s="6">
        <v>0.0</v>
      </c>
      <c r="J17" s="6">
        <v>1.2526045E7</v>
      </c>
      <c r="K17" s="4">
        <f t="shared" si="2"/>
        <v>-12526045</v>
      </c>
      <c r="L17" s="4">
        <f>I17+July!L17</f>
        <v>2999985</v>
      </c>
      <c r="M17" s="4">
        <f>J17+July!M17</f>
        <v>99957195</v>
      </c>
      <c r="N17" s="4">
        <f t="shared" si="3"/>
        <v>-96957210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3.592433723E9</v>
      </c>
      <c r="E18" s="6">
        <v>2.2266627E7</v>
      </c>
      <c r="F18" s="6">
        <f t="shared" si="1"/>
        <v>3570167096</v>
      </c>
      <c r="G18" s="6">
        <v>3.46746411E9</v>
      </c>
      <c r="H18" s="6">
        <v>11137.0</v>
      </c>
      <c r="I18" s="6">
        <v>6124518.0</v>
      </c>
      <c r="J18" s="6">
        <v>2.5605501E7</v>
      </c>
      <c r="K18" s="4">
        <f t="shared" si="2"/>
        <v>-19480983</v>
      </c>
      <c r="L18" s="4">
        <f>I18+July!L18</f>
        <v>59822652</v>
      </c>
      <c r="M18" s="4">
        <f>J18+July!M18</f>
        <v>259488935</v>
      </c>
      <c r="N18" s="4">
        <f t="shared" si="3"/>
        <v>-199666283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2.50001674716E9</v>
      </c>
      <c r="E19" s="6">
        <v>8048313.83</v>
      </c>
      <c r="F19" s="6">
        <f t="shared" si="1"/>
        <v>2491968433</v>
      </c>
      <c r="G19" s="6">
        <v>2.3539071884E9</v>
      </c>
      <c r="H19" s="6">
        <v>4785.0</v>
      </c>
      <c r="I19" s="6">
        <v>5292356.58</v>
      </c>
      <c r="J19" s="6">
        <v>1.232483134E7</v>
      </c>
      <c r="K19" s="4">
        <f t="shared" si="2"/>
        <v>-7032474.76</v>
      </c>
      <c r="L19" s="4">
        <f>I19+July!L19</f>
        <v>25287742.48</v>
      </c>
      <c r="M19" s="4">
        <f>J19+July!M19</f>
        <v>113976370.6</v>
      </c>
      <c r="N19" s="4">
        <f t="shared" si="3"/>
        <v>-88688628.1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9.81942028078E9</v>
      </c>
      <c r="E20" s="6">
        <v>5.594431566E7</v>
      </c>
      <c r="F20" s="6">
        <f t="shared" si="1"/>
        <v>9763475965</v>
      </c>
      <c r="G20" s="6">
        <v>9.1875160424E9</v>
      </c>
      <c r="H20" s="6">
        <v>32846.0</v>
      </c>
      <c r="I20" s="6">
        <v>1.339369657E7</v>
      </c>
      <c r="J20" s="6">
        <v>4.057003665E7</v>
      </c>
      <c r="K20" s="4">
        <f t="shared" si="2"/>
        <v>-27176340.08</v>
      </c>
      <c r="L20" s="4">
        <f>I20+July!L20</f>
        <v>75333814.05</v>
      </c>
      <c r="M20" s="4">
        <f>J20+July!M20</f>
        <v>422739248.9</v>
      </c>
      <c r="N20" s="4">
        <f t="shared" si="3"/>
        <v>-347405434.8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3.3531492353E8</v>
      </c>
      <c r="E21" s="6">
        <v>1061453.4</v>
      </c>
      <c r="F21" s="6">
        <f t="shared" si="1"/>
        <v>334253470.1</v>
      </c>
      <c r="G21" s="6">
        <v>3.2962236935E8</v>
      </c>
      <c r="H21" s="6">
        <v>891.0</v>
      </c>
      <c r="I21" s="6">
        <v>151219.62</v>
      </c>
      <c r="J21" s="6">
        <v>1217838.09</v>
      </c>
      <c r="K21" s="4">
        <f t="shared" si="2"/>
        <v>-1066618.47</v>
      </c>
      <c r="L21" s="4">
        <f>I21+July!L21</f>
        <v>2964139.3</v>
      </c>
      <c r="M21" s="4">
        <f>J21+July!M21</f>
        <v>11662243.16</v>
      </c>
      <c r="N21" s="4">
        <f t="shared" si="3"/>
        <v>-8698103.86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3.96644591318E9</v>
      </c>
      <c r="E22" s="6">
        <v>1.509234964E7</v>
      </c>
      <c r="F22" s="6">
        <f t="shared" si="1"/>
        <v>3951353564</v>
      </c>
      <c r="G22" s="6">
        <v>3.90126579565E9</v>
      </c>
      <c r="H22" s="6">
        <v>23939.0</v>
      </c>
      <c r="I22" s="6">
        <v>5537418.22</v>
      </c>
      <c r="J22" s="6">
        <v>4.652101464E7</v>
      </c>
      <c r="K22" s="4">
        <f t="shared" si="2"/>
        <v>-40983596.42</v>
      </c>
      <c r="L22" s="4">
        <f>I22+July!L22</f>
        <v>95141994.59</v>
      </c>
      <c r="M22" s="4">
        <f>J22+July!M22</f>
        <v>240305238.6</v>
      </c>
      <c r="N22" s="4">
        <f t="shared" si="3"/>
        <v>-145163244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7.632759469E9</v>
      </c>
      <c r="E23" s="6">
        <v>1.9762598E7</v>
      </c>
      <c r="F23" s="6">
        <f t="shared" si="1"/>
        <v>7612996871</v>
      </c>
      <c r="G23" s="6">
        <v>7.544689012E9</v>
      </c>
      <c r="H23" s="6">
        <v>12651.0</v>
      </c>
      <c r="I23" s="6">
        <v>943889.0</v>
      </c>
      <c r="J23" s="6">
        <v>1.56683703E8</v>
      </c>
      <c r="K23" s="4">
        <f t="shared" si="2"/>
        <v>-155739814</v>
      </c>
      <c r="L23" s="4">
        <f>I23+July!L23</f>
        <v>10044033</v>
      </c>
      <c r="M23" s="4">
        <f>J23+July!M23</f>
        <v>1042526142</v>
      </c>
      <c r="N23" s="4">
        <f t="shared" si="3"/>
        <v>-1032482109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3.70300492204E9</v>
      </c>
      <c r="E24" s="6">
        <v>3.38313184E7</v>
      </c>
      <c r="F24" s="6">
        <f t="shared" si="1"/>
        <v>3669173604</v>
      </c>
      <c r="G24" s="6">
        <v>3.45678399827E9</v>
      </c>
      <c r="H24" s="6">
        <v>12292.0</v>
      </c>
      <c r="I24" s="6">
        <v>4.4480264696E8</v>
      </c>
      <c r="J24" s="6">
        <v>4.4739000016E8</v>
      </c>
      <c r="K24" s="4">
        <f t="shared" si="2"/>
        <v>-2587353.2</v>
      </c>
      <c r="L24" s="4">
        <f>I24+July!L24</f>
        <v>593345065.4</v>
      </c>
      <c r="M24" s="4">
        <f>J24+July!M24</f>
        <v>865476749</v>
      </c>
      <c r="N24" s="4">
        <f t="shared" si="3"/>
        <v>-272131683.6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6.527709207E9</v>
      </c>
      <c r="E25" s="6">
        <v>7.9571748E7</v>
      </c>
      <c r="F25" s="6">
        <f t="shared" si="1"/>
        <v>6448137459</v>
      </c>
      <c r="G25" s="6">
        <v>6.372469735E9</v>
      </c>
      <c r="H25" s="6">
        <v>67116.0</v>
      </c>
      <c r="I25" s="6">
        <v>1.8001187E7</v>
      </c>
      <c r="J25" s="6">
        <v>1.52854916E8</v>
      </c>
      <c r="K25" s="4">
        <f t="shared" si="2"/>
        <v>-134853729</v>
      </c>
      <c r="L25" s="4">
        <f>I25+July!L25</f>
        <v>208855394</v>
      </c>
      <c r="M25" s="4">
        <f>J25+July!M25</f>
        <v>955158881</v>
      </c>
      <c r="N25" s="4">
        <f t="shared" si="3"/>
        <v>-746303487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9.999811313E9</v>
      </c>
      <c r="E26" s="6">
        <v>6.1246357E7</v>
      </c>
      <c r="F26" s="6">
        <f t="shared" si="1"/>
        <v>9938564956</v>
      </c>
      <c r="G26" s="6">
        <v>9.918661912E9</v>
      </c>
      <c r="H26" s="6">
        <v>58096.0</v>
      </c>
      <c r="I26" s="6">
        <v>3.0871021E7</v>
      </c>
      <c r="J26" s="6">
        <v>4.00302211E8</v>
      </c>
      <c r="K26" s="4">
        <f t="shared" si="2"/>
        <v>-369431190</v>
      </c>
      <c r="L26" s="4">
        <f>I26+July!L26</f>
        <v>389154637</v>
      </c>
      <c r="M26" s="4">
        <f>J26+July!M26</f>
        <v>2126348057</v>
      </c>
      <c r="N26" s="4">
        <f t="shared" si="3"/>
        <v>-1737193420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6.1360455558E8</v>
      </c>
      <c r="E27" s="6">
        <v>2011396.66</v>
      </c>
      <c r="F27" s="6">
        <f t="shared" si="1"/>
        <v>611593158.9</v>
      </c>
      <c r="G27" s="6">
        <v>5.76769177E8</v>
      </c>
      <c r="H27" s="6">
        <v>1215.0</v>
      </c>
      <c r="I27" s="6">
        <v>125756.82</v>
      </c>
      <c r="J27" s="6">
        <v>3180666.51</v>
      </c>
      <c r="K27" s="4">
        <f t="shared" si="2"/>
        <v>-3054909.69</v>
      </c>
      <c r="L27" s="4">
        <f>I27+July!L27</f>
        <v>10989621.09</v>
      </c>
      <c r="M27" s="4">
        <f>J27+July!M27</f>
        <v>13595062.93</v>
      </c>
      <c r="N27" s="4">
        <f t="shared" si="3"/>
        <v>-2605441.84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2.459477503E8</v>
      </c>
      <c r="E29" s="6">
        <v>3750055.23</v>
      </c>
      <c r="F29" s="6">
        <f t="shared" ref="F29:F32" si="5">D29-E29</f>
        <v>242197695.1</v>
      </c>
      <c r="G29" s="6">
        <v>2.396072276E8</v>
      </c>
      <c r="H29" s="6">
        <v>3905.0</v>
      </c>
      <c r="I29" s="6">
        <v>5496087.13</v>
      </c>
      <c r="J29" s="6">
        <v>6611293.09</v>
      </c>
      <c r="K29" s="4">
        <f t="shared" ref="K29:K32" si="6">I29-J29</f>
        <v>-1115205.96</v>
      </c>
      <c r="L29" s="4">
        <f>I29+July!L29</f>
        <v>52504194.12</v>
      </c>
      <c r="M29" s="4">
        <f>J29+July!M29</f>
        <v>58195350.4</v>
      </c>
      <c r="N29" s="4">
        <f t="shared" ref="N29:N32" si="7">L29-M29</f>
        <v>-5691156.28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3.1247905865E8</v>
      </c>
      <c r="E30" s="6">
        <v>2.246620211E7</v>
      </c>
      <c r="F30" s="6">
        <f t="shared" si="5"/>
        <v>290012856.5</v>
      </c>
      <c r="G30" s="6">
        <v>1.94786814E8</v>
      </c>
      <c r="H30" s="6">
        <v>4155.0</v>
      </c>
      <c r="I30" s="6">
        <v>1.531189421E7</v>
      </c>
      <c r="J30" s="6">
        <v>2.101096699E7</v>
      </c>
      <c r="K30" s="4">
        <f t="shared" si="6"/>
        <v>-5699072.78</v>
      </c>
      <c r="L30" s="4">
        <f>I30+July!L30</f>
        <v>230794409.2</v>
      </c>
      <c r="M30" s="4">
        <f>J30+July!M30</f>
        <v>63524301.39</v>
      </c>
      <c r="N30" s="4">
        <f t="shared" si="7"/>
        <v>167270107.8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3.0239371812E8</v>
      </c>
      <c r="E31" s="6">
        <v>1427230.28</v>
      </c>
      <c r="F31" s="6">
        <f t="shared" si="5"/>
        <v>300966487.8</v>
      </c>
      <c r="G31" s="6">
        <v>2.84629215E8</v>
      </c>
      <c r="H31" s="6">
        <v>1152.0</v>
      </c>
      <c r="I31" s="6">
        <v>287156.88</v>
      </c>
      <c r="J31" s="6">
        <v>8087678.27</v>
      </c>
      <c r="K31" s="4">
        <f t="shared" si="6"/>
        <v>-7800521.39</v>
      </c>
      <c r="L31" s="4">
        <f>I31+July!L31</f>
        <v>5132396.81</v>
      </c>
      <c r="M31" s="4">
        <f>J31+July!M31</f>
        <v>37314165.98</v>
      </c>
      <c r="N31" s="4">
        <f t="shared" si="7"/>
        <v>-32181769.17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6.64500488E8</v>
      </c>
      <c r="E32" s="6">
        <v>4459882.0</v>
      </c>
      <c r="F32" s="6">
        <f t="shared" si="5"/>
        <v>660040606</v>
      </c>
      <c r="G32" s="6">
        <v>6.5296174E8</v>
      </c>
      <c r="H32" s="6">
        <v>698021.0</v>
      </c>
      <c r="I32" s="6">
        <v>1.7358419E7</v>
      </c>
      <c r="J32" s="6">
        <v>2.0388818E7</v>
      </c>
      <c r="K32" s="4">
        <f t="shared" si="6"/>
        <v>-3030399</v>
      </c>
      <c r="L32" s="4">
        <f>I32+July!L32</f>
        <v>163479568</v>
      </c>
      <c r="M32" s="4">
        <f>J32+July!M32</f>
        <v>172011749</v>
      </c>
      <c r="N32" s="4">
        <f t="shared" si="7"/>
        <v>-8532181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1.507622707E9</v>
      </c>
      <c r="E34" s="6">
        <v>1599751.0</v>
      </c>
      <c r="F34" s="6">
        <f>D34-E34</f>
        <v>1506022956</v>
      </c>
      <c r="G34" s="6">
        <v>1.500079314E9</v>
      </c>
      <c r="H34" s="6">
        <v>3184.0</v>
      </c>
      <c r="I34" s="6">
        <v>0.0</v>
      </c>
      <c r="J34" s="6">
        <v>7.881453E7</v>
      </c>
      <c r="K34" s="4">
        <f>I34-J34</f>
        <v>-78814530</v>
      </c>
      <c r="L34" s="4">
        <f>I34+July!L34</f>
        <v>14535918</v>
      </c>
      <c r="M34" s="4">
        <f>J34+July!M34</f>
        <v>807941691</v>
      </c>
      <c r="N34" s="4">
        <f>L34-M34</f>
        <v>-793405773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64121655335</v>
      </c>
      <c r="E35" s="24">
        <f t="shared" si="9"/>
        <v>674733370</v>
      </c>
      <c r="F35" s="24">
        <f t="shared" si="9"/>
        <v>63446921965</v>
      </c>
      <c r="G35" s="24">
        <f t="shared" si="9"/>
        <v>61677421893</v>
      </c>
      <c r="H35" s="24">
        <f t="shared" si="9"/>
        <v>977781</v>
      </c>
      <c r="I35" s="24">
        <f t="shared" si="9"/>
        <v>795611492</v>
      </c>
      <c r="J35" s="24">
        <f t="shared" si="9"/>
        <v>2051402433</v>
      </c>
      <c r="K35" s="24">
        <f t="shared" si="9"/>
        <v>-1255790941</v>
      </c>
      <c r="L35" s="24">
        <f t="shared" si="9"/>
        <v>3074864652</v>
      </c>
      <c r="M35" s="24">
        <f t="shared" si="9"/>
        <v>10168051075</v>
      </c>
      <c r="N35" s="24">
        <f t="shared" si="9"/>
        <v>-7093186423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2.724528578E7</v>
      </c>
      <c r="E37" s="6">
        <v>202378.91</v>
      </c>
      <c r="F37" s="6">
        <f t="shared" ref="F37:F38" si="10">D37-E37</f>
        <v>27042906.87</v>
      </c>
      <c r="G37" s="6">
        <v>0.0</v>
      </c>
      <c r="H37" s="6">
        <v>50.0</v>
      </c>
      <c r="I37" s="6">
        <v>0.0</v>
      </c>
      <c r="J37" s="6">
        <v>80656.76</v>
      </c>
      <c r="K37" s="4">
        <f t="shared" ref="K37:K38" si="11">I37-J37</f>
        <v>-80656.76</v>
      </c>
      <c r="L37" s="4">
        <f>I37+July!L37</f>
        <v>393244.57</v>
      </c>
      <c r="M37" s="4">
        <f>J37+July!M37</f>
        <v>162057.55</v>
      </c>
      <c r="N37" s="4">
        <f t="shared" ref="N37:N38" si="12">L37-M37</f>
        <v>231187.02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1.846853362E9</v>
      </c>
      <c r="E38" s="6">
        <v>1.8354254E7</v>
      </c>
      <c r="F38" s="6">
        <f t="shared" si="10"/>
        <v>1828499108</v>
      </c>
      <c r="G38" s="6">
        <v>0.0</v>
      </c>
      <c r="H38" s="6">
        <v>3053.0</v>
      </c>
      <c r="I38" s="6">
        <v>9241502.0</v>
      </c>
      <c r="J38" s="6">
        <v>2.0408936E7</v>
      </c>
      <c r="K38" s="4">
        <f t="shared" si="11"/>
        <v>-11167434</v>
      </c>
      <c r="L38" s="4">
        <f>I38+July!L38</f>
        <v>118042885</v>
      </c>
      <c r="M38" s="4">
        <f>J38+July!M38</f>
        <v>536319087</v>
      </c>
      <c r="N38" s="4">
        <f t="shared" si="12"/>
        <v>-418276202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1874098648</v>
      </c>
      <c r="E39" s="24">
        <f t="shared" si="13"/>
        <v>18556632.91</v>
      </c>
      <c r="F39" s="24">
        <f t="shared" si="13"/>
        <v>1855542015</v>
      </c>
      <c r="G39" s="24">
        <f t="shared" si="13"/>
        <v>0</v>
      </c>
      <c r="H39" s="25">
        <f t="shared" si="13"/>
        <v>3103</v>
      </c>
      <c r="I39" s="24">
        <f t="shared" si="13"/>
        <v>9241502</v>
      </c>
      <c r="J39" s="24">
        <f t="shared" si="13"/>
        <v>20489592.76</v>
      </c>
      <c r="K39" s="24">
        <f t="shared" si="13"/>
        <v>-11248090.76</v>
      </c>
      <c r="L39" s="24">
        <f t="shared" si="13"/>
        <v>118436129.6</v>
      </c>
      <c r="M39" s="24">
        <f t="shared" si="13"/>
        <v>536481144.6</v>
      </c>
      <c r="N39" s="24">
        <f t="shared" si="13"/>
        <v>-418045015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65995753983</v>
      </c>
      <c r="E40" s="24">
        <f t="shared" si="14"/>
        <v>693290003</v>
      </c>
      <c r="F40" s="24">
        <f t="shared" si="14"/>
        <v>65302463980</v>
      </c>
      <c r="G40" s="24">
        <f t="shared" si="14"/>
        <v>61677421893</v>
      </c>
      <c r="H40" s="25">
        <f t="shared" si="14"/>
        <v>980884</v>
      </c>
      <c r="I40" s="24">
        <f t="shared" si="14"/>
        <v>804852994</v>
      </c>
      <c r="J40" s="24">
        <f t="shared" si="14"/>
        <v>2071892026</v>
      </c>
      <c r="K40" s="24">
        <f t="shared" si="14"/>
        <v>-1267039032</v>
      </c>
      <c r="L40" s="24">
        <f t="shared" si="14"/>
        <v>3193300781</v>
      </c>
      <c r="M40" s="24">
        <f t="shared" si="14"/>
        <v>10704532219</v>
      </c>
      <c r="N40" s="24">
        <f t="shared" si="14"/>
        <v>-7511231438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4.5714652362E8</v>
      </c>
      <c r="E43" s="6">
        <v>1232107.02</v>
      </c>
      <c r="F43" s="6">
        <f t="shared" ref="F43:F52" si="15">D43-E43</f>
        <v>455914416.6</v>
      </c>
      <c r="G43" s="6">
        <v>2.308806722E8</v>
      </c>
      <c r="H43" s="6">
        <v>2318.0</v>
      </c>
      <c r="I43" s="6">
        <v>3142147.1</v>
      </c>
      <c r="J43" s="6">
        <v>1676856.42</v>
      </c>
      <c r="K43" s="4">
        <f t="shared" ref="K43:K52" si="16">I43-J43</f>
        <v>1465290.68</v>
      </c>
      <c r="L43" s="4">
        <f>I43+July!L43</f>
        <v>6830020.13</v>
      </c>
      <c r="M43" s="4">
        <f>J43+July!M43</f>
        <v>36618616.62</v>
      </c>
      <c r="N43" s="4">
        <f t="shared" ref="N43:N52" si="17">L43-M43</f>
        <v>-29788596.49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1.1694808153E8</v>
      </c>
      <c r="E44" s="6">
        <v>248814.06</v>
      </c>
      <c r="F44" s="6">
        <f t="shared" si="15"/>
        <v>116699267.5</v>
      </c>
      <c r="G44" s="6">
        <v>3.0734761E7</v>
      </c>
      <c r="H44" s="6">
        <v>703.0</v>
      </c>
      <c r="I44" s="6">
        <v>524885.75</v>
      </c>
      <c r="J44" s="6">
        <v>287415.64</v>
      </c>
      <c r="K44" s="4">
        <f t="shared" si="16"/>
        <v>237470.11</v>
      </c>
      <c r="L44" s="4">
        <f>I44+July!L44</f>
        <v>2503242.78</v>
      </c>
      <c r="M44" s="4">
        <f>J44+July!M44</f>
        <v>8478304.85</v>
      </c>
      <c r="N44" s="4">
        <f t="shared" si="17"/>
        <v>-5975062.07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7.95381348E8</v>
      </c>
      <c r="E45" s="6">
        <v>9.4008061E7</v>
      </c>
      <c r="F45" s="6">
        <f t="shared" si="15"/>
        <v>701373287</v>
      </c>
      <c r="G45" s="6">
        <v>4.4446395E8</v>
      </c>
      <c r="H45" s="6">
        <v>4228.0</v>
      </c>
      <c r="I45" s="6">
        <v>654906.0</v>
      </c>
      <c r="J45" s="6">
        <v>9.384177E7</v>
      </c>
      <c r="K45" s="4">
        <f t="shared" si="16"/>
        <v>-93186864</v>
      </c>
      <c r="L45" s="4">
        <f>I45+July!L45</f>
        <v>12078405</v>
      </c>
      <c r="M45" s="4">
        <f>J45+July!M45</f>
        <v>291938472</v>
      </c>
      <c r="N45" s="4">
        <f t="shared" si="17"/>
        <v>-279860067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3.19965338E8</v>
      </c>
      <c r="E46" s="6">
        <v>2805397.0</v>
      </c>
      <c r="F46" s="6">
        <f t="shared" si="15"/>
        <v>317159941</v>
      </c>
      <c r="G46" s="6">
        <v>2.68466714E8</v>
      </c>
      <c r="H46" s="6">
        <v>271.0</v>
      </c>
      <c r="I46" s="6">
        <v>8004049.0</v>
      </c>
      <c r="J46" s="6">
        <v>1.1167827E7</v>
      </c>
      <c r="K46" s="4">
        <f t="shared" si="16"/>
        <v>-3163778</v>
      </c>
      <c r="L46" s="4">
        <f>I46+July!L46</f>
        <v>202534601</v>
      </c>
      <c r="M46" s="4">
        <f>J46+July!M46</f>
        <v>202976615</v>
      </c>
      <c r="N46" s="4">
        <f t="shared" si="17"/>
        <v>-442014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3.3575376227E8</v>
      </c>
      <c r="E47" s="6">
        <v>1471349.79</v>
      </c>
      <c r="F47" s="6">
        <f t="shared" si="15"/>
        <v>334282412.5</v>
      </c>
      <c r="G47" s="6">
        <v>1.6874239484E8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I47+July!L47</f>
        <v>0</v>
      </c>
      <c r="M47" s="4">
        <f>J47+July!M47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4.92221501E8</v>
      </c>
      <c r="E48" s="6">
        <v>1.424481E7</v>
      </c>
      <c r="F48" s="6">
        <f t="shared" si="15"/>
        <v>477976691</v>
      </c>
      <c r="G48" s="6">
        <v>2.42147589E8</v>
      </c>
      <c r="H48" s="6">
        <v>9748.0</v>
      </c>
      <c r="I48" s="6">
        <v>195918.0</v>
      </c>
      <c r="J48" s="6">
        <v>3068140.0</v>
      </c>
      <c r="K48" s="4">
        <f t="shared" si="16"/>
        <v>-2872222</v>
      </c>
      <c r="L48" s="4">
        <f>I48+July!L48</f>
        <v>3477459</v>
      </c>
      <c r="M48" s="4">
        <f>J48+July!M48</f>
        <v>56446353</v>
      </c>
      <c r="N48" s="4">
        <f t="shared" si="17"/>
        <v>-52968894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1.978686035E9</v>
      </c>
      <c r="E49" s="6">
        <v>1.7414059E7</v>
      </c>
      <c r="F49" s="6">
        <f t="shared" si="15"/>
        <v>1961271976</v>
      </c>
      <c r="G49" s="6">
        <v>9.89627993E8</v>
      </c>
      <c r="H49" s="6">
        <v>7587.0</v>
      </c>
      <c r="I49" s="6">
        <v>285404.0</v>
      </c>
      <c r="J49" s="6">
        <v>2.840171E7</v>
      </c>
      <c r="K49" s="4">
        <f t="shared" si="16"/>
        <v>-28116306</v>
      </c>
      <c r="L49" s="4">
        <f>I49+July!L49</f>
        <v>20222629</v>
      </c>
      <c r="M49" s="4">
        <f>J49+July!M49</f>
        <v>143928069</v>
      </c>
      <c r="N49" s="4">
        <f t="shared" si="17"/>
        <v>-123705440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1.24888358E8</v>
      </c>
      <c r="E50" s="6">
        <v>162906.0</v>
      </c>
      <c r="F50" s="6">
        <f t="shared" si="15"/>
        <v>124725452</v>
      </c>
      <c r="G50" s="6">
        <v>6.2332641E7</v>
      </c>
      <c r="H50" s="6">
        <v>167.0</v>
      </c>
      <c r="I50" s="6">
        <v>0.0</v>
      </c>
      <c r="J50" s="6">
        <v>12641.0</v>
      </c>
      <c r="K50" s="4">
        <f t="shared" si="16"/>
        <v>-12641</v>
      </c>
      <c r="L50" s="4">
        <f>I50+July!L50</f>
        <v>0</v>
      </c>
      <c r="M50" s="4">
        <f>J50+July!M50</f>
        <v>2197202</v>
      </c>
      <c r="N50" s="4">
        <f t="shared" si="17"/>
        <v>-2197202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6.551497217E9</v>
      </c>
      <c r="E51" s="6">
        <v>4.195927E7</v>
      </c>
      <c r="F51" s="6">
        <f t="shared" si="15"/>
        <v>6509537947</v>
      </c>
      <c r="G51" s="6">
        <v>3.409648634E9</v>
      </c>
      <c r="H51" s="6">
        <v>54358.0</v>
      </c>
      <c r="I51" s="6">
        <v>6319726.0</v>
      </c>
      <c r="J51" s="6">
        <v>1.0190428E8</v>
      </c>
      <c r="K51" s="4">
        <f t="shared" si="16"/>
        <v>-95584554</v>
      </c>
      <c r="L51" s="4">
        <f>I51+July!L51</f>
        <v>76815648</v>
      </c>
      <c r="M51" s="4">
        <f>J51+July!M51</f>
        <v>671177606</v>
      </c>
      <c r="N51" s="4">
        <f t="shared" si="17"/>
        <v>-594361958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5.53512916E8</v>
      </c>
      <c r="E52" s="6">
        <v>3526724.0</v>
      </c>
      <c r="F52" s="6">
        <f t="shared" si="15"/>
        <v>549986192</v>
      </c>
      <c r="G52" s="6">
        <v>3.20952957E8</v>
      </c>
      <c r="H52" s="6">
        <v>5000.0</v>
      </c>
      <c r="I52" s="6">
        <v>0.0</v>
      </c>
      <c r="J52" s="6">
        <v>1.3166958E7</v>
      </c>
      <c r="K52" s="4">
        <f t="shared" si="16"/>
        <v>-13166958</v>
      </c>
      <c r="L52" s="4">
        <f>I52+July!L52</f>
        <v>0</v>
      </c>
      <c r="M52" s="4">
        <f>J52+July!M52</f>
        <v>112066389</v>
      </c>
      <c r="N52" s="4">
        <f t="shared" si="17"/>
        <v>-112066389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7.7925308E7</v>
      </c>
      <c r="E54" s="6">
        <v>521452.0</v>
      </c>
      <c r="F54" s="6">
        <f t="shared" ref="F54:F56" si="19">D54-E54</f>
        <v>77403856</v>
      </c>
      <c r="G54" s="6">
        <v>1.9843175E7</v>
      </c>
      <c r="H54" s="6">
        <v>1208.0</v>
      </c>
      <c r="I54" s="6">
        <v>432873.0</v>
      </c>
      <c r="J54" s="6">
        <v>89935.0</v>
      </c>
      <c r="K54" s="4">
        <f t="shared" ref="K54:K56" si="20">I54-J54</f>
        <v>342938</v>
      </c>
      <c r="L54" s="4">
        <f>I54+July!L54</f>
        <v>21722474</v>
      </c>
      <c r="M54" s="4">
        <f>J54+July!M54</f>
        <v>25087345</v>
      </c>
      <c r="N54" s="4">
        <f t="shared" ref="N54:N56" si="21">L54-M54</f>
        <v>-3364871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6.0208651E7</v>
      </c>
      <c r="E55" s="6">
        <v>318388.0</v>
      </c>
      <c r="F55" s="6">
        <f t="shared" si="19"/>
        <v>59890263</v>
      </c>
      <c r="G55" s="6">
        <v>4.4892044E7</v>
      </c>
      <c r="H55" s="6">
        <v>479.0</v>
      </c>
      <c r="I55" s="6">
        <v>68500.0</v>
      </c>
      <c r="J55" s="6">
        <v>11401.0</v>
      </c>
      <c r="K55" s="4">
        <f t="shared" si="20"/>
        <v>57099</v>
      </c>
      <c r="L55" s="4">
        <f>I55+July!L55</f>
        <v>1669472</v>
      </c>
      <c r="M55" s="4">
        <f>J55+July!M55</f>
        <v>537183</v>
      </c>
      <c r="N55" s="4">
        <f t="shared" si="21"/>
        <v>1132289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4.9681635E7</v>
      </c>
      <c r="E56" s="6">
        <v>282100.0</v>
      </c>
      <c r="F56" s="6">
        <f t="shared" si="19"/>
        <v>49399535</v>
      </c>
      <c r="G56" s="6">
        <v>4.1330342E7</v>
      </c>
      <c r="H56" s="6">
        <v>223.0</v>
      </c>
      <c r="I56" s="6">
        <v>33502.0</v>
      </c>
      <c r="J56" s="6">
        <v>0.0</v>
      </c>
      <c r="K56" s="4">
        <f t="shared" si="20"/>
        <v>33502</v>
      </c>
      <c r="L56" s="4">
        <f>I56+July!L56</f>
        <v>432147</v>
      </c>
      <c r="M56" s="4">
        <f>J56+July!M56</f>
        <v>1059807</v>
      </c>
      <c r="N56" s="4">
        <f t="shared" si="21"/>
        <v>-627660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11913816674</v>
      </c>
      <c r="E57" s="24">
        <f t="shared" si="23"/>
        <v>178195437.9</v>
      </c>
      <c r="F57" s="24">
        <f t="shared" si="23"/>
        <v>11735621237</v>
      </c>
      <c r="G57" s="24">
        <f t="shared" si="23"/>
        <v>6274063867</v>
      </c>
      <c r="H57" s="24">
        <f t="shared" si="23"/>
        <v>86338</v>
      </c>
      <c r="I57" s="24">
        <f>SUM(I42:I56)</f>
        <v>19661910.85</v>
      </c>
      <c r="J57" s="24">
        <f t="shared" ref="J57:N57" si="24">SUM(J43:J56)</f>
        <v>253628934.1</v>
      </c>
      <c r="K57" s="24">
        <f t="shared" si="24"/>
        <v>-233967023.2</v>
      </c>
      <c r="L57" s="24">
        <f t="shared" si="24"/>
        <v>348286097.9</v>
      </c>
      <c r="M57" s="24">
        <f t="shared" si="24"/>
        <v>1552578081</v>
      </c>
      <c r="N57" s="24">
        <f t="shared" si="24"/>
        <v>-1204291984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7.437527639E7</v>
      </c>
      <c r="E59" s="6">
        <v>440176.77</v>
      </c>
      <c r="F59" s="6">
        <f t="shared" ref="F59:F62" si="25">D59-E59</f>
        <v>73935099.62</v>
      </c>
      <c r="G59" s="6">
        <v>0.0</v>
      </c>
      <c r="H59" s="6">
        <v>50.0</v>
      </c>
      <c r="I59" s="6">
        <v>56109.32</v>
      </c>
      <c r="J59" s="6">
        <v>0.0</v>
      </c>
      <c r="K59" s="4">
        <f t="shared" ref="K59:K62" si="26">I59-J59</f>
        <v>56109.32</v>
      </c>
      <c r="L59" s="4">
        <f>I59+July!L59</f>
        <v>767565.6</v>
      </c>
      <c r="M59" s="4">
        <f>J59+July!M59</f>
        <v>214065.62</v>
      </c>
      <c r="N59" s="4">
        <f t="shared" ref="N59:N62" si="27">L59-M59</f>
        <v>553499.98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3.22843925E8</v>
      </c>
      <c r="E60" s="6">
        <v>1.7937326E7</v>
      </c>
      <c r="F60" s="6">
        <f t="shared" si="25"/>
        <v>304906599</v>
      </c>
      <c r="G60" s="6">
        <v>1.64197859E8</v>
      </c>
      <c r="H60" s="6">
        <v>225.0</v>
      </c>
      <c r="I60" s="6">
        <v>0.0</v>
      </c>
      <c r="J60" s="6">
        <v>9819841.0</v>
      </c>
      <c r="K60" s="4">
        <f t="shared" si="26"/>
        <v>-9819841</v>
      </c>
      <c r="L60" s="4">
        <f>I60+July!L60</f>
        <v>28146</v>
      </c>
      <c r="M60" s="4">
        <f>J60+July!M60</f>
        <v>32117137</v>
      </c>
      <c r="N60" s="4">
        <f t="shared" si="27"/>
        <v>-32088991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1.492508557E9</v>
      </c>
      <c r="E61" s="6">
        <v>5.0540891E7</v>
      </c>
      <c r="F61" s="6">
        <f t="shared" si="25"/>
        <v>1441967666</v>
      </c>
      <c r="G61" s="6">
        <v>0.0</v>
      </c>
      <c r="H61" s="6">
        <v>4224.0</v>
      </c>
      <c r="I61" s="6">
        <v>8453991.0</v>
      </c>
      <c r="J61" s="6">
        <v>1.8008896E7</v>
      </c>
      <c r="K61" s="4">
        <f t="shared" si="26"/>
        <v>-9554905</v>
      </c>
      <c r="L61" s="4">
        <f>I61+July!L61</f>
        <v>61720372</v>
      </c>
      <c r="M61" s="4">
        <f>J61+July!M61</f>
        <v>271745013</v>
      </c>
      <c r="N61" s="4">
        <f t="shared" si="27"/>
        <v>-210024641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2.57438208E8</v>
      </c>
      <c r="E62" s="6">
        <v>1.2114198E7</v>
      </c>
      <c r="F62" s="6">
        <f t="shared" si="25"/>
        <v>245324010</v>
      </c>
      <c r="G62" s="6">
        <v>0.0</v>
      </c>
      <c r="H62" s="6">
        <v>754.0</v>
      </c>
      <c r="I62" s="6">
        <v>452027.0</v>
      </c>
      <c r="J62" s="6">
        <v>1479861.0</v>
      </c>
      <c r="K62" s="4">
        <f t="shared" si="26"/>
        <v>-1027834</v>
      </c>
      <c r="L62" s="4">
        <f>I62+July!L62</f>
        <v>5937601</v>
      </c>
      <c r="M62" s="4">
        <f>J62+July!M62</f>
        <v>31681120</v>
      </c>
      <c r="N62" s="4">
        <f t="shared" si="27"/>
        <v>-25743519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2147165966</v>
      </c>
      <c r="E63" s="24">
        <f t="shared" si="29"/>
        <v>81032591.77</v>
      </c>
      <c r="F63" s="24">
        <f t="shared" si="29"/>
        <v>2066133375</v>
      </c>
      <c r="G63" s="24">
        <f t="shared" si="29"/>
        <v>164197859</v>
      </c>
      <c r="H63" s="24">
        <f t="shared" si="29"/>
        <v>5253</v>
      </c>
      <c r="I63" s="24">
        <f t="shared" si="29"/>
        <v>8962127.32</v>
      </c>
      <c r="J63" s="24">
        <f t="shared" si="29"/>
        <v>29308598</v>
      </c>
      <c r="K63" s="24">
        <f t="shared" si="29"/>
        <v>-20346470.68</v>
      </c>
      <c r="L63" s="24">
        <f t="shared" si="29"/>
        <v>68453684.6</v>
      </c>
      <c r="M63" s="24">
        <f t="shared" si="29"/>
        <v>335757335.6</v>
      </c>
      <c r="N63" s="24">
        <f t="shared" si="29"/>
        <v>-267303651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14060982641</v>
      </c>
      <c r="E64" s="24">
        <f t="shared" si="30"/>
        <v>259228029.6</v>
      </c>
      <c r="F64" s="24">
        <f t="shared" si="30"/>
        <v>13801754611</v>
      </c>
      <c r="G64" s="24">
        <f t="shared" si="30"/>
        <v>6438261726</v>
      </c>
      <c r="H64" s="24">
        <f t="shared" si="30"/>
        <v>91591</v>
      </c>
      <c r="I64" s="24">
        <f t="shared" si="30"/>
        <v>28624038.17</v>
      </c>
      <c r="J64" s="24">
        <f t="shared" si="30"/>
        <v>282937532.1</v>
      </c>
      <c r="K64" s="24">
        <f t="shared" si="30"/>
        <v>-254313493.9</v>
      </c>
      <c r="L64" s="24">
        <f t="shared" si="30"/>
        <v>416739782.5</v>
      </c>
      <c r="M64" s="24">
        <f t="shared" si="30"/>
        <v>1888335417</v>
      </c>
      <c r="N64" s="24">
        <f t="shared" si="30"/>
        <v>-1471595635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3.5601769788E10</v>
      </c>
      <c r="E67" s="6">
        <v>5.36092261E8</v>
      </c>
      <c r="F67" s="6">
        <f t="shared" ref="F67:F77" si="31">D67-E67</f>
        <v>35065677527</v>
      </c>
      <c r="G67" s="6">
        <v>2.6E8</v>
      </c>
      <c r="H67" s="6">
        <v>23671.0</v>
      </c>
      <c r="I67" s="6">
        <v>1.82889746E8</v>
      </c>
      <c r="J67" s="6">
        <v>4.67584099E8</v>
      </c>
      <c r="K67" s="4">
        <f t="shared" ref="K67:K77" si="32">I67-J67</f>
        <v>-284694353</v>
      </c>
      <c r="L67" s="4">
        <f>I67+July!L67</f>
        <v>1258148125</v>
      </c>
      <c r="M67" s="4">
        <f>J67+July!M67</f>
        <v>3651633952</v>
      </c>
      <c r="N67" s="4">
        <f t="shared" ref="N67:N77" si="33">L67-M67</f>
        <v>-2393485827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3.0657730771E8</v>
      </c>
      <c r="E68" s="6">
        <v>834532.24</v>
      </c>
      <c r="F68" s="6">
        <f t="shared" si="31"/>
        <v>305742775.5</v>
      </c>
      <c r="G68" s="6">
        <v>0.0</v>
      </c>
      <c r="H68" s="6">
        <v>964.0</v>
      </c>
      <c r="I68" s="6">
        <v>2026961.9</v>
      </c>
      <c r="J68" s="6">
        <v>4419324.08</v>
      </c>
      <c r="K68" s="4">
        <f t="shared" si="32"/>
        <v>-2392362.18</v>
      </c>
      <c r="L68" s="4">
        <f>I68+July!L68</f>
        <v>18095490.89</v>
      </c>
      <c r="M68" s="4">
        <f>J68+July!M68</f>
        <v>150929114.6</v>
      </c>
      <c r="N68" s="4">
        <f t="shared" si="33"/>
        <v>-132833623.7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9.2365653562E8</v>
      </c>
      <c r="E69" s="6">
        <v>8204989.18</v>
      </c>
      <c r="F69" s="6">
        <f t="shared" si="31"/>
        <v>915451546.4</v>
      </c>
      <c r="G69" s="6">
        <v>0.0</v>
      </c>
      <c r="H69" s="6">
        <v>1825.0</v>
      </c>
      <c r="I69" s="6">
        <v>1.326946883E7</v>
      </c>
      <c r="J69" s="6">
        <v>1531333.24</v>
      </c>
      <c r="K69" s="4">
        <f t="shared" si="32"/>
        <v>11738135.59</v>
      </c>
      <c r="L69" s="4">
        <f>I69+July!L69</f>
        <v>61320459.7</v>
      </c>
      <c r="M69" s="4">
        <f>J69+July!M69</f>
        <v>67258416.85</v>
      </c>
      <c r="N69" s="4">
        <f t="shared" si="33"/>
        <v>-5937957.15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1.90945868E8</v>
      </c>
      <c r="E70" s="6">
        <v>181550.0</v>
      </c>
      <c r="F70" s="6">
        <f t="shared" si="31"/>
        <v>190764318</v>
      </c>
      <c r="G70" s="6">
        <v>0.0</v>
      </c>
      <c r="H70" s="6">
        <v>150.0</v>
      </c>
      <c r="I70" s="6">
        <v>5000.0</v>
      </c>
      <c r="J70" s="6">
        <v>100125.0</v>
      </c>
      <c r="K70" s="4">
        <f t="shared" si="32"/>
        <v>-95125</v>
      </c>
      <c r="L70" s="4">
        <f>I70+July!L70</f>
        <v>5000</v>
      </c>
      <c r="M70" s="4">
        <f>J70+July!M70</f>
        <v>11364329</v>
      </c>
      <c r="N70" s="4">
        <f t="shared" si="33"/>
        <v>-11359329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1.083406121E9</v>
      </c>
      <c r="E71" s="6">
        <v>4478937.0</v>
      </c>
      <c r="F71" s="6">
        <f t="shared" si="31"/>
        <v>1078927184</v>
      </c>
      <c r="G71" s="6">
        <v>0.0</v>
      </c>
      <c r="H71" s="6">
        <v>1748.0</v>
      </c>
      <c r="I71" s="6">
        <v>2.10766E7</v>
      </c>
      <c r="J71" s="6">
        <v>7.315694E7</v>
      </c>
      <c r="K71" s="4">
        <f t="shared" si="32"/>
        <v>-52080340</v>
      </c>
      <c r="L71" s="4">
        <f>I71+July!L71</f>
        <v>188239207</v>
      </c>
      <c r="M71" s="4">
        <f>J71+July!M71</f>
        <v>394823799</v>
      </c>
      <c r="N71" s="4">
        <f t="shared" si="33"/>
        <v>-206584592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1.521406737E9</v>
      </c>
      <c r="E72" s="6">
        <v>3.224081E7</v>
      </c>
      <c r="F72" s="6">
        <f t="shared" si="31"/>
        <v>1489165927</v>
      </c>
      <c r="G72" s="6">
        <v>0.0</v>
      </c>
      <c r="H72" s="6">
        <v>4715.0</v>
      </c>
      <c r="I72" s="6">
        <v>2975758.0</v>
      </c>
      <c r="J72" s="6">
        <v>1.5005321E7</v>
      </c>
      <c r="K72" s="4">
        <f t="shared" si="32"/>
        <v>-12029563</v>
      </c>
      <c r="L72" s="4">
        <f>I72+July!L72</f>
        <v>23374409</v>
      </c>
      <c r="M72" s="4">
        <f>J72+July!M72</f>
        <v>169688394</v>
      </c>
      <c r="N72" s="4">
        <f t="shared" si="33"/>
        <v>-146313985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6.16010506E8</v>
      </c>
      <c r="E73" s="6">
        <v>1.0140707E7</v>
      </c>
      <c r="F73" s="6">
        <f t="shared" si="31"/>
        <v>605869799</v>
      </c>
      <c r="G73" s="6">
        <v>0.0</v>
      </c>
      <c r="H73" s="6">
        <v>434.0</v>
      </c>
      <c r="I73" s="6">
        <v>1.0247278E7</v>
      </c>
      <c r="J73" s="6">
        <v>2000264.0</v>
      </c>
      <c r="K73" s="4">
        <f t="shared" si="32"/>
        <v>8247014</v>
      </c>
      <c r="L73" s="4">
        <f>I73+July!L73</f>
        <v>34669182</v>
      </c>
      <c r="M73" s="4">
        <f>J73+July!M73</f>
        <v>31771404</v>
      </c>
      <c r="N73" s="4">
        <f t="shared" si="33"/>
        <v>2897778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3.2658707014E8</v>
      </c>
      <c r="E74" s="6">
        <v>1861523.45</v>
      </c>
      <c r="F74" s="6">
        <f t="shared" si="31"/>
        <v>324725546.7</v>
      </c>
      <c r="G74" s="6">
        <v>0.0</v>
      </c>
      <c r="H74" s="6">
        <v>3970.0</v>
      </c>
      <c r="I74" s="6">
        <v>826340.92</v>
      </c>
      <c r="J74" s="6">
        <v>2441266.04</v>
      </c>
      <c r="K74" s="4">
        <f t="shared" si="32"/>
        <v>-1614925.12</v>
      </c>
      <c r="L74" s="4">
        <f>I74+July!L74</f>
        <v>6897047.52</v>
      </c>
      <c r="M74" s="4">
        <f>J74+July!M74</f>
        <v>15200581.59</v>
      </c>
      <c r="N74" s="4">
        <f t="shared" si="33"/>
        <v>-8303534.07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1.73324382113E9</v>
      </c>
      <c r="E75" s="6">
        <v>2969855.28</v>
      </c>
      <c r="F75" s="6">
        <f t="shared" si="31"/>
        <v>1730273966</v>
      </c>
      <c r="G75" s="6">
        <v>0.0</v>
      </c>
      <c r="H75" s="6">
        <v>762.0</v>
      </c>
      <c r="I75" s="6">
        <v>199017.6</v>
      </c>
      <c r="J75" s="6">
        <v>438236.83</v>
      </c>
      <c r="K75" s="4">
        <f t="shared" si="32"/>
        <v>-239219.23</v>
      </c>
      <c r="L75" s="4">
        <f>I75+July!L75</f>
        <v>214501699.5</v>
      </c>
      <c r="M75" s="4">
        <f>J75+July!M75</f>
        <v>30461374.19</v>
      </c>
      <c r="N75" s="4">
        <f t="shared" si="33"/>
        <v>184040325.3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6.199389533E9</v>
      </c>
      <c r="E76" s="6">
        <v>1.2868249E7</v>
      </c>
      <c r="F76" s="6">
        <f t="shared" si="31"/>
        <v>6186521284</v>
      </c>
      <c r="G76" s="6">
        <v>0.0</v>
      </c>
      <c r="H76" s="6">
        <v>18740.0</v>
      </c>
      <c r="I76" s="6">
        <v>1.68074506E8</v>
      </c>
      <c r="J76" s="6">
        <v>5.522797E7</v>
      </c>
      <c r="K76" s="4">
        <f t="shared" si="32"/>
        <v>112846536</v>
      </c>
      <c r="L76" s="4">
        <f>I76+July!L76</f>
        <v>846536125</v>
      </c>
      <c r="M76" s="4">
        <f>J76+July!M76</f>
        <v>756167289</v>
      </c>
      <c r="N76" s="4">
        <f t="shared" si="33"/>
        <v>90368836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1.47404481E8</v>
      </c>
      <c r="E77" s="6">
        <v>642168.0</v>
      </c>
      <c r="F77" s="6">
        <f t="shared" si="31"/>
        <v>146762313</v>
      </c>
      <c r="G77" s="6">
        <v>0.0</v>
      </c>
      <c r="H77" s="6">
        <v>2822.0</v>
      </c>
      <c r="I77" s="6">
        <v>2980374.0</v>
      </c>
      <c r="J77" s="6">
        <v>3291678.0</v>
      </c>
      <c r="K77" s="4">
        <f t="shared" si="32"/>
        <v>-311304</v>
      </c>
      <c r="L77" s="4">
        <f>I77+July!L77</f>
        <v>31101299</v>
      </c>
      <c r="M77" s="4">
        <f>J77+July!M77</f>
        <v>13216167</v>
      </c>
      <c r="N77" s="4">
        <f t="shared" si="33"/>
        <v>17885132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7.0323198892E8</v>
      </c>
      <c r="E79" s="6">
        <v>1595821.95</v>
      </c>
      <c r="F79" s="6">
        <f>D79-E79</f>
        <v>701636167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I79+July!L79</f>
        <v>0</v>
      </c>
      <c r="M79" s="4">
        <f>J79+July!M79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49353629758</v>
      </c>
      <c r="E80" s="24">
        <f t="shared" si="35"/>
        <v>612111404.1</v>
      </c>
      <c r="F80" s="24">
        <f t="shared" si="35"/>
        <v>48741518353</v>
      </c>
      <c r="G80" s="24">
        <f t="shared" si="35"/>
        <v>260000000</v>
      </c>
      <c r="H80" s="24">
        <f t="shared" si="35"/>
        <v>59814</v>
      </c>
      <c r="I80" s="24">
        <f t="shared" si="35"/>
        <v>404571051.3</v>
      </c>
      <c r="J80" s="24">
        <f t="shared" si="35"/>
        <v>625196557.2</v>
      </c>
      <c r="K80" s="24">
        <f t="shared" si="35"/>
        <v>-220625505.9</v>
      </c>
      <c r="L80" s="24">
        <f t="shared" si="35"/>
        <v>2682888045</v>
      </c>
      <c r="M80" s="24">
        <f t="shared" si="35"/>
        <v>5292514821</v>
      </c>
      <c r="N80" s="24">
        <f t="shared" si="35"/>
        <v>-2609626777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1.254192826E10</v>
      </c>
      <c r="E82" s="6">
        <v>9.7623806E7</v>
      </c>
      <c r="F82" s="6">
        <f t="shared" ref="F82:F88" si="36">D82-E82</f>
        <v>12444304454</v>
      </c>
      <c r="G82" s="6">
        <v>0.0</v>
      </c>
      <c r="H82" s="6">
        <v>7515.0</v>
      </c>
      <c r="I82" s="6">
        <v>1.01570438E8</v>
      </c>
      <c r="J82" s="6">
        <v>8.147254E7</v>
      </c>
      <c r="K82" s="4">
        <f t="shared" ref="K82:K88" si="37">I82-J82</f>
        <v>20097898</v>
      </c>
      <c r="L82" s="4">
        <f>I82+July!L82</f>
        <v>275362440</v>
      </c>
      <c r="M82" s="4">
        <f>J82+July!M82</f>
        <v>986668585</v>
      </c>
      <c r="N82" s="4">
        <f t="shared" ref="N82:N88" si="38">L82-M82</f>
        <v>-711306145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9.870408913E7</v>
      </c>
      <c r="E83" s="6">
        <v>2287286.92</v>
      </c>
      <c r="F83" s="6">
        <f t="shared" si="36"/>
        <v>96416802.21</v>
      </c>
      <c r="G83" s="6">
        <v>0.0</v>
      </c>
      <c r="H83" s="6">
        <v>108.0</v>
      </c>
      <c r="I83" s="6">
        <v>0.0</v>
      </c>
      <c r="J83" s="6">
        <v>889519.27</v>
      </c>
      <c r="K83" s="4">
        <f t="shared" si="37"/>
        <v>-889519.27</v>
      </c>
      <c r="L83" s="4">
        <f>I83+July!L83</f>
        <v>361404.48</v>
      </c>
      <c r="M83" s="4">
        <f>J83+July!M83</f>
        <v>168052372.1</v>
      </c>
      <c r="N83" s="4">
        <f t="shared" si="38"/>
        <v>-167690967.6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3.123832E8</v>
      </c>
      <c r="E84" s="6">
        <v>777648.0</v>
      </c>
      <c r="F84" s="6">
        <f t="shared" si="36"/>
        <v>311605552</v>
      </c>
      <c r="G84" s="6">
        <v>0.0</v>
      </c>
      <c r="H84" s="6">
        <v>152.0</v>
      </c>
      <c r="I84" s="6">
        <v>3712116.0</v>
      </c>
      <c r="J84" s="6">
        <v>5.3903205E7</v>
      </c>
      <c r="K84" s="4">
        <f t="shared" si="37"/>
        <v>-50191089</v>
      </c>
      <c r="L84" s="4">
        <f>I84+July!L84</f>
        <v>11930294</v>
      </c>
      <c r="M84" s="4">
        <f>J84+July!M84</f>
        <v>152118639</v>
      </c>
      <c r="N84" s="4">
        <f t="shared" si="38"/>
        <v>-140188345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6.7744739E7</v>
      </c>
      <c r="E85" s="6">
        <v>1.5582272E7</v>
      </c>
      <c r="F85" s="6">
        <f t="shared" si="36"/>
        <v>52162467</v>
      </c>
      <c r="G85" s="6">
        <v>0.0</v>
      </c>
      <c r="H85" s="6">
        <v>27.0</v>
      </c>
      <c r="I85" s="6">
        <v>0.0</v>
      </c>
      <c r="J85" s="6">
        <v>0.0</v>
      </c>
      <c r="K85" s="4">
        <f t="shared" si="37"/>
        <v>0</v>
      </c>
      <c r="L85" s="4">
        <f>I85+July!L85</f>
        <v>0</v>
      </c>
      <c r="M85" s="4">
        <f>J85+July!M85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1.82346614E9</v>
      </c>
      <c r="E86" s="6">
        <v>9217303.0</v>
      </c>
      <c r="F86" s="6">
        <f t="shared" si="36"/>
        <v>1814248837</v>
      </c>
      <c r="G86" s="6">
        <v>0.0</v>
      </c>
      <c r="H86" s="6">
        <v>1696.0</v>
      </c>
      <c r="I86" s="6">
        <v>27775.0</v>
      </c>
      <c r="J86" s="6">
        <v>1.1751988E7</v>
      </c>
      <c r="K86" s="4">
        <f t="shared" si="37"/>
        <v>-11724213</v>
      </c>
      <c r="L86" s="4">
        <f>I86+July!L86</f>
        <v>622842</v>
      </c>
      <c r="M86" s="4">
        <f>J86+July!M86</f>
        <v>170414362</v>
      </c>
      <c r="N86" s="4">
        <f t="shared" si="38"/>
        <v>-169791520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2.1996632559E8</v>
      </c>
      <c r="E87" s="6">
        <v>1301690.15</v>
      </c>
      <c r="F87" s="6">
        <f t="shared" si="36"/>
        <v>218664635.4</v>
      </c>
      <c r="G87" s="6">
        <v>0.0</v>
      </c>
      <c r="H87" s="6">
        <v>107.0</v>
      </c>
      <c r="I87" s="6">
        <v>1004386.9</v>
      </c>
      <c r="J87" s="6">
        <v>1.209327334E7</v>
      </c>
      <c r="K87" s="4">
        <f t="shared" si="37"/>
        <v>-11088886.44</v>
      </c>
      <c r="L87" s="4">
        <f>I87+July!L87</f>
        <v>2080595.43</v>
      </c>
      <c r="M87" s="4">
        <f>J87+July!M87</f>
        <v>19943166.32</v>
      </c>
      <c r="N87" s="4">
        <f t="shared" si="38"/>
        <v>-17862570.89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6.12114928E8</v>
      </c>
      <c r="E88" s="6">
        <v>2.8451478E7</v>
      </c>
      <c r="F88" s="6">
        <f t="shared" si="36"/>
        <v>583663450</v>
      </c>
      <c r="G88" s="6">
        <v>0.0</v>
      </c>
      <c r="H88" s="6">
        <v>2624.0</v>
      </c>
      <c r="I88" s="6">
        <v>3125361.0</v>
      </c>
      <c r="J88" s="6">
        <v>7613521.0</v>
      </c>
      <c r="K88" s="4">
        <f t="shared" si="37"/>
        <v>-4488160</v>
      </c>
      <c r="L88" s="4">
        <f>I88+July!L88</f>
        <v>35520399</v>
      </c>
      <c r="M88" s="4">
        <f>J88+July!M88</f>
        <v>57639965</v>
      </c>
      <c r="N88" s="4">
        <f t="shared" si="38"/>
        <v>-22119566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15676307682</v>
      </c>
      <c r="E89" s="24">
        <f t="shared" si="40"/>
        <v>155241484.1</v>
      </c>
      <c r="F89" s="24">
        <f t="shared" si="40"/>
        <v>15521066198</v>
      </c>
      <c r="G89" s="24">
        <f t="shared" si="40"/>
        <v>0</v>
      </c>
      <c r="H89" s="24">
        <f t="shared" si="40"/>
        <v>12229</v>
      </c>
      <c r="I89" s="24">
        <f t="shared" si="40"/>
        <v>109440076.9</v>
      </c>
      <c r="J89" s="24">
        <f t="shared" si="40"/>
        <v>167724046.6</v>
      </c>
      <c r="K89" s="24">
        <f t="shared" si="40"/>
        <v>-58283969.71</v>
      </c>
      <c r="L89" s="24">
        <f t="shared" si="40"/>
        <v>325877974.9</v>
      </c>
      <c r="M89" s="24">
        <f t="shared" si="40"/>
        <v>1554837089</v>
      </c>
      <c r="N89" s="24">
        <f t="shared" si="40"/>
        <v>-1228959114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9.20131986E8</v>
      </c>
      <c r="E90" s="6">
        <v>7027574.0</v>
      </c>
      <c r="F90" s="6">
        <f>D90-E90</f>
        <v>913104412</v>
      </c>
      <c r="G90" s="6">
        <v>0.0</v>
      </c>
      <c r="H90" s="6">
        <v>595.0</v>
      </c>
      <c r="I90" s="6">
        <v>4687287.0</v>
      </c>
      <c r="J90" s="6">
        <v>3229806.0</v>
      </c>
      <c r="K90" s="4">
        <f>I90-J90</f>
        <v>1457481</v>
      </c>
      <c r="L90" s="4">
        <f>I90+July!L90</f>
        <v>22300329</v>
      </c>
      <c r="M90" s="4">
        <f>J90+July!M90</f>
        <v>80841562</v>
      </c>
      <c r="N90" s="4">
        <f>L90-M90</f>
        <v>-58541233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920131986</v>
      </c>
      <c r="E91" s="24">
        <f t="shared" si="41"/>
        <v>7027574</v>
      </c>
      <c r="F91" s="24">
        <f t="shared" si="41"/>
        <v>913104412</v>
      </c>
      <c r="G91" s="24">
        <f t="shared" si="41"/>
        <v>0</v>
      </c>
      <c r="H91" s="25">
        <f t="shared" si="41"/>
        <v>595</v>
      </c>
      <c r="I91" s="24">
        <f t="shared" si="41"/>
        <v>4687287</v>
      </c>
      <c r="J91" s="24">
        <f t="shared" si="41"/>
        <v>3229806</v>
      </c>
      <c r="K91" s="24">
        <f t="shared" si="41"/>
        <v>1457481</v>
      </c>
      <c r="L91" s="24">
        <f t="shared" si="41"/>
        <v>22300329</v>
      </c>
      <c r="M91" s="24">
        <f t="shared" si="41"/>
        <v>80841562</v>
      </c>
      <c r="N91" s="24">
        <f t="shared" si="41"/>
        <v>-58541233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65950069425</v>
      </c>
      <c r="E92" s="24">
        <f t="shared" si="42"/>
        <v>774380462.2</v>
      </c>
      <c r="F92" s="24">
        <f t="shared" si="42"/>
        <v>65175688963</v>
      </c>
      <c r="G92" s="24">
        <f t="shared" si="42"/>
        <v>260000000</v>
      </c>
      <c r="H92" s="24">
        <f t="shared" si="42"/>
        <v>72638</v>
      </c>
      <c r="I92" s="24">
        <f t="shared" si="42"/>
        <v>518698415.2</v>
      </c>
      <c r="J92" s="24">
        <f t="shared" si="42"/>
        <v>796150409.8</v>
      </c>
      <c r="K92" s="24">
        <f t="shared" si="42"/>
        <v>-277451994.7</v>
      </c>
      <c r="L92" s="24">
        <f t="shared" si="42"/>
        <v>3031066349</v>
      </c>
      <c r="M92" s="24">
        <f t="shared" si="42"/>
        <v>6928193473</v>
      </c>
      <c r="N92" s="24">
        <f t="shared" si="42"/>
        <v>-3897127124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1.6808216277E8</v>
      </c>
      <c r="E95" s="6">
        <v>200312.98</v>
      </c>
      <c r="F95" s="6">
        <f t="shared" ref="F95:F98" si="43">D95-E95</f>
        <v>167881849.8</v>
      </c>
      <c r="G95" s="6">
        <v>0.0</v>
      </c>
      <c r="H95" s="6">
        <v>60.0</v>
      </c>
      <c r="I95" s="6">
        <v>27000.0</v>
      </c>
      <c r="J95" s="6">
        <v>1.178509337E7</v>
      </c>
      <c r="K95" s="4">
        <f t="shared" ref="K95:K98" si="44">I95-J95</f>
        <v>-11758093.37</v>
      </c>
      <c r="L95" s="4">
        <f>I95+July!L95</f>
        <v>15997306.52</v>
      </c>
      <c r="M95" s="4">
        <f>J95+July!M95</f>
        <v>12236199.04</v>
      </c>
      <c r="N95" s="4">
        <f t="shared" ref="N95:N98" si="45">L95-M95</f>
        <v>3761107.48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2.3177528741E10</v>
      </c>
      <c r="E96" s="6">
        <v>1.4697927E7</v>
      </c>
      <c r="F96" s="6">
        <f t="shared" si="43"/>
        <v>23162830814</v>
      </c>
      <c r="G96" s="6">
        <v>0.0</v>
      </c>
      <c r="H96" s="6">
        <v>23498.0</v>
      </c>
      <c r="I96" s="6">
        <v>344754.0</v>
      </c>
      <c r="J96" s="6">
        <v>4.33700203E8</v>
      </c>
      <c r="K96" s="4">
        <f t="shared" si="44"/>
        <v>-433355449</v>
      </c>
      <c r="L96" s="4">
        <f>I96+July!L96</f>
        <v>2720164</v>
      </c>
      <c r="M96" s="4">
        <f>J96+July!M96</f>
        <v>4427631806</v>
      </c>
      <c r="N96" s="4">
        <f t="shared" si="45"/>
        <v>-4424911642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2.84112402E9</v>
      </c>
      <c r="E97" s="6">
        <v>1.0090484E7</v>
      </c>
      <c r="F97" s="6">
        <f t="shared" si="43"/>
        <v>2831033536</v>
      </c>
      <c r="G97" s="6">
        <v>0.0</v>
      </c>
      <c r="H97" s="6">
        <v>1338.0</v>
      </c>
      <c r="I97" s="6">
        <v>2.57366313E8</v>
      </c>
      <c r="J97" s="6">
        <v>3.81192808E8</v>
      </c>
      <c r="K97" s="4">
        <f t="shared" si="44"/>
        <v>-123826495</v>
      </c>
      <c r="L97" s="4">
        <f>I97+July!L97</f>
        <v>3299051750</v>
      </c>
      <c r="M97" s="4">
        <f>J97+July!M97</f>
        <v>3791680826</v>
      </c>
      <c r="N97" s="4">
        <f t="shared" si="45"/>
        <v>-492629076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1.3711830794E10</v>
      </c>
      <c r="E98" s="6">
        <v>7.5127601E7</v>
      </c>
      <c r="F98" s="6">
        <f t="shared" si="43"/>
        <v>13636703193</v>
      </c>
      <c r="G98" s="6">
        <v>0.0</v>
      </c>
      <c r="H98" s="6">
        <v>71437.0</v>
      </c>
      <c r="I98" s="6">
        <v>3.77362002E8</v>
      </c>
      <c r="J98" s="6">
        <v>5.07932897E8</v>
      </c>
      <c r="K98" s="4">
        <f t="shared" si="44"/>
        <v>-130570895</v>
      </c>
      <c r="L98" s="4">
        <f>I98+July!L98</f>
        <v>3281283794</v>
      </c>
      <c r="M98" s="4">
        <f>J98+July!M98</f>
        <v>10784770134</v>
      </c>
      <c r="N98" s="4">
        <f t="shared" si="45"/>
        <v>-7503486340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1.0470140204E10</v>
      </c>
      <c r="E100" s="6">
        <v>7909384.0</v>
      </c>
      <c r="F100" s="6">
        <f>D100-E100</f>
        <v>10462230820</v>
      </c>
      <c r="G100" s="6">
        <v>0.0</v>
      </c>
      <c r="H100" s="6">
        <v>22414.0</v>
      </c>
      <c r="I100" s="6">
        <v>9.33227432E8</v>
      </c>
      <c r="J100" s="6">
        <v>7.54444518E8</v>
      </c>
      <c r="K100" s="4">
        <f>I100-J100</f>
        <v>178782914</v>
      </c>
      <c r="L100" s="4">
        <f>I100+'July UPDATED'!L100</f>
        <v>8613926084</v>
      </c>
      <c r="M100" s="4">
        <f>J100+'July UPDATED'!M100</f>
        <v>6605652684</v>
      </c>
      <c r="N100" s="4">
        <f>L100-M100</f>
        <v>2008273400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50368705922</v>
      </c>
      <c r="E101" s="24">
        <f t="shared" si="47"/>
        <v>108025709</v>
      </c>
      <c r="F101" s="24">
        <f t="shared" si="47"/>
        <v>50260680213</v>
      </c>
      <c r="G101" s="24">
        <f t="shared" si="47"/>
        <v>0</v>
      </c>
      <c r="H101" s="25">
        <f t="shared" si="47"/>
        <v>118747</v>
      </c>
      <c r="I101" s="24">
        <f t="shared" si="47"/>
        <v>1568327501</v>
      </c>
      <c r="J101" s="24">
        <f t="shared" si="47"/>
        <v>2089055519</v>
      </c>
      <c r="K101" s="24">
        <f t="shared" si="47"/>
        <v>-520728018.4</v>
      </c>
      <c r="L101" s="24">
        <f t="shared" si="47"/>
        <v>15212979099</v>
      </c>
      <c r="M101" s="24">
        <f t="shared" si="47"/>
        <v>25621971649</v>
      </c>
      <c r="N101" s="24">
        <f t="shared" si="47"/>
        <v>-10408992551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2.4385237E9</v>
      </c>
      <c r="E103" s="6">
        <v>6039352.0</v>
      </c>
      <c r="F103" s="6">
        <f>D103-E103</f>
        <v>2432484348</v>
      </c>
      <c r="G103" s="6">
        <v>0.0</v>
      </c>
      <c r="H103" s="6">
        <v>3738.0</v>
      </c>
      <c r="I103" s="6">
        <v>5.1908173E7</v>
      </c>
      <c r="J103" s="6">
        <v>1.14050505E8</v>
      </c>
      <c r="K103" s="4">
        <f>I103-J103</f>
        <v>-62142332</v>
      </c>
      <c r="L103" s="4">
        <f>I103+July!L103</f>
        <v>1014265908</v>
      </c>
      <c r="M103" s="4">
        <f>J103+July!M103</f>
        <v>1025806285</v>
      </c>
      <c r="N103" s="4">
        <f>L103-M103</f>
        <v>-11540377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2438523700</v>
      </c>
      <c r="E104" s="24">
        <f t="shared" si="48"/>
        <v>6039352</v>
      </c>
      <c r="F104" s="24">
        <f t="shared" si="48"/>
        <v>2432484348</v>
      </c>
      <c r="G104" s="24">
        <f t="shared" si="48"/>
        <v>0</v>
      </c>
      <c r="H104" s="25">
        <f t="shared" si="48"/>
        <v>3738</v>
      </c>
      <c r="I104" s="24">
        <f t="shared" si="48"/>
        <v>51908173</v>
      </c>
      <c r="J104" s="24">
        <f t="shared" si="48"/>
        <v>114050505</v>
      </c>
      <c r="K104" s="24">
        <f t="shared" si="48"/>
        <v>-62142332</v>
      </c>
      <c r="L104" s="24">
        <f t="shared" si="48"/>
        <v>1014265908</v>
      </c>
      <c r="M104" s="24">
        <f t="shared" si="48"/>
        <v>1025806285</v>
      </c>
      <c r="N104" s="24">
        <f t="shared" si="48"/>
        <v>-11540377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52807229622</v>
      </c>
      <c r="E105" s="24">
        <f t="shared" si="49"/>
        <v>114065061</v>
      </c>
      <c r="F105" s="24">
        <f t="shared" si="49"/>
        <v>52693164561</v>
      </c>
      <c r="G105" s="24">
        <f t="shared" si="49"/>
        <v>0</v>
      </c>
      <c r="H105" s="25">
        <f t="shared" si="49"/>
        <v>122485</v>
      </c>
      <c r="I105" s="24">
        <f t="shared" si="49"/>
        <v>1620235674</v>
      </c>
      <c r="J105" s="24">
        <f t="shared" si="49"/>
        <v>2203106024</v>
      </c>
      <c r="K105" s="24">
        <f t="shared" si="49"/>
        <v>-582870350.4</v>
      </c>
      <c r="L105" s="24">
        <f t="shared" si="49"/>
        <v>16227245007</v>
      </c>
      <c r="M105" s="24">
        <f t="shared" si="49"/>
        <v>26647777934</v>
      </c>
      <c r="N105" s="24">
        <f t="shared" si="49"/>
        <v>-10420532928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8.940369932E9</v>
      </c>
      <c r="E108" s="6">
        <v>1.13207554E8</v>
      </c>
      <c r="F108" s="6">
        <f t="shared" ref="F108:F110" si="50">D108-E108</f>
        <v>8827162378</v>
      </c>
      <c r="G108" s="6">
        <v>0.0</v>
      </c>
      <c r="H108" s="6">
        <v>324074.0</v>
      </c>
      <c r="I108" s="6">
        <v>1.65537084E8</v>
      </c>
      <c r="J108" s="6">
        <v>1.967813E8</v>
      </c>
      <c r="K108" s="4">
        <f t="shared" ref="K108:K110" si="51">I108-J108</f>
        <v>-31244216</v>
      </c>
      <c r="L108" s="4">
        <f>I108+July!L108</f>
        <v>841742433</v>
      </c>
      <c r="M108" s="4">
        <f>J108+July!M108</f>
        <v>1582720682</v>
      </c>
      <c r="N108" s="4">
        <f t="shared" ref="N108:N110" si="52">L108-M108</f>
        <v>-740978249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4.271671263E9</v>
      </c>
      <c r="E109" s="6">
        <v>5.2654596E7</v>
      </c>
      <c r="F109" s="6">
        <f t="shared" si="50"/>
        <v>4219016667</v>
      </c>
      <c r="G109" s="6">
        <v>0.0</v>
      </c>
      <c r="H109" s="6">
        <v>8345.0</v>
      </c>
      <c r="I109" s="6">
        <v>3.117761E8</v>
      </c>
      <c r="J109" s="6">
        <v>5.0377067E7</v>
      </c>
      <c r="K109" s="4">
        <f t="shared" si="51"/>
        <v>261399033</v>
      </c>
      <c r="L109" s="4">
        <f>I109+July!L109</f>
        <v>1365490101</v>
      </c>
      <c r="M109" s="4">
        <f>J109+July!M109</f>
        <v>899580535</v>
      </c>
      <c r="N109" s="4">
        <f t="shared" si="52"/>
        <v>465909566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2.045834268E9</v>
      </c>
      <c r="E110" s="6">
        <v>9.440062E7</v>
      </c>
      <c r="F110" s="6">
        <f t="shared" si="50"/>
        <v>1951433648</v>
      </c>
      <c r="G110" s="6">
        <v>0.0</v>
      </c>
      <c r="H110" s="6">
        <v>2802.0</v>
      </c>
      <c r="I110" s="6">
        <v>1.91398446E8</v>
      </c>
      <c r="J110" s="6">
        <v>8373238.0</v>
      </c>
      <c r="K110" s="4">
        <f t="shared" si="51"/>
        <v>183025208</v>
      </c>
      <c r="L110" s="4">
        <f>I110+July!L110</f>
        <v>1671888714</v>
      </c>
      <c r="M110" s="4">
        <f>J110+July!M110</f>
        <v>227050206</v>
      </c>
      <c r="N110" s="4">
        <f t="shared" si="52"/>
        <v>1444838508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15257875463</v>
      </c>
      <c r="E111" s="24">
        <f t="shared" si="54"/>
        <v>260262770</v>
      </c>
      <c r="F111" s="24">
        <f t="shared" si="54"/>
        <v>14997612693</v>
      </c>
      <c r="G111" s="24">
        <f t="shared" si="54"/>
        <v>0</v>
      </c>
      <c r="H111" s="24">
        <f t="shared" si="54"/>
        <v>335221</v>
      </c>
      <c r="I111" s="24">
        <f t="shared" si="54"/>
        <v>668711630</v>
      </c>
      <c r="J111" s="24">
        <f t="shared" si="54"/>
        <v>255531605</v>
      </c>
      <c r="K111" s="24">
        <f t="shared" si="54"/>
        <v>413180025</v>
      </c>
      <c r="L111" s="24">
        <f t="shared" si="54"/>
        <v>3879121248</v>
      </c>
      <c r="M111" s="24">
        <f t="shared" si="54"/>
        <v>2709351423</v>
      </c>
      <c r="N111" s="24">
        <f t="shared" si="54"/>
        <v>1169769825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9.698396661E9</v>
      </c>
      <c r="E113" s="6">
        <v>5.4555054E7</v>
      </c>
      <c r="F113" s="6">
        <f>D113-E113</f>
        <v>9643841607</v>
      </c>
      <c r="G113" s="6">
        <v>0.0</v>
      </c>
      <c r="H113" s="6">
        <v>7373.0</v>
      </c>
      <c r="I113" s="6">
        <v>3.0694433E7</v>
      </c>
      <c r="J113" s="4">
        <v>1.34690017E8</v>
      </c>
      <c r="K113" s="4">
        <f>I113-J113</f>
        <v>-103995584</v>
      </c>
      <c r="L113" s="4">
        <f>I113+'July UPDATED'!L113</f>
        <v>394396349</v>
      </c>
      <c r="M113" s="4">
        <f>J113+'July UPDATED'!M113</f>
        <v>1204408606</v>
      </c>
      <c r="N113" s="4">
        <f>L113-M113</f>
        <v>-810012257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9698396661</v>
      </c>
      <c r="E114" s="24">
        <f t="shared" si="55"/>
        <v>54555054</v>
      </c>
      <c r="F114" s="24">
        <f t="shared" si="55"/>
        <v>9643841607</v>
      </c>
      <c r="G114" s="24">
        <f t="shared" si="55"/>
        <v>0</v>
      </c>
      <c r="H114" s="25">
        <f t="shared" si="55"/>
        <v>7373</v>
      </c>
      <c r="I114" s="24">
        <f t="shared" si="55"/>
        <v>30694433</v>
      </c>
      <c r="J114" s="24">
        <f t="shared" si="55"/>
        <v>134690017</v>
      </c>
      <c r="K114" s="24">
        <f t="shared" si="55"/>
        <v>-103995584</v>
      </c>
      <c r="L114" s="24">
        <f t="shared" si="55"/>
        <v>394396349</v>
      </c>
      <c r="M114" s="24">
        <f t="shared" si="55"/>
        <v>1204408606</v>
      </c>
      <c r="N114" s="24">
        <f t="shared" si="55"/>
        <v>-810012257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24956272124</v>
      </c>
      <c r="E115" s="24">
        <f t="shared" si="56"/>
        <v>314817824</v>
      </c>
      <c r="F115" s="24">
        <f t="shared" si="56"/>
        <v>24641454300</v>
      </c>
      <c r="G115" s="24">
        <f t="shared" si="56"/>
        <v>0</v>
      </c>
      <c r="H115" s="25">
        <f t="shared" si="56"/>
        <v>342594</v>
      </c>
      <c r="I115" s="24">
        <f t="shared" si="56"/>
        <v>699406063</v>
      </c>
      <c r="J115" s="24">
        <f t="shared" si="56"/>
        <v>390221622</v>
      </c>
      <c r="K115" s="24">
        <f t="shared" si="56"/>
        <v>309184441</v>
      </c>
      <c r="L115" s="24">
        <f t="shared" si="56"/>
        <v>4273517597</v>
      </c>
      <c r="M115" s="24">
        <f t="shared" si="56"/>
        <v>3913760029</v>
      </c>
      <c r="N115" s="24">
        <f t="shared" si="56"/>
        <v>359757568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223770307794</v>
      </c>
      <c r="E116" s="34">
        <f t="shared" si="57"/>
        <v>2155781380</v>
      </c>
      <c r="F116" s="34">
        <f t="shared" si="57"/>
        <v>221614526415</v>
      </c>
      <c r="G116" s="34">
        <f t="shared" si="57"/>
        <v>68375683619</v>
      </c>
      <c r="H116" s="35">
        <f t="shared" si="57"/>
        <v>1610192</v>
      </c>
      <c r="I116" s="34">
        <f t="shared" si="57"/>
        <v>3671817184</v>
      </c>
      <c r="J116" s="34">
        <f t="shared" si="57"/>
        <v>5744307614</v>
      </c>
      <c r="K116" s="34">
        <f t="shared" si="57"/>
        <v>-2072490429</v>
      </c>
      <c r="L116" s="34">
        <f t="shared" si="57"/>
        <v>27141869516</v>
      </c>
      <c r="M116" s="34">
        <f t="shared" si="57"/>
        <v>50082599072</v>
      </c>
      <c r="N116" s="34">
        <f t="shared" si="57"/>
        <v>-22940729556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57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3"/>
      <c r="B118" s="2"/>
      <c r="C118" s="36"/>
      <c r="D118" s="4"/>
      <c r="E118" s="4"/>
      <c r="F118" s="4"/>
      <c r="G118" s="4"/>
      <c r="H118" s="4"/>
      <c r="I118" s="4"/>
      <c r="J118" s="4"/>
      <c r="K118" s="4"/>
      <c r="L118" s="4">
        <f>'July UPDATED'!L116+I116+-L116</f>
        <v>0</v>
      </c>
      <c r="M118" s="4">
        <f>'July UPDATED'!M116+Aug!J116-Aug!M116</f>
        <v>0</v>
      </c>
      <c r="N118" s="4">
        <f>'July UPDATED'!N116+Aug!K116-Aug!N116</f>
        <v>0.000003814697266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129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4.46362041E9</v>
      </c>
      <c r="E9" s="6">
        <v>2.3130526E7</v>
      </c>
      <c r="F9" s="6">
        <f t="shared" ref="F9:F27" si="1">D9-E9</f>
        <v>4440489884</v>
      </c>
      <c r="G9" s="6">
        <v>4.375640108E9</v>
      </c>
      <c r="H9" s="6">
        <v>6019.0</v>
      </c>
      <c r="I9" s="6">
        <v>5265824.0</v>
      </c>
      <c r="J9" s="6">
        <v>1.05782874E8</v>
      </c>
      <c r="K9" s="4">
        <f t="shared" ref="K9:K27" si="2">I9-J9</f>
        <v>-100517050</v>
      </c>
      <c r="L9" s="4">
        <f>I9+Aug!L9</f>
        <v>39980625</v>
      </c>
      <c r="M9" s="4">
        <f>J9+Aug!M9</f>
        <v>528510392</v>
      </c>
      <c r="N9" s="4">
        <f t="shared" ref="N9:N27" si="3">L9-M9</f>
        <v>-488529767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8.2403414837E8</v>
      </c>
      <c r="E10" s="6">
        <v>2757947.66</v>
      </c>
      <c r="F10" s="6">
        <f t="shared" si="1"/>
        <v>821276200.7</v>
      </c>
      <c r="G10" s="6">
        <v>7.6703931528E8</v>
      </c>
      <c r="H10" s="6">
        <v>4008.0</v>
      </c>
      <c r="I10" s="6">
        <v>5278244.65</v>
      </c>
      <c r="J10" s="6">
        <v>6731306.75</v>
      </c>
      <c r="K10" s="4">
        <f t="shared" si="2"/>
        <v>-1453062.1</v>
      </c>
      <c r="L10" s="4">
        <f>I10+Aug!L10</f>
        <v>241473896.1</v>
      </c>
      <c r="M10" s="4">
        <f>J10+Aug!M10</f>
        <v>358165115.2</v>
      </c>
      <c r="N10" s="4">
        <f t="shared" si="3"/>
        <v>-116691219.2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1.25306080427E9</v>
      </c>
      <c r="E11" s="6">
        <v>3705822.37</v>
      </c>
      <c r="F11" s="6">
        <f t="shared" si="1"/>
        <v>1249354982</v>
      </c>
      <c r="G11" s="6">
        <v>1.1581210395E9</v>
      </c>
      <c r="H11" s="6">
        <v>2560.0</v>
      </c>
      <c r="I11" s="6">
        <v>2.171609352E7</v>
      </c>
      <c r="J11" s="6">
        <v>1.198616714E7</v>
      </c>
      <c r="K11" s="4">
        <f t="shared" si="2"/>
        <v>9729926.38</v>
      </c>
      <c r="L11" s="4">
        <f>I11+Aug!L11</f>
        <v>82081117.46</v>
      </c>
      <c r="M11" s="4">
        <f>J11+Aug!M11</f>
        <v>317449674.4</v>
      </c>
      <c r="N11" s="4">
        <f t="shared" si="3"/>
        <v>-235368556.9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4.2950625834E8</v>
      </c>
      <c r="E12" s="6">
        <v>1.222430958E7</v>
      </c>
      <c r="F12" s="6">
        <f t="shared" si="1"/>
        <v>417281948.8</v>
      </c>
      <c r="G12" s="6">
        <v>2.5329657753E8</v>
      </c>
      <c r="H12" s="6">
        <v>1755.0</v>
      </c>
      <c r="I12" s="6">
        <v>381817.57</v>
      </c>
      <c r="J12" s="6">
        <v>3.418180848E7</v>
      </c>
      <c r="K12" s="4">
        <f t="shared" si="2"/>
        <v>-33799990.91</v>
      </c>
      <c r="L12" s="4">
        <f>I12+Aug!L12</f>
        <v>77125450.03</v>
      </c>
      <c r="M12" s="4">
        <f>J12+Aug!M12</f>
        <v>48345461.5</v>
      </c>
      <c r="N12" s="4">
        <f t="shared" si="3"/>
        <v>28779988.53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4.22514477E8</v>
      </c>
      <c r="E13" s="6">
        <v>5091034.0</v>
      </c>
      <c r="F13" s="6">
        <f t="shared" si="1"/>
        <v>417423443</v>
      </c>
      <c r="G13" s="6">
        <v>3.74038489E8</v>
      </c>
      <c r="H13" s="6">
        <v>1213.0</v>
      </c>
      <c r="I13" s="6">
        <v>2258792.0</v>
      </c>
      <c r="J13" s="6">
        <v>1248140.0</v>
      </c>
      <c r="K13" s="4">
        <f t="shared" si="2"/>
        <v>1010652</v>
      </c>
      <c r="L13" s="4">
        <f>I13+Aug!L13</f>
        <v>67636118</v>
      </c>
      <c r="M13" s="4">
        <f>J13+Aug!M13</f>
        <v>139360529</v>
      </c>
      <c r="N13" s="4">
        <f t="shared" si="3"/>
        <v>-71724411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3.709065284E9</v>
      </c>
      <c r="E14" s="6">
        <v>7.2077836E7</v>
      </c>
      <c r="F14" s="6">
        <f t="shared" si="1"/>
        <v>3636987448</v>
      </c>
      <c r="G14" s="6">
        <v>3.479682808E9</v>
      </c>
      <c r="H14" s="6">
        <v>14764.0</v>
      </c>
      <c r="I14" s="6">
        <v>8764689.0</v>
      </c>
      <c r="J14" s="6">
        <v>9.6478851E7</v>
      </c>
      <c r="K14" s="4">
        <f t="shared" si="2"/>
        <v>-87714162</v>
      </c>
      <c r="L14" s="4">
        <f>I14+Aug!L14</f>
        <v>601574989</v>
      </c>
      <c r="M14" s="4">
        <f>J14+Aug!M14</f>
        <v>1717997234</v>
      </c>
      <c r="N14" s="4">
        <f t="shared" si="3"/>
        <v>-1116422245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9.596122E7</v>
      </c>
      <c r="E15" s="6">
        <v>568658.0</v>
      </c>
      <c r="F15" s="6">
        <f t="shared" si="1"/>
        <v>95392562</v>
      </c>
      <c r="G15" s="6">
        <v>9.4357323E7</v>
      </c>
      <c r="H15" s="6">
        <v>491.0</v>
      </c>
      <c r="I15" s="6">
        <v>460347.0</v>
      </c>
      <c r="J15" s="6">
        <v>5.0163388E7</v>
      </c>
      <c r="K15" s="4">
        <f t="shared" si="2"/>
        <v>-49703041</v>
      </c>
      <c r="L15" s="4">
        <f>I15+Aug!L15</f>
        <v>45732700</v>
      </c>
      <c r="M15" s="4">
        <f>J15+Aug!M15</f>
        <v>66902175</v>
      </c>
      <c r="N15" s="4">
        <f t="shared" si="3"/>
        <v>-21169475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1.28946792E8</v>
      </c>
      <c r="E16" s="6">
        <v>1003082.0</v>
      </c>
      <c r="F16" s="6">
        <f t="shared" si="1"/>
        <v>127943710</v>
      </c>
      <c r="G16" s="6">
        <v>1.19586511E8</v>
      </c>
      <c r="H16" s="6">
        <v>45.0</v>
      </c>
      <c r="I16" s="6">
        <v>0.0</v>
      </c>
      <c r="J16" s="6">
        <v>1.0</v>
      </c>
      <c r="K16" s="4">
        <f t="shared" si="2"/>
        <v>-1</v>
      </c>
      <c r="L16" s="4">
        <f>I16+Aug!L16</f>
        <v>23000000</v>
      </c>
      <c r="M16" s="4">
        <f>J16+Aug!M16</f>
        <v>7671649</v>
      </c>
      <c r="N16" s="4">
        <f t="shared" si="3"/>
        <v>15328351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1.23596001E9</v>
      </c>
      <c r="E17" s="6">
        <v>2.4983827E7</v>
      </c>
      <c r="F17" s="6">
        <f t="shared" si="1"/>
        <v>1210976183</v>
      </c>
      <c r="G17" s="6">
        <v>1.224397867E9</v>
      </c>
      <c r="H17" s="6">
        <v>11224.0</v>
      </c>
      <c r="I17" s="6">
        <v>0.0</v>
      </c>
      <c r="J17" s="6">
        <v>1.9292971E7</v>
      </c>
      <c r="K17" s="4">
        <f t="shared" si="2"/>
        <v>-19292971</v>
      </c>
      <c r="L17" s="4">
        <f>I17+Aug!L17</f>
        <v>2999985</v>
      </c>
      <c r="M17" s="4">
        <f>J17+Aug!M17</f>
        <v>119250166</v>
      </c>
      <c r="N17" s="4">
        <f t="shared" si="3"/>
        <v>-116250181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3.635718847E9</v>
      </c>
      <c r="E18" s="6">
        <v>1.8054634E7</v>
      </c>
      <c r="F18" s="6">
        <f t="shared" si="1"/>
        <v>3617664213</v>
      </c>
      <c r="G18" s="6">
        <v>3.536500577E9</v>
      </c>
      <c r="H18" s="6">
        <v>11035.0</v>
      </c>
      <c r="I18" s="6">
        <v>7107209.0</v>
      </c>
      <c r="J18" s="6">
        <v>1.53398703E8</v>
      </c>
      <c r="K18" s="4">
        <f t="shared" si="2"/>
        <v>-146291494</v>
      </c>
      <c r="L18" s="4">
        <f>I18+Aug!L18</f>
        <v>66929861</v>
      </c>
      <c r="M18" s="4">
        <f>J18+Aug!M18</f>
        <v>412887638</v>
      </c>
      <c r="N18" s="4">
        <f t="shared" si="3"/>
        <v>-345957777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2.5039887962E9</v>
      </c>
      <c r="E19" s="6">
        <v>5602033.06</v>
      </c>
      <c r="F19" s="6">
        <f t="shared" si="1"/>
        <v>2498386763</v>
      </c>
      <c r="G19" s="6">
        <v>2.28982100872E9</v>
      </c>
      <c r="H19" s="6">
        <v>4798.0</v>
      </c>
      <c r="I19" s="6">
        <v>5972767.16</v>
      </c>
      <c r="J19" s="6">
        <v>3.884369722E7</v>
      </c>
      <c r="K19" s="4">
        <f t="shared" si="2"/>
        <v>-32870930.06</v>
      </c>
      <c r="L19" s="4">
        <f>I19+Aug!L19</f>
        <v>31260509.64</v>
      </c>
      <c r="M19" s="4">
        <f>J19+Aug!M19</f>
        <v>152820067.8</v>
      </c>
      <c r="N19" s="4">
        <f t="shared" si="3"/>
        <v>-121559558.2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1.018131235108E10</v>
      </c>
      <c r="E20" s="6">
        <v>4.099994865E7</v>
      </c>
      <c r="F20" s="6">
        <f t="shared" si="1"/>
        <v>10140312402</v>
      </c>
      <c r="G20" s="6">
        <v>9.45625693974E9</v>
      </c>
      <c r="H20" s="6">
        <v>32538.0</v>
      </c>
      <c r="I20" s="6">
        <v>8408120.31</v>
      </c>
      <c r="J20" s="6">
        <v>1.2597993933E8</v>
      </c>
      <c r="K20" s="4">
        <f t="shared" si="2"/>
        <v>-117571819</v>
      </c>
      <c r="L20" s="4">
        <f>I20+Aug!L20</f>
        <v>83741934.36</v>
      </c>
      <c r="M20" s="4">
        <f>J20+Aug!M20</f>
        <v>548719188.2</v>
      </c>
      <c r="N20" s="4">
        <f t="shared" si="3"/>
        <v>-464977253.9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3.5223751285E8</v>
      </c>
      <c r="E21" s="6">
        <v>757864.66</v>
      </c>
      <c r="F21" s="6">
        <f t="shared" si="1"/>
        <v>351479648.2</v>
      </c>
      <c r="G21" s="6">
        <v>3.4700713644E8</v>
      </c>
      <c r="H21" s="6">
        <v>890.0</v>
      </c>
      <c r="I21" s="6">
        <v>879501.57</v>
      </c>
      <c r="J21" s="6">
        <v>1122172.23</v>
      </c>
      <c r="K21" s="4">
        <f t="shared" si="2"/>
        <v>-242670.66</v>
      </c>
      <c r="L21" s="4">
        <f>I21+Aug!L21</f>
        <v>3843640.87</v>
      </c>
      <c r="M21" s="4">
        <f>J21+Aug!M21</f>
        <v>12784415.39</v>
      </c>
      <c r="N21" s="4">
        <f t="shared" si="3"/>
        <v>-8940774.52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4.08376845406E9</v>
      </c>
      <c r="E22" s="6">
        <v>3.021651559E7</v>
      </c>
      <c r="F22" s="6">
        <f t="shared" si="1"/>
        <v>4053551938</v>
      </c>
      <c r="G22" s="6">
        <v>4.04631549952E9</v>
      </c>
      <c r="H22" s="6">
        <v>23538.0</v>
      </c>
      <c r="I22" s="6">
        <v>5483908.48</v>
      </c>
      <c r="J22" s="6">
        <v>1.1995195247E8</v>
      </c>
      <c r="K22" s="4">
        <f t="shared" si="2"/>
        <v>-114468044</v>
      </c>
      <c r="L22" s="4">
        <f>I22+Aug!L22</f>
        <v>100625903.1</v>
      </c>
      <c r="M22" s="4">
        <f>J22+Aug!M22</f>
        <v>360257191.1</v>
      </c>
      <c r="N22" s="4">
        <f t="shared" si="3"/>
        <v>-259631288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7.670025019E9</v>
      </c>
      <c r="E23" s="6">
        <v>2.5827882E7</v>
      </c>
      <c r="F23" s="6">
        <f t="shared" si="1"/>
        <v>7644197137</v>
      </c>
      <c r="G23" s="6">
        <v>7.59511746E9</v>
      </c>
      <c r="H23" s="6">
        <v>12482.0</v>
      </c>
      <c r="I23" s="6">
        <v>941088.0</v>
      </c>
      <c r="J23" s="6">
        <v>3.79066447E8</v>
      </c>
      <c r="K23" s="4">
        <f t="shared" si="2"/>
        <v>-378125359</v>
      </c>
      <c r="L23" s="4">
        <f>I23+Aug!L23</f>
        <v>10985121</v>
      </c>
      <c r="M23" s="4">
        <f>J23+Aug!M23</f>
        <v>1421592589</v>
      </c>
      <c r="N23" s="4">
        <f t="shared" si="3"/>
        <v>-1410607468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3.85441823889E9</v>
      </c>
      <c r="E24" s="6">
        <v>1.326037013E7</v>
      </c>
      <c r="F24" s="6">
        <f t="shared" si="1"/>
        <v>3841157869</v>
      </c>
      <c r="G24" s="6">
        <v>3.64568253314E9</v>
      </c>
      <c r="H24" s="6">
        <v>12393.0</v>
      </c>
      <c r="I24" s="6">
        <v>476506.15</v>
      </c>
      <c r="J24" s="6">
        <v>6580519.82</v>
      </c>
      <c r="K24" s="4">
        <f t="shared" si="2"/>
        <v>-6104013.67</v>
      </c>
      <c r="L24" s="4">
        <f>I24+Aug!L24</f>
        <v>593821571.6</v>
      </c>
      <c r="M24" s="4">
        <f>J24+Aug!M24</f>
        <v>872057268.8</v>
      </c>
      <c r="N24" s="4">
        <f t="shared" si="3"/>
        <v>-278235697.2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6.643777228E9</v>
      </c>
      <c r="E25" s="6">
        <v>4.068635E7</v>
      </c>
      <c r="F25" s="6">
        <f t="shared" si="1"/>
        <v>6603090878</v>
      </c>
      <c r="G25" s="6">
        <v>6.598550613E9</v>
      </c>
      <c r="H25" s="6">
        <v>67158.0</v>
      </c>
      <c r="I25" s="6">
        <v>3.1695735E7</v>
      </c>
      <c r="J25" s="6">
        <v>2.19048995E8</v>
      </c>
      <c r="K25" s="4">
        <f t="shared" si="2"/>
        <v>-187353260</v>
      </c>
      <c r="L25" s="4">
        <f>I25+Aug!L25</f>
        <v>240551129</v>
      </c>
      <c r="M25" s="4">
        <f>J25+Aug!M25</f>
        <v>1174207876</v>
      </c>
      <c r="N25" s="4">
        <f t="shared" si="3"/>
        <v>-933656747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1.0258511251E10</v>
      </c>
      <c r="E26" s="6">
        <v>1.33944686E8</v>
      </c>
      <c r="F26" s="6">
        <f t="shared" si="1"/>
        <v>10124566565</v>
      </c>
      <c r="G26" s="6">
        <v>1.0091232036E10</v>
      </c>
      <c r="H26" s="6">
        <v>58144.0</v>
      </c>
      <c r="I26" s="6">
        <v>2.5948043E7</v>
      </c>
      <c r="J26" s="6">
        <v>3.79950504E8</v>
      </c>
      <c r="K26" s="4">
        <f t="shared" si="2"/>
        <v>-354002461</v>
      </c>
      <c r="L26" s="4">
        <f>I26+Aug!L26</f>
        <v>415102680</v>
      </c>
      <c r="M26" s="4">
        <f>J26+Aug!M26</f>
        <v>2506298561</v>
      </c>
      <c r="N26" s="4">
        <f t="shared" si="3"/>
        <v>-2091195881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6.756771473E8</v>
      </c>
      <c r="E27" s="6">
        <v>2.017905376E7</v>
      </c>
      <c r="F27" s="6">
        <f t="shared" si="1"/>
        <v>655498093.5</v>
      </c>
      <c r="G27" s="6">
        <v>4.953734243E8</v>
      </c>
      <c r="H27" s="6">
        <v>1210.0</v>
      </c>
      <c r="I27" s="6">
        <v>62330.7</v>
      </c>
      <c r="J27" s="6">
        <v>4564800.16</v>
      </c>
      <c r="K27" s="4">
        <f t="shared" si="2"/>
        <v>-4502469.46</v>
      </c>
      <c r="L27" s="4">
        <f>I27+Aug!L27</f>
        <v>11051951.79</v>
      </c>
      <c r="M27" s="4">
        <f>J27+Aug!M27</f>
        <v>18159863.09</v>
      </c>
      <c r="N27" s="4">
        <f t="shared" si="3"/>
        <v>-7107911.3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2.5612176214E8</v>
      </c>
      <c r="E29" s="6">
        <v>1111999.47</v>
      </c>
      <c r="F29" s="6">
        <f t="shared" ref="F29:F32" si="5">D29-E29</f>
        <v>255009762.7</v>
      </c>
      <c r="G29" s="6">
        <v>2.5263936931E8</v>
      </c>
      <c r="H29" s="6">
        <v>4082.0</v>
      </c>
      <c r="I29" s="6">
        <v>6599983.44</v>
      </c>
      <c r="J29" s="6">
        <v>6959168.32</v>
      </c>
      <c r="K29" s="4">
        <f t="shared" ref="K29:K32" si="6">I29-J29</f>
        <v>-359184.88</v>
      </c>
      <c r="L29" s="4">
        <f>I29+Aug!L29</f>
        <v>59104177.56</v>
      </c>
      <c r="M29" s="4">
        <f>J29+Aug!M29</f>
        <v>65154518.72</v>
      </c>
      <c r="N29" s="4">
        <f t="shared" ref="N29:N32" si="7">L29-M29</f>
        <v>-6050341.16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3.1386325528E8</v>
      </c>
      <c r="E30" s="6">
        <v>1194029.35</v>
      </c>
      <c r="F30" s="6">
        <f t="shared" si="5"/>
        <v>312669225.9</v>
      </c>
      <c r="G30" s="6">
        <v>1.89036639E8</v>
      </c>
      <c r="H30" s="6">
        <v>4540.0</v>
      </c>
      <c r="I30" s="6">
        <v>1.560405697E7</v>
      </c>
      <c r="J30" s="6">
        <v>6366113.36</v>
      </c>
      <c r="K30" s="4">
        <f t="shared" si="6"/>
        <v>9237943.61</v>
      </c>
      <c r="L30" s="4">
        <f>I30+Aug!L30</f>
        <v>246398466.2</v>
      </c>
      <c r="M30" s="4">
        <f>J30+Aug!M30</f>
        <v>69890414.75</v>
      </c>
      <c r="N30" s="4">
        <f t="shared" si="7"/>
        <v>176508051.5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3.1710333989E8</v>
      </c>
      <c r="E31" s="6">
        <v>2552562.46</v>
      </c>
      <c r="F31" s="6">
        <f t="shared" si="5"/>
        <v>314550777.4</v>
      </c>
      <c r="G31" s="6">
        <v>2.988297151E8</v>
      </c>
      <c r="H31" s="6">
        <v>1124.0</v>
      </c>
      <c r="I31" s="6">
        <v>3367746.74</v>
      </c>
      <c r="J31" s="6">
        <v>3416712.67</v>
      </c>
      <c r="K31" s="4">
        <f t="shared" si="6"/>
        <v>-48965.93</v>
      </c>
      <c r="L31" s="4">
        <f>I31+Aug!L31</f>
        <v>8500143.55</v>
      </c>
      <c r="M31" s="4">
        <f>J31+Aug!M31</f>
        <v>40730878.65</v>
      </c>
      <c r="N31" s="4">
        <f t="shared" si="7"/>
        <v>-32230735.1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6.91532909E8</v>
      </c>
      <c r="E32" s="6">
        <v>6046986.0</v>
      </c>
      <c r="F32" s="6">
        <f t="shared" si="5"/>
        <v>685485923</v>
      </c>
      <c r="G32" s="6">
        <v>6.79985649E8</v>
      </c>
      <c r="H32" s="6">
        <v>721936.0</v>
      </c>
      <c r="I32" s="6">
        <v>2.4375744E7</v>
      </c>
      <c r="J32" s="6">
        <v>3.4463074E7</v>
      </c>
      <c r="K32" s="4">
        <f t="shared" si="6"/>
        <v>-10087330</v>
      </c>
      <c r="L32" s="4">
        <f>I32+Aug!L32</f>
        <v>187855312</v>
      </c>
      <c r="M32" s="4">
        <f>J32+Aug!M32</f>
        <v>206474823</v>
      </c>
      <c r="N32" s="4">
        <f t="shared" si="7"/>
        <v>-18619511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1.555266046E9</v>
      </c>
      <c r="E34" s="6">
        <v>1277637.0</v>
      </c>
      <c r="F34" s="6">
        <f>D34-E34</f>
        <v>1553988409</v>
      </c>
      <c r="G34" s="6">
        <v>1.546348153E9</v>
      </c>
      <c r="H34" s="6">
        <v>3155.0</v>
      </c>
      <c r="I34" s="6">
        <v>0.0</v>
      </c>
      <c r="J34" s="6">
        <v>3.446456E7</v>
      </c>
      <c r="K34" s="4">
        <f>I34-J34</f>
        <v>-34464560</v>
      </c>
      <c r="L34" s="4">
        <f>I34+Aug!L34</f>
        <v>14535918</v>
      </c>
      <c r="M34" s="4">
        <f>J34+Aug!M34</f>
        <v>842406251</v>
      </c>
      <c r="N34" s="4">
        <f>L34-M34</f>
        <v>-827870333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65555991562</v>
      </c>
      <c r="E35" s="24">
        <f t="shared" si="9"/>
        <v>487255594.7</v>
      </c>
      <c r="F35" s="24">
        <f t="shared" si="9"/>
        <v>65068735967</v>
      </c>
      <c r="G35" s="24">
        <f t="shared" si="9"/>
        <v>62914856792</v>
      </c>
      <c r="H35" s="24">
        <f t="shared" si="9"/>
        <v>1001102</v>
      </c>
      <c r="I35" s="24">
        <f t="shared" si="9"/>
        <v>181048548.3</v>
      </c>
      <c r="J35" s="24">
        <f t="shared" si="9"/>
        <v>1840042866</v>
      </c>
      <c r="K35" s="24">
        <f t="shared" si="9"/>
        <v>-1658994318</v>
      </c>
      <c r="L35" s="24">
        <f t="shared" si="9"/>
        <v>3255913200</v>
      </c>
      <c r="M35" s="24">
        <f t="shared" si="9"/>
        <v>12008093941</v>
      </c>
      <c r="N35" s="24">
        <f t="shared" si="9"/>
        <v>-8752180740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2.880976706E7</v>
      </c>
      <c r="E37" s="6">
        <v>222000.95</v>
      </c>
      <c r="F37" s="6">
        <f t="shared" ref="F37:F38" si="10">D37-E37</f>
        <v>28587766.11</v>
      </c>
      <c r="G37" s="6">
        <v>0.0</v>
      </c>
      <c r="H37" s="6">
        <v>50.0</v>
      </c>
      <c r="I37" s="6">
        <v>56027.2</v>
      </c>
      <c r="J37" s="6">
        <v>6075.89</v>
      </c>
      <c r="K37" s="4">
        <f t="shared" ref="K37:K38" si="11">I37-J37</f>
        <v>49951.31</v>
      </c>
      <c r="L37" s="4">
        <f>I37+Aug!L37</f>
        <v>449271.77</v>
      </c>
      <c r="M37" s="4">
        <f>J37+Aug!M37</f>
        <v>168133.44</v>
      </c>
      <c r="N37" s="4">
        <f t="shared" ref="N37:N38" si="12">L37-M37</f>
        <v>281138.33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2.045421803E9</v>
      </c>
      <c r="E38" s="6">
        <v>6.1060035E7</v>
      </c>
      <c r="F38" s="6">
        <f t="shared" si="10"/>
        <v>1984361768</v>
      </c>
      <c r="G38" s="6">
        <v>0.0</v>
      </c>
      <c r="H38" s="6">
        <v>3069.0</v>
      </c>
      <c r="I38" s="6">
        <v>1.98876752E8</v>
      </c>
      <c r="J38" s="6">
        <v>7.7057959E7</v>
      </c>
      <c r="K38" s="4">
        <f t="shared" si="11"/>
        <v>121818793</v>
      </c>
      <c r="L38" s="4">
        <f>I38+Aug!L38</f>
        <v>316919637</v>
      </c>
      <c r="M38" s="4">
        <f>J38+Aug!M38</f>
        <v>613377046</v>
      </c>
      <c r="N38" s="4">
        <f t="shared" si="12"/>
        <v>-296457409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2074231570</v>
      </c>
      <c r="E39" s="24">
        <f t="shared" si="13"/>
        <v>61282035.95</v>
      </c>
      <c r="F39" s="24">
        <f t="shared" si="13"/>
        <v>2012949534</v>
      </c>
      <c r="G39" s="24">
        <f t="shared" si="13"/>
        <v>0</v>
      </c>
      <c r="H39" s="25">
        <f t="shared" si="13"/>
        <v>3119</v>
      </c>
      <c r="I39" s="24">
        <f t="shared" si="13"/>
        <v>198932779.2</v>
      </c>
      <c r="J39" s="24">
        <f t="shared" si="13"/>
        <v>77064034.89</v>
      </c>
      <c r="K39" s="24">
        <f t="shared" si="13"/>
        <v>121868744.3</v>
      </c>
      <c r="L39" s="24">
        <f t="shared" si="13"/>
        <v>317368908.8</v>
      </c>
      <c r="M39" s="24">
        <f t="shared" si="13"/>
        <v>613545179.4</v>
      </c>
      <c r="N39" s="24">
        <f t="shared" si="13"/>
        <v>-296176270.7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67630223132</v>
      </c>
      <c r="E40" s="24">
        <f t="shared" si="14"/>
        <v>548537630.7</v>
      </c>
      <c r="F40" s="24">
        <f t="shared" si="14"/>
        <v>67081685501</v>
      </c>
      <c r="G40" s="24">
        <f t="shared" si="14"/>
        <v>62914856792</v>
      </c>
      <c r="H40" s="25">
        <f t="shared" si="14"/>
        <v>1004221</v>
      </c>
      <c r="I40" s="24">
        <f t="shared" si="14"/>
        <v>379981327.5</v>
      </c>
      <c r="J40" s="24">
        <f t="shared" si="14"/>
        <v>1917106901</v>
      </c>
      <c r="K40" s="24">
        <f t="shared" si="14"/>
        <v>-1537125573</v>
      </c>
      <c r="L40" s="24">
        <f t="shared" si="14"/>
        <v>3573282109</v>
      </c>
      <c r="M40" s="24">
        <f t="shared" si="14"/>
        <v>12621639120</v>
      </c>
      <c r="N40" s="24">
        <f t="shared" si="14"/>
        <v>-9048357011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4.681665965E8</v>
      </c>
      <c r="E43" s="6">
        <v>3732692.57</v>
      </c>
      <c r="F43" s="6">
        <f t="shared" ref="F43:F52" si="15">D43-E43</f>
        <v>464433903.9</v>
      </c>
      <c r="G43" s="6">
        <v>2.331412896E8</v>
      </c>
      <c r="H43" s="6">
        <v>2312.0</v>
      </c>
      <c r="I43" s="6">
        <v>911023.45</v>
      </c>
      <c r="J43" s="6">
        <v>9739127.71</v>
      </c>
      <c r="K43" s="4">
        <f t="shared" ref="K43:K52" si="16">I43-J43</f>
        <v>-8828104.26</v>
      </c>
      <c r="L43" s="4">
        <f>I43+Aug!L43</f>
        <v>7741043.58</v>
      </c>
      <c r="M43" s="4">
        <f>J43+Aug!M43</f>
        <v>46357744.33</v>
      </c>
      <c r="N43" s="4">
        <f t="shared" ref="N43:N52" si="17">L43-M43</f>
        <v>-38616700.75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1.1998368624E8</v>
      </c>
      <c r="E44" s="6">
        <v>281948.71</v>
      </c>
      <c r="F44" s="6">
        <f t="shared" si="15"/>
        <v>119701737.5</v>
      </c>
      <c r="G44" s="6">
        <v>3.2575175E7</v>
      </c>
      <c r="H44" s="6">
        <v>733.0</v>
      </c>
      <c r="I44" s="6">
        <v>721584.29</v>
      </c>
      <c r="J44" s="6">
        <v>872099.38</v>
      </c>
      <c r="K44" s="4">
        <f t="shared" si="16"/>
        <v>-150515.09</v>
      </c>
      <c r="L44" s="4">
        <f>I44+Aug!L44</f>
        <v>3224827.07</v>
      </c>
      <c r="M44" s="4">
        <f>J44+Aug!M44</f>
        <v>9350404.23</v>
      </c>
      <c r="N44" s="4">
        <f t="shared" si="17"/>
        <v>-6125577.16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7.33533785E8</v>
      </c>
      <c r="E45" s="6">
        <v>1.4883626E7</v>
      </c>
      <c r="F45" s="6">
        <f t="shared" si="15"/>
        <v>718650159</v>
      </c>
      <c r="G45" s="6">
        <v>4.34267211E8</v>
      </c>
      <c r="H45" s="6">
        <v>4207.0</v>
      </c>
      <c r="I45" s="6">
        <v>1657818.0</v>
      </c>
      <c r="J45" s="6">
        <v>1.2331906E7</v>
      </c>
      <c r="K45" s="4">
        <f t="shared" si="16"/>
        <v>-10674088</v>
      </c>
      <c r="L45" s="4">
        <f>I45+Aug!L45</f>
        <v>13736223</v>
      </c>
      <c r="M45" s="4">
        <f>J45+Aug!M45</f>
        <v>304270378</v>
      </c>
      <c r="N45" s="4">
        <f t="shared" si="17"/>
        <v>-290534155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3.57048576E8</v>
      </c>
      <c r="E46" s="6">
        <v>7521811.0</v>
      </c>
      <c r="F46" s="6">
        <f t="shared" si="15"/>
        <v>349526765</v>
      </c>
      <c r="G46" s="6">
        <v>2.72773515E8</v>
      </c>
      <c r="H46" s="6">
        <v>292.0</v>
      </c>
      <c r="I46" s="6">
        <v>2.4051763E7</v>
      </c>
      <c r="J46" s="6">
        <v>5068178.0</v>
      </c>
      <c r="K46" s="4">
        <f t="shared" si="16"/>
        <v>18983585</v>
      </c>
      <c r="L46" s="4">
        <f>I46+Aug!L46</f>
        <v>226586364</v>
      </c>
      <c r="M46" s="4">
        <f>J46+Aug!M46</f>
        <v>208044793</v>
      </c>
      <c r="N46" s="4">
        <f t="shared" si="17"/>
        <v>18541571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3.4665239795E8</v>
      </c>
      <c r="E47" s="6">
        <v>1495649.22</v>
      </c>
      <c r="F47" s="6">
        <f t="shared" si="15"/>
        <v>345156748.7</v>
      </c>
      <c r="G47" s="6">
        <v>1.7795706334E8</v>
      </c>
      <c r="H47" s="6">
        <v>48.0</v>
      </c>
      <c r="I47" s="6">
        <v>0.0</v>
      </c>
      <c r="J47" s="6">
        <v>0.0</v>
      </c>
      <c r="K47" s="4">
        <f t="shared" si="16"/>
        <v>0</v>
      </c>
      <c r="L47" s="4">
        <f>I47+Aug!L47</f>
        <v>0</v>
      </c>
      <c r="M47" s="4">
        <f>J47+Aug!M47</f>
        <v>66119</v>
      </c>
      <c r="N47" s="4">
        <f t="shared" si="17"/>
        <v>-66119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4.9872398E8</v>
      </c>
      <c r="E48" s="6">
        <v>1.4246751E7</v>
      </c>
      <c r="F48" s="6">
        <f t="shared" si="15"/>
        <v>484477229</v>
      </c>
      <c r="G48" s="6">
        <v>2.47885719E8</v>
      </c>
      <c r="H48" s="6">
        <v>9726.0</v>
      </c>
      <c r="I48" s="6">
        <v>695159.0</v>
      </c>
      <c r="J48" s="6">
        <v>1.134902E7</v>
      </c>
      <c r="K48" s="4">
        <f t="shared" si="16"/>
        <v>-10653861</v>
      </c>
      <c r="L48" s="4">
        <f>I48+Aug!L48</f>
        <v>4172618</v>
      </c>
      <c r="M48" s="4">
        <f>J48+Aug!M48</f>
        <v>67795373</v>
      </c>
      <c r="N48" s="4">
        <f t="shared" si="17"/>
        <v>-63622755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2.02902986E9</v>
      </c>
      <c r="E49" s="6">
        <v>1.3668409E7</v>
      </c>
      <c r="F49" s="6">
        <f t="shared" si="15"/>
        <v>2015361451</v>
      </c>
      <c r="G49" s="6">
        <v>1.001076752E9</v>
      </c>
      <c r="H49" s="6">
        <v>7530.0</v>
      </c>
      <c r="I49" s="6">
        <v>911686.0</v>
      </c>
      <c r="J49" s="6">
        <v>1.5829592E7</v>
      </c>
      <c r="K49" s="4">
        <f t="shared" si="16"/>
        <v>-14917906</v>
      </c>
      <c r="L49" s="4">
        <f>I49+Aug!L49</f>
        <v>21134315</v>
      </c>
      <c r="M49" s="4">
        <f>J49+Aug!M49</f>
        <v>159757661</v>
      </c>
      <c r="N49" s="4">
        <f t="shared" si="17"/>
        <v>-138623346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1.29204509E8</v>
      </c>
      <c r="E50" s="6">
        <v>161716.0</v>
      </c>
      <c r="F50" s="6">
        <f t="shared" si="15"/>
        <v>129042793</v>
      </c>
      <c r="G50" s="6">
        <v>6.6387394E7</v>
      </c>
      <c r="H50" s="6">
        <v>166.0</v>
      </c>
      <c r="I50" s="6">
        <v>0.0</v>
      </c>
      <c r="J50" s="6">
        <v>74547.0</v>
      </c>
      <c r="K50" s="4">
        <f t="shared" si="16"/>
        <v>-74547</v>
      </c>
      <c r="L50" s="4">
        <f>I50+Aug!L50</f>
        <v>0</v>
      </c>
      <c r="M50" s="4">
        <f>J50+Aug!M50</f>
        <v>2271749</v>
      </c>
      <c r="N50" s="4">
        <f t="shared" si="17"/>
        <v>-2271749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6.630010773E9</v>
      </c>
      <c r="E51" s="6">
        <v>3.3481809E7</v>
      </c>
      <c r="F51" s="6">
        <f t="shared" si="15"/>
        <v>6596528964</v>
      </c>
      <c r="G51" s="6">
        <v>3.489021582E9</v>
      </c>
      <c r="H51" s="6">
        <v>54402.0</v>
      </c>
      <c r="I51" s="6">
        <v>7951112.0</v>
      </c>
      <c r="J51" s="6">
        <v>1.58273026E8</v>
      </c>
      <c r="K51" s="4">
        <f t="shared" si="16"/>
        <v>-150321914</v>
      </c>
      <c r="L51" s="4">
        <f>I51+Aug!L51</f>
        <v>84766760</v>
      </c>
      <c r="M51" s="4">
        <f>J51+Aug!M51</f>
        <v>829450632</v>
      </c>
      <c r="N51" s="4">
        <f t="shared" si="17"/>
        <v>-744683872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5.53858859E8</v>
      </c>
      <c r="E52" s="6">
        <v>6280164.0</v>
      </c>
      <c r="F52" s="6">
        <f t="shared" si="15"/>
        <v>547578695</v>
      </c>
      <c r="G52" s="6">
        <v>3.17645876E8</v>
      </c>
      <c r="H52" s="6">
        <v>5000.0</v>
      </c>
      <c r="I52" s="6">
        <v>0.0</v>
      </c>
      <c r="J52" s="6">
        <v>2.3670545E7</v>
      </c>
      <c r="K52" s="4">
        <f t="shared" si="16"/>
        <v>-23670545</v>
      </c>
      <c r="L52" s="4">
        <f>I52+Aug!L52</f>
        <v>0</v>
      </c>
      <c r="M52" s="4">
        <f>J52+Aug!M52</f>
        <v>135736934</v>
      </c>
      <c r="N52" s="4">
        <f t="shared" si="17"/>
        <v>-135736934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7.8833208E7</v>
      </c>
      <c r="E54" s="6">
        <v>344437.0</v>
      </c>
      <c r="F54" s="6">
        <f t="shared" ref="F54:F56" si="19">D54-E54</f>
        <v>78488771</v>
      </c>
      <c r="G54" s="6">
        <v>1.9945577E7</v>
      </c>
      <c r="H54" s="6">
        <v>1217.0</v>
      </c>
      <c r="I54" s="6">
        <v>310825.0</v>
      </c>
      <c r="J54" s="6">
        <v>1250314.0</v>
      </c>
      <c r="K54" s="4">
        <f t="shared" ref="K54:K56" si="20">I54-J54</f>
        <v>-939489</v>
      </c>
      <c r="L54" s="4">
        <f>I54+Aug!L54</f>
        <v>22033299</v>
      </c>
      <c r="M54" s="4">
        <f>J54+Aug!M54</f>
        <v>26337659</v>
      </c>
      <c r="N54" s="4">
        <f t="shared" ref="N54:N56" si="21">L54-M54</f>
        <v>-4304360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6.1140023E7</v>
      </c>
      <c r="E55" s="6">
        <v>303599.0</v>
      </c>
      <c r="F55" s="6">
        <f t="shared" si="19"/>
        <v>60836424</v>
      </c>
      <c r="G55" s="6">
        <v>4.7233615E7</v>
      </c>
      <c r="H55" s="6">
        <v>485.0</v>
      </c>
      <c r="I55" s="6">
        <v>239054.0</v>
      </c>
      <c r="J55" s="6">
        <v>1931123.0</v>
      </c>
      <c r="K55" s="4">
        <f t="shared" si="20"/>
        <v>-1692069</v>
      </c>
      <c r="L55" s="4">
        <f>I55+Aug!L55</f>
        <v>1908526</v>
      </c>
      <c r="M55" s="4">
        <f>J55+Aug!M55</f>
        <v>2468306</v>
      </c>
      <c r="N55" s="4">
        <f t="shared" si="21"/>
        <v>-559780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5.2190771E7</v>
      </c>
      <c r="E56" s="6">
        <v>274173.0</v>
      </c>
      <c r="F56" s="6">
        <f t="shared" si="19"/>
        <v>51916598</v>
      </c>
      <c r="G56" s="6">
        <v>4.3437852E7</v>
      </c>
      <c r="H56" s="6">
        <v>227.0</v>
      </c>
      <c r="I56" s="6">
        <v>273338.0</v>
      </c>
      <c r="J56" s="6">
        <v>65301.0</v>
      </c>
      <c r="K56" s="4">
        <f t="shared" si="20"/>
        <v>208037</v>
      </c>
      <c r="L56" s="4">
        <f>I56+Aug!L56</f>
        <v>705485</v>
      </c>
      <c r="M56" s="4">
        <f>J56+Aug!M56</f>
        <v>1125108</v>
      </c>
      <c r="N56" s="4">
        <f t="shared" si="21"/>
        <v>-419623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12058377025</v>
      </c>
      <c r="E57" s="24">
        <f t="shared" si="23"/>
        <v>96676785.5</v>
      </c>
      <c r="F57" s="24">
        <f t="shared" si="23"/>
        <v>11961700239</v>
      </c>
      <c r="G57" s="24">
        <f t="shared" si="23"/>
        <v>6383348621</v>
      </c>
      <c r="H57" s="24">
        <f t="shared" si="23"/>
        <v>86345</v>
      </c>
      <c r="I57" s="24">
        <f>SUM(I42:I56)</f>
        <v>37723362.74</v>
      </c>
      <c r="J57" s="24">
        <f t="shared" ref="J57:N57" si="24">SUM(J43:J56)</f>
        <v>240454779.1</v>
      </c>
      <c r="K57" s="24">
        <f t="shared" si="24"/>
        <v>-202731416.4</v>
      </c>
      <c r="L57" s="24">
        <f t="shared" si="24"/>
        <v>386009460.7</v>
      </c>
      <c r="M57" s="24">
        <f t="shared" si="24"/>
        <v>1793032861</v>
      </c>
      <c r="N57" s="24">
        <f t="shared" si="24"/>
        <v>-1407023400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7.511795638E7</v>
      </c>
      <c r="E59" s="6">
        <v>461585.79</v>
      </c>
      <c r="F59" s="6">
        <f t="shared" ref="F59:F62" si="25">D59-E59</f>
        <v>74656370.59</v>
      </c>
      <c r="G59" s="6">
        <v>0.0</v>
      </c>
      <c r="H59" s="6">
        <v>50.0</v>
      </c>
      <c r="I59" s="6">
        <v>0.0</v>
      </c>
      <c r="J59" s="6">
        <v>0.0</v>
      </c>
      <c r="K59" s="4">
        <f t="shared" ref="K59:K62" si="26">I59-J59</f>
        <v>0</v>
      </c>
      <c r="L59" s="4">
        <f>I59+Aug!L59</f>
        <v>767565.6</v>
      </c>
      <c r="M59" s="4">
        <f>J59+Aug!M59</f>
        <v>214065.62</v>
      </c>
      <c r="N59" s="4">
        <f t="shared" ref="N59:N62" si="27">L59-M59</f>
        <v>553499.98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3.40431978E8</v>
      </c>
      <c r="E60" s="6">
        <v>1.800001E7</v>
      </c>
      <c r="F60" s="6">
        <f t="shared" si="25"/>
        <v>322431968</v>
      </c>
      <c r="G60" s="6">
        <v>1.78612384E8</v>
      </c>
      <c r="H60" s="6">
        <v>224.0</v>
      </c>
      <c r="I60" s="6">
        <v>11204.0</v>
      </c>
      <c r="J60" s="6">
        <v>1066369.0</v>
      </c>
      <c r="K60" s="4">
        <f t="shared" si="26"/>
        <v>-1055165</v>
      </c>
      <c r="L60" s="4">
        <f>I60+Aug!L60</f>
        <v>39350</v>
      </c>
      <c r="M60" s="4">
        <f>J60+Aug!M60</f>
        <v>33183506</v>
      </c>
      <c r="N60" s="4">
        <f t="shared" si="27"/>
        <v>-33144156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1.492462466E9</v>
      </c>
      <c r="E61" s="6">
        <v>1.9767678E7</v>
      </c>
      <c r="F61" s="6">
        <f t="shared" si="25"/>
        <v>1472694788</v>
      </c>
      <c r="G61" s="6">
        <v>0.0</v>
      </c>
      <c r="H61" s="6">
        <v>4236.0</v>
      </c>
      <c r="I61" s="6">
        <v>2.8024933E7</v>
      </c>
      <c r="J61" s="6">
        <v>2.0025384E7</v>
      </c>
      <c r="K61" s="4">
        <f t="shared" si="26"/>
        <v>7999549</v>
      </c>
      <c r="L61" s="4">
        <f>I61+Aug!L61</f>
        <v>89745305</v>
      </c>
      <c r="M61" s="4">
        <f>J61+Aug!M61</f>
        <v>291770397</v>
      </c>
      <c r="N61" s="4">
        <f t="shared" si="27"/>
        <v>-202025092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2.51576504E8</v>
      </c>
      <c r="E62" s="6">
        <v>1613044.0</v>
      </c>
      <c r="F62" s="6">
        <f t="shared" si="25"/>
        <v>249963460</v>
      </c>
      <c r="G62" s="6">
        <v>0.0</v>
      </c>
      <c r="H62" s="6">
        <v>758.0</v>
      </c>
      <c r="I62" s="6">
        <v>1660831.0</v>
      </c>
      <c r="J62" s="6">
        <v>28136.0</v>
      </c>
      <c r="K62" s="4">
        <f t="shared" si="26"/>
        <v>1632695</v>
      </c>
      <c r="L62" s="4">
        <f>I62+Aug!L62</f>
        <v>7598432</v>
      </c>
      <c r="M62" s="4">
        <f>J62+Aug!M62</f>
        <v>31709256</v>
      </c>
      <c r="N62" s="4">
        <f t="shared" si="27"/>
        <v>-24110824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2159588904</v>
      </c>
      <c r="E63" s="24">
        <f t="shared" si="29"/>
        <v>39842317.79</v>
      </c>
      <c r="F63" s="24">
        <f t="shared" si="29"/>
        <v>2119746587</v>
      </c>
      <c r="G63" s="24">
        <f t="shared" si="29"/>
        <v>178612384</v>
      </c>
      <c r="H63" s="24">
        <f t="shared" si="29"/>
        <v>5268</v>
      </c>
      <c r="I63" s="24">
        <f t="shared" si="29"/>
        <v>29696968</v>
      </c>
      <c r="J63" s="24">
        <f t="shared" si="29"/>
        <v>21119889</v>
      </c>
      <c r="K63" s="24">
        <f t="shared" si="29"/>
        <v>8577079</v>
      </c>
      <c r="L63" s="24">
        <f t="shared" si="29"/>
        <v>98150652.6</v>
      </c>
      <c r="M63" s="24">
        <f t="shared" si="29"/>
        <v>356877224.6</v>
      </c>
      <c r="N63" s="24">
        <f t="shared" si="29"/>
        <v>-258726572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14217965929</v>
      </c>
      <c r="E64" s="24">
        <f t="shared" si="30"/>
        <v>136519103.3</v>
      </c>
      <c r="F64" s="24">
        <f t="shared" si="30"/>
        <v>14081446826</v>
      </c>
      <c r="G64" s="24">
        <f t="shared" si="30"/>
        <v>6561961005</v>
      </c>
      <c r="H64" s="24">
        <f t="shared" si="30"/>
        <v>91613</v>
      </c>
      <c r="I64" s="24">
        <f t="shared" si="30"/>
        <v>67420330.74</v>
      </c>
      <c r="J64" s="24">
        <f t="shared" si="30"/>
        <v>261574668.1</v>
      </c>
      <c r="K64" s="24">
        <f t="shared" si="30"/>
        <v>-194154337.4</v>
      </c>
      <c r="L64" s="24">
        <f t="shared" si="30"/>
        <v>484160113.3</v>
      </c>
      <c r="M64" s="24">
        <f t="shared" si="30"/>
        <v>2149910085</v>
      </c>
      <c r="N64" s="24">
        <f t="shared" si="30"/>
        <v>-1665749972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3.5497315019E10</v>
      </c>
      <c r="E67" s="6">
        <v>3.73972803E8</v>
      </c>
      <c r="F67" s="6">
        <f t="shared" ref="F67:F77" si="31">D67-E67</f>
        <v>35123342216</v>
      </c>
      <c r="G67" s="6">
        <v>2.605E8</v>
      </c>
      <c r="H67" s="6">
        <v>23758.0</v>
      </c>
      <c r="I67" s="6">
        <v>1.513006E8</v>
      </c>
      <c r="J67" s="6">
        <v>2.83386432E8</v>
      </c>
      <c r="K67" s="4">
        <f t="shared" ref="K67:K77" si="32">I67-J67</f>
        <v>-132085832</v>
      </c>
      <c r="L67" s="4">
        <f>I67+Aug!L67</f>
        <v>1409448725</v>
      </c>
      <c r="M67" s="4">
        <f>J67+Aug!M67</f>
        <v>3935020384</v>
      </c>
      <c r="N67" s="4">
        <f t="shared" ref="N67:N77" si="33">L67-M67</f>
        <v>-2525571659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3.0388915232E8</v>
      </c>
      <c r="E68" s="6">
        <v>1222611.45</v>
      </c>
      <c r="F68" s="6">
        <f t="shared" si="31"/>
        <v>302666540.9</v>
      </c>
      <c r="G68" s="6">
        <v>0.0</v>
      </c>
      <c r="H68" s="6">
        <v>959.0</v>
      </c>
      <c r="I68" s="6">
        <v>1037950.96</v>
      </c>
      <c r="J68" s="6">
        <v>4712181.84</v>
      </c>
      <c r="K68" s="4">
        <f t="shared" si="32"/>
        <v>-3674230.88</v>
      </c>
      <c r="L68" s="4">
        <f>I68+Aug!L68</f>
        <v>19133441.85</v>
      </c>
      <c r="M68" s="4">
        <f>J68+Aug!M68</f>
        <v>155641296.4</v>
      </c>
      <c r="N68" s="4">
        <f t="shared" si="33"/>
        <v>-136507854.6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9.3200442459E8</v>
      </c>
      <c r="E69" s="6">
        <v>9818366.35</v>
      </c>
      <c r="F69" s="6">
        <f t="shared" si="31"/>
        <v>922186058.2</v>
      </c>
      <c r="G69" s="6">
        <v>0.0</v>
      </c>
      <c r="H69" s="6">
        <v>1820.0</v>
      </c>
      <c r="I69" s="6">
        <v>613284.63</v>
      </c>
      <c r="J69" s="6">
        <v>1193257.92</v>
      </c>
      <c r="K69" s="4">
        <f t="shared" si="32"/>
        <v>-579973.29</v>
      </c>
      <c r="L69" s="4">
        <f>I69+Aug!L69</f>
        <v>61933744.33</v>
      </c>
      <c r="M69" s="4">
        <f>J69+Aug!M69</f>
        <v>68451674.77</v>
      </c>
      <c r="N69" s="4">
        <f t="shared" si="33"/>
        <v>-6517930.44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1.94213225E8</v>
      </c>
      <c r="E70" s="6">
        <v>175875.0</v>
      </c>
      <c r="F70" s="6">
        <f t="shared" si="31"/>
        <v>194037350</v>
      </c>
      <c r="G70" s="6">
        <v>0.0</v>
      </c>
      <c r="H70" s="6">
        <v>147.0</v>
      </c>
      <c r="I70" s="6">
        <v>4999.0</v>
      </c>
      <c r="J70" s="6">
        <v>55359.0</v>
      </c>
      <c r="K70" s="4">
        <f t="shared" si="32"/>
        <v>-50360</v>
      </c>
      <c r="L70" s="4">
        <f>I70+Aug!L70</f>
        <v>9999</v>
      </c>
      <c r="M70" s="4">
        <f>J70+Aug!M70</f>
        <v>11419688</v>
      </c>
      <c r="N70" s="4">
        <f t="shared" si="33"/>
        <v>-11409689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1.251981763E9</v>
      </c>
      <c r="E71" s="6">
        <v>1.6199993E7</v>
      </c>
      <c r="F71" s="6">
        <f t="shared" si="31"/>
        <v>1235781770</v>
      </c>
      <c r="G71" s="6">
        <v>0.0</v>
      </c>
      <c r="H71" s="6">
        <v>1776.0</v>
      </c>
      <c r="I71" s="6">
        <v>1.56192367E8</v>
      </c>
      <c r="J71" s="6">
        <v>1.6223158E7</v>
      </c>
      <c r="K71" s="4">
        <f t="shared" si="32"/>
        <v>139969209</v>
      </c>
      <c r="L71" s="4">
        <f>I71+Aug!L71</f>
        <v>344431574</v>
      </c>
      <c r="M71" s="4">
        <f>J71+Aug!M71</f>
        <v>411046957</v>
      </c>
      <c r="N71" s="4">
        <f t="shared" si="33"/>
        <v>-66615383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1.535929541E9</v>
      </c>
      <c r="E72" s="6">
        <v>4.9224396E7</v>
      </c>
      <c r="F72" s="6">
        <f t="shared" si="31"/>
        <v>1486705145</v>
      </c>
      <c r="G72" s="6">
        <v>0.0</v>
      </c>
      <c r="H72" s="6">
        <v>4683.0</v>
      </c>
      <c r="I72" s="6">
        <v>1189054.0</v>
      </c>
      <c r="J72" s="6">
        <v>2.813711E7</v>
      </c>
      <c r="K72" s="4">
        <f t="shared" si="32"/>
        <v>-26948056</v>
      </c>
      <c r="L72" s="4">
        <f>I72+Aug!L72</f>
        <v>24563463</v>
      </c>
      <c r="M72" s="4">
        <f>J72+Aug!M72</f>
        <v>197825504</v>
      </c>
      <c r="N72" s="4">
        <f t="shared" si="33"/>
        <v>-173262041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6.25999099E8</v>
      </c>
      <c r="E73" s="6">
        <v>1.008312E7</v>
      </c>
      <c r="F73" s="6">
        <f t="shared" si="31"/>
        <v>615915979</v>
      </c>
      <c r="G73" s="6">
        <v>0.0</v>
      </c>
      <c r="H73" s="6">
        <v>432.0</v>
      </c>
      <c r="I73" s="6">
        <v>1.5154659E7</v>
      </c>
      <c r="J73" s="6">
        <v>1.2021628E7</v>
      </c>
      <c r="K73" s="4">
        <f t="shared" si="32"/>
        <v>3133031</v>
      </c>
      <c r="L73" s="4">
        <f>I73+Aug!L73</f>
        <v>49823841</v>
      </c>
      <c r="M73" s="4">
        <f>J73+Aug!M73</f>
        <v>43793032</v>
      </c>
      <c r="N73" s="4">
        <f t="shared" si="33"/>
        <v>6030809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3.29118145E8</v>
      </c>
      <c r="E74" s="6">
        <v>1606055.26</v>
      </c>
      <c r="F74" s="6">
        <f t="shared" si="31"/>
        <v>327512089.7</v>
      </c>
      <c r="G74" s="6">
        <v>0.0</v>
      </c>
      <c r="H74" s="6">
        <v>3944.0</v>
      </c>
      <c r="I74" s="6">
        <v>642527.0</v>
      </c>
      <c r="J74" s="6">
        <v>1454208.45</v>
      </c>
      <c r="K74" s="4">
        <f t="shared" si="32"/>
        <v>-811681.45</v>
      </c>
      <c r="L74" s="4">
        <f>I74+Aug!L74</f>
        <v>7539574.52</v>
      </c>
      <c r="M74" s="4">
        <f>J74+Aug!M74</f>
        <v>16654790.04</v>
      </c>
      <c r="N74" s="4">
        <f t="shared" si="33"/>
        <v>-9115215.52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1.75178700213E9</v>
      </c>
      <c r="E75" s="6">
        <v>4040575.12</v>
      </c>
      <c r="F75" s="6">
        <f t="shared" si="31"/>
        <v>1747746427</v>
      </c>
      <c r="G75" s="6">
        <v>0.0</v>
      </c>
      <c r="H75" s="6">
        <v>766.0</v>
      </c>
      <c r="I75" s="6">
        <v>19439.61</v>
      </c>
      <c r="J75" s="6">
        <v>86480.18</v>
      </c>
      <c r="K75" s="4">
        <f t="shared" si="32"/>
        <v>-67040.57</v>
      </c>
      <c r="L75" s="4">
        <f>I75+Aug!L75</f>
        <v>214521139.1</v>
      </c>
      <c r="M75" s="4">
        <f>J75+Aug!M75</f>
        <v>30547854.37</v>
      </c>
      <c r="N75" s="4">
        <f t="shared" si="33"/>
        <v>183973284.8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6.458341372E9</v>
      </c>
      <c r="E76" s="6">
        <v>3.0761079E7</v>
      </c>
      <c r="F76" s="6">
        <f t="shared" si="31"/>
        <v>6427580293</v>
      </c>
      <c r="G76" s="6">
        <v>0.0</v>
      </c>
      <c r="H76" s="6">
        <v>18859.0</v>
      </c>
      <c r="I76" s="6">
        <v>2.10061491E8</v>
      </c>
      <c r="J76" s="6">
        <v>9.2016008E7</v>
      </c>
      <c r="K76" s="4">
        <f t="shared" si="32"/>
        <v>118045483</v>
      </c>
      <c r="L76" s="4">
        <f>I76+Aug!L76</f>
        <v>1056597616</v>
      </c>
      <c r="M76" s="4">
        <f>J76+Aug!M76</f>
        <v>848183297</v>
      </c>
      <c r="N76" s="4">
        <f t="shared" si="33"/>
        <v>208414319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1.5144728E8</v>
      </c>
      <c r="E77" s="6">
        <v>521791.0</v>
      </c>
      <c r="F77" s="6">
        <f t="shared" si="31"/>
        <v>150925489</v>
      </c>
      <c r="G77" s="6">
        <v>0.0</v>
      </c>
      <c r="H77" s="6">
        <v>2835.0</v>
      </c>
      <c r="I77" s="6">
        <v>2185043.0</v>
      </c>
      <c r="J77" s="6">
        <v>900600.0</v>
      </c>
      <c r="K77" s="4">
        <f t="shared" si="32"/>
        <v>1284443</v>
      </c>
      <c r="L77" s="4">
        <f>I77+Aug!L77</f>
        <v>33286342</v>
      </c>
      <c r="M77" s="4">
        <f>J77+Aug!M77</f>
        <v>14116767</v>
      </c>
      <c r="N77" s="4">
        <f t="shared" si="33"/>
        <v>19169575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7.0810907772E8</v>
      </c>
      <c r="E79" s="6">
        <v>1917163.22</v>
      </c>
      <c r="F79" s="6">
        <f>D79-E79</f>
        <v>706191914.5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I79+Aug!L79</f>
        <v>0</v>
      </c>
      <c r="M79" s="4">
        <f>J79+Aug!M79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49740135101</v>
      </c>
      <c r="E80" s="24">
        <f t="shared" si="35"/>
        <v>499543828.4</v>
      </c>
      <c r="F80" s="24">
        <f t="shared" si="35"/>
        <v>49240591272</v>
      </c>
      <c r="G80" s="24">
        <f t="shared" si="35"/>
        <v>260500000</v>
      </c>
      <c r="H80" s="24">
        <f t="shared" si="35"/>
        <v>59992</v>
      </c>
      <c r="I80" s="24">
        <f t="shared" si="35"/>
        <v>538401415.2</v>
      </c>
      <c r="J80" s="24">
        <f t="shared" si="35"/>
        <v>440186423.4</v>
      </c>
      <c r="K80" s="24">
        <f t="shared" si="35"/>
        <v>98214991.81</v>
      </c>
      <c r="L80" s="24">
        <f t="shared" si="35"/>
        <v>3221289460</v>
      </c>
      <c r="M80" s="24">
        <f t="shared" si="35"/>
        <v>5732701245</v>
      </c>
      <c r="N80" s="24">
        <f t="shared" si="35"/>
        <v>-2511411785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1.2223405994E10</v>
      </c>
      <c r="E82" s="6">
        <v>9.6588889E7</v>
      </c>
      <c r="F82" s="6">
        <f t="shared" ref="F82:F88" si="36">D82-E82</f>
        <v>12126817105</v>
      </c>
      <c r="G82" s="6">
        <v>0.0</v>
      </c>
      <c r="H82" s="6">
        <v>7469.0</v>
      </c>
      <c r="I82" s="6">
        <v>3.1117821E7</v>
      </c>
      <c r="J82" s="6">
        <v>3.92154981E8</v>
      </c>
      <c r="K82" s="4">
        <f t="shared" ref="K82:K88" si="37">I82-J82</f>
        <v>-361037160</v>
      </c>
      <c r="L82" s="4">
        <f>I82+Aug!L82</f>
        <v>306480261</v>
      </c>
      <c r="M82" s="4">
        <f>J82+Aug!M82</f>
        <v>1378823566</v>
      </c>
      <c r="N82" s="4">
        <f t="shared" ref="N82:N88" si="38">L82-M82</f>
        <v>-1072343305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9.923289129E7</v>
      </c>
      <c r="E83" s="6">
        <v>2711257.52</v>
      </c>
      <c r="F83" s="6">
        <f t="shared" si="36"/>
        <v>96521633.77</v>
      </c>
      <c r="G83" s="6">
        <v>0.0</v>
      </c>
      <c r="H83" s="6">
        <v>104.0</v>
      </c>
      <c r="I83" s="6">
        <v>444447.89</v>
      </c>
      <c r="J83" s="6">
        <v>903459.1</v>
      </c>
      <c r="K83" s="4">
        <f t="shared" si="37"/>
        <v>-459011.21</v>
      </c>
      <c r="L83" s="4">
        <f>I83+Aug!L83</f>
        <v>805852.37</v>
      </c>
      <c r="M83" s="4">
        <f>J83+Aug!M83</f>
        <v>168955831.2</v>
      </c>
      <c r="N83" s="4">
        <f t="shared" si="38"/>
        <v>-168149978.8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3.22532756E8</v>
      </c>
      <c r="E84" s="6">
        <v>736875.0</v>
      </c>
      <c r="F84" s="6">
        <f t="shared" si="36"/>
        <v>321795881</v>
      </c>
      <c r="G84" s="6">
        <v>0.0</v>
      </c>
      <c r="H84" s="6">
        <v>159.0</v>
      </c>
      <c r="I84" s="6">
        <v>6612299.0</v>
      </c>
      <c r="J84" s="6">
        <v>433240.0</v>
      </c>
      <c r="K84" s="4">
        <f t="shared" si="37"/>
        <v>6179059</v>
      </c>
      <c r="L84" s="4">
        <f>I84+Aug!L84</f>
        <v>18542593</v>
      </c>
      <c r="M84" s="4">
        <f>J84+Aug!M84</f>
        <v>152551879</v>
      </c>
      <c r="N84" s="4">
        <f t="shared" si="38"/>
        <v>-134009286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6.721408E7</v>
      </c>
      <c r="E85" s="6">
        <v>1.5587685E7</v>
      </c>
      <c r="F85" s="6">
        <f t="shared" si="36"/>
        <v>51626395</v>
      </c>
      <c r="G85" s="6">
        <v>0.0</v>
      </c>
      <c r="H85" s="6">
        <v>25.0</v>
      </c>
      <c r="I85" s="6">
        <v>0.0</v>
      </c>
      <c r="J85" s="6">
        <v>915526.0</v>
      </c>
      <c r="K85" s="4">
        <f t="shared" si="37"/>
        <v>-915526</v>
      </c>
      <c r="L85" s="4">
        <f>I85+Aug!L85</f>
        <v>0</v>
      </c>
      <c r="M85" s="4">
        <f>J85+Aug!M85</f>
        <v>915526</v>
      </c>
      <c r="N85" s="4">
        <f t="shared" si="38"/>
        <v>-915526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1.798956902E9</v>
      </c>
      <c r="E86" s="6">
        <v>8332534.0</v>
      </c>
      <c r="F86" s="6">
        <f t="shared" si="36"/>
        <v>1790624368</v>
      </c>
      <c r="G86" s="6">
        <v>0.0</v>
      </c>
      <c r="H86" s="6">
        <v>1673.0</v>
      </c>
      <c r="I86" s="6">
        <v>99463.0</v>
      </c>
      <c r="J86" s="6">
        <v>4.8993544E7</v>
      </c>
      <c r="K86" s="4">
        <f t="shared" si="37"/>
        <v>-48894081</v>
      </c>
      <c r="L86" s="4">
        <f>I86+Aug!L86</f>
        <v>722305</v>
      </c>
      <c r="M86" s="4">
        <f>J86+Aug!M86</f>
        <v>219407906</v>
      </c>
      <c r="N86" s="4">
        <f t="shared" si="38"/>
        <v>-218685601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2.217327587E8</v>
      </c>
      <c r="E87" s="6">
        <v>1361603.76</v>
      </c>
      <c r="F87" s="6">
        <f t="shared" si="36"/>
        <v>220371154.9</v>
      </c>
      <c r="G87" s="6">
        <v>0.0</v>
      </c>
      <c r="H87" s="6">
        <v>107.0</v>
      </c>
      <c r="I87" s="6">
        <v>1002937.0</v>
      </c>
      <c r="J87" s="6">
        <v>0.0</v>
      </c>
      <c r="K87" s="4">
        <f t="shared" si="37"/>
        <v>1002937</v>
      </c>
      <c r="L87" s="4">
        <f>I87+Aug!L87</f>
        <v>3083532.43</v>
      </c>
      <c r="M87" s="4">
        <f>J87+Aug!M87</f>
        <v>19943166.32</v>
      </c>
      <c r="N87" s="4">
        <f t="shared" si="38"/>
        <v>-16859633.89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6.6441024E8</v>
      </c>
      <c r="E88" s="6">
        <v>3110135.0</v>
      </c>
      <c r="F88" s="6">
        <f t="shared" si="36"/>
        <v>661300105</v>
      </c>
      <c r="G88" s="6">
        <v>0.0</v>
      </c>
      <c r="H88" s="6">
        <v>2633.0</v>
      </c>
      <c r="I88" s="6">
        <v>7.5327065E7</v>
      </c>
      <c r="J88" s="6">
        <v>6388031.0</v>
      </c>
      <c r="K88" s="4">
        <f t="shared" si="37"/>
        <v>68939034</v>
      </c>
      <c r="L88" s="4">
        <f>I88+Aug!L88</f>
        <v>110847464</v>
      </c>
      <c r="M88" s="4">
        <f>J88+Aug!M88</f>
        <v>64027996</v>
      </c>
      <c r="N88" s="4">
        <f t="shared" si="38"/>
        <v>46819468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15397485622</v>
      </c>
      <c r="E89" s="24">
        <f t="shared" si="40"/>
        <v>128428979.3</v>
      </c>
      <c r="F89" s="24">
        <f t="shared" si="40"/>
        <v>15269056643</v>
      </c>
      <c r="G89" s="24">
        <f t="shared" si="40"/>
        <v>0</v>
      </c>
      <c r="H89" s="24">
        <f t="shared" si="40"/>
        <v>12170</v>
      </c>
      <c r="I89" s="24">
        <f t="shared" si="40"/>
        <v>114604032.9</v>
      </c>
      <c r="J89" s="24">
        <f t="shared" si="40"/>
        <v>449788781.1</v>
      </c>
      <c r="K89" s="24">
        <f t="shared" si="40"/>
        <v>-335184748.2</v>
      </c>
      <c r="L89" s="24">
        <f t="shared" si="40"/>
        <v>440482007.8</v>
      </c>
      <c r="M89" s="24">
        <f t="shared" si="40"/>
        <v>2004625870</v>
      </c>
      <c r="N89" s="24">
        <f t="shared" si="40"/>
        <v>-1564143863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9.24358352E8</v>
      </c>
      <c r="E90" s="6">
        <v>7073657.0</v>
      </c>
      <c r="F90" s="6">
        <f>D90-E90</f>
        <v>917284695</v>
      </c>
      <c r="G90" s="6">
        <v>0.0</v>
      </c>
      <c r="H90" s="6">
        <v>585.0</v>
      </c>
      <c r="I90" s="6">
        <v>1818462.0</v>
      </c>
      <c r="J90" s="6">
        <v>9381492.0</v>
      </c>
      <c r="K90" s="4">
        <f>I90-J90</f>
        <v>-7563030</v>
      </c>
      <c r="L90" s="4">
        <f>I90+Aug!L90</f>
        <v>24118791</v>
      </c>
      <c r="M90" s="4">
        <f>J90+Aug!M90</f>
        <v>90223054</v>
      </c>
      <c r="N90" s="4">
        <f>L90-M90</f>
        <v>-66104263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924358352</v>
      </c>
      <c r="E91" s="24">
        <f t="shared" si="41"/>
        <v>7073657</v>
      </c>
      <c r="F91" s="24">
        <f t="shared" si="41"/>
        <v>917284695</v>
      </c>
      <c r="G91" s="24">
        <f t="shared" si="41"/>
        <v>0</v>
      </c>
      <c r="H91" s="25">
        <f t="shared" si="41"/>
        <v>585</v>
      </c>
      <c r="I91" s="24">
        <f t="shared" si="41"/>
        <v>1818462</v>
      </c>
      <c r="J91" s="24">
        <f t="shared" si="41"/>
        <v>9381492</v>
      </c>
      <c r="K91" s="24">
        <f t="shared" si="41"/>
        <v>-7563030</v>
      </c>
      <c r="L91" s="24">
        <f t="shared" si="41"/>
        <v>24118791</v>
      </c>
      <c r="M91" s="24">
        <f t="shared" si="41"/>
        <v>90223054</v>
      </c>
      <c r="N91" s="24">
        <f t="shared" si="41"/>
        <v>-66104263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66061979075</v>
      </c>
      <c r="E92" s="24">
        <f t="shared" si="42"/>
        <v>635046464.7</v>
      </c>
      <c r="F92" s="24">
        <f t="shared" si="42"/>
        <v>65426932610</v>
      </c>
      <c r="G92" s="24">
        <f t="shared" si="42"/>
        <v>260500000</v>
      </c>
      <c r="H92" s="24">
        <f t="shared" si="42"/>
        <v>72747</v>
      </c>
      <c r="I92" s="24">
        <f t="shared" si="42"/>
        <v>654823910.1</v>
      </c>
      <c r="J92" s="24">
        <f t="shared" si="42"/>
        <v>899356696.5</v>
      </c>
      <c r="K92" s="24">
        <f t="shared" si="42"/>
        <v>-244532786.4</v>
      </c>
      <c r="L92" s="24">
        <f t="shared" si="42"/>
        <v>3685890259</v>
      </c>
      <c r="M92" s="24">
        <f t="shared" si="42"/>
        <v>7827550169</v>
      </c>
      <c r="N92" s="24">
        <f t="shared" si="42"/>
        <v>-4141659910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1.6857343866E8</v>
      </c>
      <c r="E95" s="6">
        <v>223286.06</v>
      </c>
      <c r="F95" s="6">
        <f t="shared" ref="F95:F98" si="43">D95-E95</f>
        <v>168350152.6</v>
      </c>
      <c r="G95" s="6">
        <v>0.0</v>
      </c>
      <c r="H95" s="6">
        <v>59.0</v>
      </c>
      <c r="I95" s="6">
        <v>27000.0</v>
      </c>
      <c r="J95" s="6">
        <v>31809.34</v>
      </c>
      <c r="K95" s="4">
        <f t="shared" ref="K95:K98" si="44">I95-J95</f>
        <v>-4809.34</v>
      </c>
      <c r="L95" s="4">
        <f>I95+Aug!L95</f>
        <v>16024306.52</v>
      </c>
      <c r="M95" s="4">
        <f>J95+Aug!M95</f>
        <v>12268008.38</v>
      </c>
      <c r="N95" s="4">
        <f t="shared" ref="N95:N98" si="45">L95-M95</f>
        <v>3756298.14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2.3288675853E10</v>
      </c>
      <c r="E96" s="6">
        <v>3.01675533E8</v>
      </c>
      <c r="F96" s="6">
        <f t="shared" si="43"/>
        <v>22987000320</v>
      </c>
      <c r="G96" s="6">
        <v>0.0</v>
      </c>
      <c r="H96" s="6">
        <v>23234.0</v>
      </c>
      <c r="I96" s="6">
        <v>346175.0</v>
      </c>
      <c r="J96" s="6">
        <v>3.19544012E8</v>
      </c>
      <c r="K96" s="4">
        <f t="shared" si="44"/>
        <v>-319197837</v>
      </c>
      <c r="L96" s="4">
        <f>I96+Aug!L96</f>
        <v>3066339</v>
      </c>
      <c r="M96" s="4">
        <f>J96+Aug!M96</f>
        <v>4747175818</v>
      </c>
      <c r="N96" s="4">
        <f t="shared" si="45"/>
        <v>-4744109479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3.07520737E9</v>
      </c>
      <c r="E97" s="6">
        <v>1.119833E7</v>
      </c>
      <c r="F97" s="6">
        <f t="shared" si="43"/>
        <v>3064009040</v>
      </c>
      <c r="G97" s="6">
        <v>0.0</v>
      </c>
      <c r="H97" s="6">
        <v>1366.0</v>
      </c>
      <c r="I97" s="6">
        <v>3.67599765E8</v>
      </c>
      <c r="J97" s="6">
        <v>1.4466468E8</v>
      </c>
      <c r="K97" s="4">
        <f t="shared" si="44"/>
        <v>222935085</v>
      </c>
      <c r="L97" s="4">
        <f>I97+Aug!L97</f>
        <v>3666651515</v>
      </c>
      <c r="M97" s="4">
        <f>J97+Aug!M97</f>
        <v>3936345506</v>
      </c>
      <c r="N97" s="4">
        <f t="shared" si="45"/>
        <v>-269693991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1.3245323148E10</v>
      </c>
      <c r="E98" s="6">
        <v>9.6312618E7</v>
      </c>
      <c r="F98" s="6">
        <f t="shared" si="43"/>
        <v>13149010530</v>
      </c>
      <c r="G98" s="6">
        <v>0.0</v>
      </c>
      <c r="H98" s="6">
        <v>71762.0</v>
      </c>
      <c r="I98" s="6">
        <v>3.74639088E8</v>
      </c>
      <c r="J98" s="6">
        <v>9.09948595E8</v>
      </c>
      <c r="K98" s="4">
        <f t="shared" si="44"/>
        <v>-535309507</v>
      </c>
      <c r="L98" s="4">
        <f>I98+Aug!L98</f>
        <v>3655922882</v>
      </c>
      <c r="M98" s="4">
        <f>J98+Aug!M98</f>
        <v>11694718729</v>
      </c>
      <c r="N98" s="4">
        <f t="shared" si="45"/>
        <v>-8038795847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1.0769266836E10</v>
      </c>
      <c r="E100" s="6">
        <v>7788131.0</v>
      </c>
      <c r="F100" s="6">
        <f>D100-E100</f>
        <v>10761478705</v>
      </c>
      <c r="G100" s="6">
        <v>0.0</v>
      </c>
      <c r="H100" s="6">
        <v>23438.0</v>
      </c>
      <c r="I100" s="6">
        <v>8.66637905E8</v>
      </c>
      <c r="J100" s="6">
        <v>6.23104717E8</v>
      </c>
      <c r="K100" s="4">
        <f>I100-J100</f>
        <v>243533188</v>
      </c>
      <c r="L100" s="4">
        <f>I100+Aug!L100</f>
        <v>9480563989</v>
      </c>
      <c r="M100" s="4">
        <f>J100+Aug!M100</f>
        <v>7228757401</v>
      </c>
      <c r="N100" s="4">
        <f>L100-M100</f>
        <v>2251806588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50547046646</v>
      </c>
      <c r="E101" s="24">
        <f t="shared" si="47"/>
        <v>417197898.1</v>
      </c>
      <c r="F101" s="24">
        <f t="shared" si="47"/>
        <v>50129848748</v>
      </c>
      <c r="G101" s="24">
        <f t="shared" si="47"/>
        <v>0</v>
      </c>
      <c r="H101" s="25">
        <f t="shared" si="47"/>
        <v>119859</v>
      </c>
      <c r="I101" s="24">
        <f t="shared" si="47"/>
        <v>1609249933</v>
      </c>
      <c r="J101" s="24">
        <f t="shared" si="47"/>
        <v>1997293813</v>
      </c>
      <c r="K101" s="24">
        <f t="shared" si="47"/>
        <v>-388043880.3</v>
      </c>
      <c r="L101" s="24">
        <f t="shared" si="47"/>
        <v>16822229032</v>
      </c>
      <c r="M101" s="24">
        <f t="shared" si="47"/>
        <v>27619265462</v>
      </c>
      <c r="N101" s="24">
        <f t="shared" si="47"/>
        <v>-10797036431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2.216978933E9</v>
      </c>
      <c r="E103" s="6">
        <v>1.0847524E7</v>
      </c>
      <c r="F103" s="6">
        <f>D103-E103</f>
        <v>2206131409</v>
      </c>
      <c r="G103" s="6">
        <v>0.0</v>
      </c>
      <c r="H103" s="6">
        <v>3759.0</v>
      </c>
      <c r="I103" s="6">
        <v>1.83001854E8</v>
      </c>
      <c r="J103" s="6">
        <v>4.13517449E8</v>
      </c>
      <c r="K103" s="4">
        <f>I103-J103</f>
        <v>-230515595</v>
      </c>
      <c r="L103" s="4">
        <f>I103+Aug!L103</f>
        <v>1197267762</v>
      </c>
      <c r="M103" s="4">
        <f>J103+Aug!M103</f>
        <v>1439323734</v>
      </c>
      <c r="N103" s="4">
        <f>L103-M103</f>
        <v>-242055972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2216978933</v>
      </c>
      <c r="E104" s="24">
        <f t="shared" si="48"/>
        <v>10847524</v>
      </c>
      <c r="F104" s="24">
        <f t="shared" si="48"/>
        <v>2206131409</v>
      </c>
      <c r="G104" s="24">
        <f t="shared" si="48"/>
        <v>0</v>
      </c>
      <c r="H104" s="25">
        <f t="shared" si="48"/>
        <v>3759</v>
      </c>
      <c r="I104" s="24">
        <f t="shared" si="48"/>
        <v>183001854</v>
      </c>
      <c r="J104" s="24">
        <f t="shared" si="48"/>
        <v>413517449</v>
      </c>
      <c r="K104" s="24">
        <f t="shared" si="48"/>
        <v>-230515595</v>
      </c>
      <c r="L104" s="24">
        <f t="shared" si="48"/>
        <v>1197267762</v>
      </c>
      <c r="M104" s="24">
        <f t="shared" si="48"/>
        <v>1439323734</v>
      </c>
      <c r="N104" s="24">
        <f t="shared" si="48"/>
        <v>-242055972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52764025579</v>
      </c>
      <c r="E105" s="24">
        <f t="shared" si="49"/>
        <v>428045422.1</v>
      </c>
      <c r="F105" s="24">
        <f t="shared" si="49"/>
        <v>52335980157</v>
      </c>
      <c r="G105" s="24">
        <f t="shared" si="49"/>
        <v>0</v>
      </c>
      <c r="H105" s="25">
        <f t="shared" si="49"/>
        <v>123618</v>
      </c>
      <c r="I105" s="24">
        <f t="shared" si="49"/>
        <v>1792251787</v>
      </c>
      <c r="J105" s="24">
        <f t="shared" si="49"/>
        <v>2410811262</v>
      </c>
      <c r="K105" s="24">
        <f t="shared" si="49"/>
        <v>-618559475.3</v>
      </c>
      <c r="L105" s="24">
        <f t="shared" si="49"/>
        <v>18019496794</v>
      </c>
      <c r="M105" s="24">
        <f t="shared" si="49"/>
        <v>29058589196</v>
      </c>
      <c r="N105" s="24">
        <f t="shared" si="49"/>
        <v>-11039092403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8.967446037E9</v>
      </c>
      <c r="E108" s="6">
        <v>9.3480996E7</v>
      </c>
      <c r="F108" s="6">
        <f t="shared" ref="F108:F110" si="50">D108-E108</f>
        <v>8873965041</v>
      </c>
      <c r="G108" s="6">
        <v>0.0</v>
      </c>
      <c r="H108" s="6">
        <v>350151.0</v>
      </c>
      <c r="I108" s="6">
        <v>8.9550781E7</v>
      </c>
      <c r="J108" s="6">
        <v>1.28754549E8</v>
      </c>
      <c r="K108" s="4">
        <f t="shared" ref="K108:K110" si="51">I108-J108</f>
        <v>-39203768</v>
      </c>
      <c r="L108" s="4">
        <f>I108+Aug!L108</f>
        <v>931293214</v>
      </c>
      <c r="M108" s="4">
        <f>J108+Aug!M108</f>
        <v>1711475231</v>
      </c>
      <c r="N108" s="4">
        <f t="shared" ref="N108:N110" si="52">L108-M108</f>
        <v>-780182017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4.616051719E9</v>
      </c>
      <c r="E109" s="6">
        <v>4.0152355E7</v>
      </c>
      <c r="F109" s="6">
        <f t="shared" si="50"/>
        <v>4575899364</v>
      </c>
      <c r="G109" s="6">
        <v>0.0</v>
      </c>
      <c r="H109" s="6">
        <v>8675.0</v>
      </c>
      <c r="I109" s="6">
        <v>3.1913124E8</v>
      </c>
      <c r="J109" s="6">
        <v>7.6801526E7</v>
      </c>
      <c r="K109" s="4">
        <f t="shared" si="51"/>
        <v>242329714</v>
      </c>
      <c r="L109" s="4">
        <f>I109+Aug!L109</f>
        <v>1684621341</v>
      </c>
      <c r="M109" s="4">
        <f>J109+Aug!M109</f>
        <v>976382061</v>
      </c>
      <c r="N109" s="4">
        <f t="shared" si="52"/>
        <v>708239280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2.242399278E9</v>
      </c>
      <c r="E110" s="6">
        <v>7.3551259E7</v>
      </c>
      <c r="F110" s="6">
        <f t="shared" si="50"/>
        <v>2168848019</v>
      </c>
      <c r="G110" s="6">
        <v>0.0</v>
      </c>
      <c r="H110" s="6">
        <v>3103.0</v>
      </c>
      <c r="I110" s="6">
        <v>2.28334651E8</v>
      </c>
      <c r="J110" s="6">
        <v>3.1332767E7</v>
      </c>
      <c r="K110" s="4">
        <f t="shared" si="51"/>
        <v>197001884</v>
      </c>
      <c r="L110" s="4">
        <f>I110+Aug!L110</f>
        <v>1900223365</v>
      </c>
      <c r="M110" s="4">
        <f>J110+Aug!M110</f>
        <v>258382973</v>
      </c>
      <c r="N110" s="4">
        <f t="shared" si="52"/>
        <v>1641840392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15825897034</v>
      </c>
      <c r="E111" s="24">
        <f t="shared" si="54"/>
        <v>207184610</v>
      </c>
      <c r="F111" s="24">
        <f t="shared" si="54"/>
        <v>15618712424</v>
      </c>
      <c r="G111" s="24">
        <f t="shared" si="54"/>
        <v>0</v>
      </c>
      <c r="H111" s="24">
        <f t="shared" si="54"/>
        <v>361929</v>
      </c>
      <c r="I111" s="24">
        <f t="shared" si="54"/>
        <v>637016672</v>
      </c>
      <c r="J111" s="24">
        <f t="shared" si="54"/>
        <v>236888842</v>
      </c>
      <c r="K111" s="24">
        <f t="shared" si="54"/>
        <v>400127830</v>
      </c>
      <c r="L111" s="24">
        <f t="shared" si="54"/>
        <v>4516137920</v>
      </c>
      <c r="M111" s="24">
        <f t="shared" si="54"/>
        <v>2946240265</v>
      </c>
      <c r="N111" s="24">
        <f t="shared" si="54"/>
        <v>1569897655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9.721953354E9</v>
      </c>
      <c r="E113" s="6">
        <v>5.0753914E7</v>
      </c>
      <c r="F113" s="6">
        <f>D113-E113</f>
        <v>9671199440</v>
      </c>
      <c r="G113" s="6">
        <v>0.0</v>
      </c>
      <c r="H113" s="6">
        <v>7330.0</v>
      </c>
      <c r="I113" s="6">
        <v>4.3443322E7</v>
      </c>
      <c r="J113" s="4">
        <v>1.10613903E8</v>
      </c>
      <c r="K113" s="4">
        <f>I113-J113</f>
        <v>-67170581</v>
      </c>
      <c r="L113" s="4">
        <f>I113+Aug!L113</f>
        <v>437839671</v>
      </c>
      <c r="M113" s="4">
        <f>J113+Aug!M113</f>
        <v>1315022509</v>
      </c>
      <c r="N113" s="4">
        <f>L113-M113</f>
        <v>-877182838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9721953354</v>
      </c>
      <c r="E114" s="24">
        <f t="shared" si="55"/>
        <v>50753914</v>
      </c>
      <c r="F114" s="24">
        <f t="shared" si="55"/>
        <v>9671199440</v>
      </c>
      <c r="G114" s="24">
        <f t="shared" si="55"/>
        <v>0</v>
      </c>
      <c r="H114" s="25">
        <f t="shared" si="55"/>
        <v>7330</v>
      </c>
      <c r="I114" s="24">
        <f t="shared" si="55"/>
        <v>43443322</v>
      </c>
      <c r="J114" s="24">
        <f t="shared" si="55"/>
        <v>110613903</v>
      </c>
      <c r="K114" s="24">
        <f t="shared" si="55"/>
        <v>-67170581</v>
      </c>
      <c r="L114" s="24">
        <f t="shared" si="55"/>
        <v>437839671</v>
      </c>
      <c r="M114" s="24">
        <f t="shared" si="55"/>
        <v>1315022509</v>
      </c>
      <c r="N114" s="24">
        <f t="shared" si="55"/>
        <v>-877182838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25547850388</v>
      </c>
      <c r="E115" s="24">
        <f t="shared" si="56"/>
        <v>257938524</v>
      </c>
      <c r="F115" s="24">
        <f t="shared" si="56"/>
        <v>25289911864</v>
      </c>
      <c r="G115" s="24">
        <f t="shared" si="56"/>
        <v>0</v>
      </c>
      <c r="H115" s="25">
        <f t="shared" si="56"/>
        <v>369259</v>
      </c>
      <c r="I115" s="24">
        <f t="shared" si="56"/>
        <v>680459994</v>
      </c>
      <c r="J115" s="24">
        <f t="shared" si="56"/>
        <v>347502745</v>
      </c>
      <c r="K115" s="24">
        <f t="shared" si="56"/>
        <v>332957249</v>
      </c>
      <c r="L115" s="24">
        <f t="shared" si="56"/>
        <v>4953977591</v>
      </c>
      <c r="M115" s="24">
        <f t="shared" si="56"/>
        <v>4261262774</v>
      </c>
      <c r="N115" s="24">
        <f t="shared" si="56"/>
        <v>692714817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226222044102</v>
      </c>
      <c r="E116" s="34">
        <f t="shared" si="57"/>
        <v>2006087145</v>
      </c>
      <c r="F116" s="34">
        <f t="shared" si="57"/>
        <v>224215956957</v>
      </c>
      <c r="G116" s="34">
        <f t="shared" si="57"/>
        <v>69737317797</v>
      </c>
      <c r="H116" s="35">
        <f t="shared" si="57"/>
        <v>1661458</v>
      </c>
      <c r="I116" s="34">
        <f t="shared" si="57"/>
        <v>3574937349</v>
      </c>
      <c r="J116" s="34">
        <f t="shared" si="57"/>
        <v>5836352273</v>
      </c>
      <c r="K116" s="34">
        <f t="shared" si="57"/>
        <v>-2261414923</v>
      </c>
      <c r="L116" s="34">
        <f t="shared" si="57"/>
        <v>30716806865</v>
      </c>
      <c r="M116" s="34">
        <f t="shared" si="57"/>
        <v>55918951345</v>
      </c>
      <c r="N116" s="34">
        <f t="shared" si="57"/>
        <v>-25202144479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57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3"/>
      <c r="B118" s="2"/>
      <c r="C118" s="36"/>
      <c r="D118" s="4"/>
      <c r="E118" s="4"/>
      <c r="F118" s="4"/>
      <c r="G118" s="4"/>
      <c r="H118" s="4"/>
      <c r="I118" s="4"/>
      <c r="J118" s="4"/>
      <c r="K118" s="4"/>
      <c r="L118" s="4">
        <f>Aug!L116+I116+-L116</f>
        <v>0</v>
      </c>
      <c r="M118" s="4">
        <f>Aug!M116+Sep!J116-Sep!M116</f>
        <v>-0.000007629394531</v>
      </c>
      <c r="N118" s="4">
        <f>Aug!N116+Sep!K116-Sep!N116</f>
        <v>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130</v>
      </c>
      <c r="B3" s="2"/>
      <c r="C3" s="1"/>
      <c r="D3" s="46"/>
      <c r="E3" s="47"/>
      <c r="F3" s="48"/>
      <c r="G3" s="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116</v>
      </c>
      <c r="B4" s="2"/>
      <c r="C4" s="1"/>
      <c r="D4" s="46"/>
      <c r="E4" s="47"/>
      <c r="F4" s="48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Sep!F9</f>
        <v>4440489884</v>
      </c>
      <c r="E9" s="4">
        <f>'July UPDATED'!I9+Aug!I9+Sep!I9</f>
        <v>14877602</v>
      </c>
      <c r="F9" s="4">
        <f>'July UPDATED'!J9+Aug!J9+Sep!J9</f>
        <v>229438915</v>
      </c>
      <c r="G9" s="4">
        <f t="shared" ref="G9:G27" si="1">E9-F9</f>
        <v>-214561313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f t="shared" ref="B10:B27" si="2">1+B9</f>
        <v>2</v>
      </c>
      <c r="C10" s="3" t="s">
        <v>22</v>
      </c>
      <c r="D10" s="6">
        <f>Sep!F10</f>
        <v>821276200.7</v>
      </c>
      <c r="E10" s="4">
        <f>'July UPDATED'!I10+Aug!I10+Sep!I10</f>
        <v>216625094.7</v>
      </c>
      <c r="F10" s="4">
        <f>'July UPDATED'!J10+Aug!J10+Sep!J10</f>
        <v>235648227.9</v>
      </c>
      <c r="G10" s="4">
        <f t="shared" si="1"/>
        <v>-19023133.24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f t="shared" si="2"/>
        <v>3</v>
      </c>
      <c r="C11" s="3" t="s">
        <v>23</v>
      </c>
      <c r="D11" s="6">
        <f>Sep!F11</f>
        <v>1249354982</v>
      </c>
      <c r="E11" s="4">
        <f>'July UPDATED'!I11+Aug!I11+Sep!I11</f>
        <v>32460100.38</v>
      </c>
      <c r="F11" s="4">
        <f>'July UPDATED'!J11+Aug!J11+Sep!J11</f>
        <v>69794205.28</v>
      </c>
      <c r="G11" s="4">
        <f t="shared" si="1"/>
        <v>-37334104.9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f t="shared" si="2"/>
        <v>4</v>
      </c>
      <c r="C12" s="3" t="s">
        <v>24</v>
      </c>
      <c r="D12" s="6">
        <f>Sep!F12</f>
        <v>417281948.8</v>
      </c>
      <c r="E12" s="4">
        <f>'July UPDATED'!I12+Aug!I12+Sep!I12</f>
        <v>3351880.82</v>
      </c>
      <c r="F12" s="4">
        <f>'July UPDATED'!J12+Aug!J12+Sep!J12</f>
        <v>38757768.65</v>
      </c>
      <c r="G12" s="4">
        <f t="shared" si="1"/>
        <v>-35405887.83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f t="shared" si="2"/>
        <v>5</v>
      </c>
      <c r="C13" s="3" t="s">
        <v>25</v>
      </c>
      <c r="D13" s="6">
        <f>Sep!F13</f>
        <v>417423443</v>
      </c>
      <c r="E13" s="4">
        <f>'July UPDATED'!I13+Aug!I13+Sep!I13</f>
        <v>2726476</v>
      </c>
      <c r="F13" s="4">
        <f>'July UPDATED'!J13+Aug!J13+Sep!J13</f>
        <v>54275140</v>
      </c>
      <c r="G13" s="4">
        <f t="shared" si="1"/>
        <v>-51548664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Sep!F14</f>
        <v>3636987448</v>
      </c>
      <c r="E14" s="4">
        <f>'July UPDATED'!I14+Aug!I14+Sep!I14</f>
        <v>21432830</v>
      </c>
      <c r="F14" s="4">
        <f>'July UPDATED'!J14+Aug!J14+Sep!J14</f>
        <v>356806775</v>
      </c>
      <c r="G14" s="4">
        <f t="shared" si="1"/>
        <v>-335373945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Sep!F15</f>
        <v>95392562</v>
      </c>
      <c r="E15" s="4">
        <f>'July UPDATED'!I15+Aug!I15+Sep!I15</f>
        <v>5112857</v>
      </c>
      <c r="F15" s="4">
        <f>'July UPDATED'!J15+Aug!J15+Sep!J15</f>
        <v>56893168</v>
      </c>
      <c r="G15" s="4">
        <f t="shared" si="1"/>
        <v>-51780311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Sep!F16</f>
        <v>127943710</v>
      </c>
      <c r="E16" s="4">
        <f>'July UPDATED'!I16+Aug!I16+Sep!I16</f>
        <v>0</v>
      </c>
      <c r="F16" s="4">
        <f>'July UPDATED'!J16+Aug!J16+Sep!J16</f>
        <v>129031</v>
      </c>
      <c r="G16" s="4">
        <f t="shared" si="1"/>
        <v>-129031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Sep!F17</f>
        <v>1210976183</v>
      </c>
      <c r="E17" s="4">
        <f>'July UPDATED'!I17+Aug!I17+Sep!I17</f>
        <v>0</v>
      </c>
      <c r="F17" s="4">
        <f>'July UPDATED'!J17+Aug!J17+Sep!J17</f>
        <v>45167971</v>
      </c>
      <c r="G17" s="4">
        <f t="shared" si="1"/>
        <v>-45167971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Sep!F18</f>
        <v>3617664213</v>
      </c>
      <c r="E18" s="4">
        <f>'July UPDATED'!I18+Aug!I18+Sep!I18</f>
        <v>26743955</v>
      </c>
      <c r="F18" s="4">
        <f>'July UPDATED'!J18+Aug!J18+Sep!J18</f>
        <v>233099615</v>
      </c>
      <c r="G18" s="4">
        <f t="shared" si="1"/>
        <v>-206355660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Sep!F19</f>
        <v>2498386763</v>
      </c>
      <c r="E19" s="4">
        <f>'July UPDATED'!I19+Aug!I19+Sep!I19</f>
        <v>15147515.88</v>
      </c>
      <c r="F19" s="4">
        <f>'July UPDATED'!J19+Aug!J19+Sep!J19</f>
        <v>94107040.37</v>
      </c>
      <c r="G19" s="4">
        <f t="shared" si="1"/>
        <v>-78959524.49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Sep!F20</f>
        <v>10140312402</v>
      </c>
      <c r="E20" s="4">
        <f>'July UPDATED'!I20+Aug!I20+Sep!I20</f>
        <v>27124708.34</v>
      </c>
      <c r="F20" s="4">
        <f>'July UPDATED'!J20+Aug!J20+Sep!J20</f>
        <v>277888382.6</v>
      </c>
      <c r="G20" s="4">
        <f t="shared" si="1"/>
        <v>-250763674.2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Sep!F21</f>
        <v>351479648.2</v>
      </c>
      <c r="E21" s="4">
        <f>'July UPDATED'!I21+Aug!I21+Sep!I21</f>
        <v>1264841.19</v>
      </c>
      <c r="F21" s="4">
        <f>'July UPDATED'!J21+Aug!J21+Sep!J21</f>
        <v>6474253.8</v>
      </c>
      <c r="G21" s="4">
        <f t="shared" si="1"/>
        <v>-5209412.61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Sep!F22</f>
        <v>4053551938</v>
      </c>
      <c r="E22" s="4">
        <f>'July UPDATED'!I22+Aug!I22+Sep!I22</f>
        <v>15996188.67</v>
      </c>
      <c r="F22" s="4">
        <f>'July UPDATED'!J22+Aug!J22+Sep!J22</f>
        <v>185815825.3</v>
      </c>
      <c r="G22" s="4">
        <f t="shared" si="1"/>
        <v>-169819636.6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Sep!F23</f>
        <v>7644197137</v>
      </c>
      <c r="E23" s="4">
        <f>'July UPDATED'!I23+Aug!I23+Sep!I23</f>
        <v>3217155</v>
      </c>
      <c r="F23" s="4">
        <f>'July UPDATED'!J23+Aug!J23+Sep!J23</f>
        <v>746333765</v>
      </c>
      <c r="G23" s="4">
        <f t="shared" si="1"/>
        <v>-743116610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19" t="s">
        <v>36</v>
      </c>
      <c r="D24" s="6">
        <f>Sep!F24</f>
        <v>3841157869</v>
      </c>
      <c r="E24" s="4">
        <f>'July UPDATED'!I24+Aug!I24+Sep!I24</f>
        <v>445953907.7</v>
      </c>
      <c r="F24" s="4">
        <f>'July UPDATED'!J24+Aug!J24+Sep!J24</f>
        <v>459687058.9</v>
      </c>
      <c r="G24" s="4">
        <f t="shared" si="1"/>
        <v>-13733151.22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f t="shared" si="2"/>
        <v>17</v>
      </c>
      <c r="C25" s="21" t="s">
        <v>37</v>
      </c>
      <c r="D25" s="6">
        <f>Sep!F25</f>
        <v>6603090878</v>
      </c>
      <c r="E25" s="4">
        <f>'July UPDATED'!I25+Aug!I25+Sep!I25</f>
        <v>64123274</v>
      </c>
      <c r="F25" s="4">
        <f>'July UPDATED'!J25+Aug!J25+Sep!J25</f>
        <v>484559186</v>
      </c>
      <c r="G25" s="4">
        <f t="shared" si="1"/>
        <v>-420435912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f t="shared" si="2"/>
        <v>18</v>
      </c>
      <c r="C26" s="21" t="s">
        <v>38</v>
      </c>
      <c r="D26" s="6">
        <f>Sep!F26</f>
        <v>10124566565</v>
      </c>
      <c r="E26" s="4">
        <f>'July UPDATED'!I26+Aug!I26+Sep!I26</f>
        <v>114420266</v>
      </c>
      <c r="F26" s="4">
        <f>'July UPDATED'!J26+Aug!J26+Sep!J26</f>
        <v>1101899260</v>
      </c>
      <c r="G26" s="4">
        <f t="shared" si="1"/>
        <v>-987478994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Sep!F27</f>
        <v>655498093.5</v>
      </c>
      <c r="E27" s="4">
        <f>'July UPDATED'!I27+Aug!I27+Sep!I27</f>
        <v>328121.37</v>
      </c>
      <c r="F27" s="4">
        <f>'July UPDATED'!J27+Aug!J27+Sep!J27</f>
        <v>8418668.7</v>
      </c>
      <c r="G27" s="4">
        <f t="shared" si="1"/>
        <v>-8090547.33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f>1+B27</f>
        <v>20</v>
      </c>
      <c r="C29" s="3" t="s">
        <v>41</v>
      </c>
      <c r="D29" s="6">
        <f>Sep!F29</f>
        <v>255009762.7</v>
      </c>
      <c r="E29" s="4">
        <f>'July UPDATED'!I29+Aug!I29+Sep!I29</f>
        <v>16784316.19</v>
      </c>
      <c r="F29" s="4">
        <f>'July UPDATED'!J29+Aug!J29+Sep!J29</f>
        <v>25901523.35</v>
      </c>
      <c r="G29" s="4">
        <f t="shared" ref="G29:G32" si="3">E29-F29</f>
        <v>-9117207.16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18"/>
      <c r="B30" s="2">
        <f t="shared" ref="B30:B32" si="4">1+B29</f>
        <v>21</v>
      </c>
      <c r="C30" s="3" t="s">
        <v>42</v>
      </c>
      <c r="D30" s="6">
        <f>Sep!F30</f>
        <v>312669225.9</v>
      </c>
      <c r="E30" s="4">
        <f>'July UPDATED'!I30+Aug!I30+Sep!I30</f>
        <v>53109461.17</v>
      </c>
      <c r="F30" s="4">
        <f>'July UPDATED'!J30+Aug!J30+Sep!J30</f>
        <v>37874999.33</v>
      </c>
      <c r="G30" s="4">
        <f t="shared" si="3"/>
        <v>15234461.84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Sep!F31</f>
        <v>314550777.4</v>
      </c>
      <c r="E31" s="4">
        <f>'July UPDATED'!I31+Aug!I31+Sep!I31</f>
        <v>5474277.86</v>
      </c>
      <c r="F31" s="4">
        <f>'July UPDATED'!J31+Aug!J31+Sep!J31</f>
        <v>14512416.86</v>
      </c>
      <c r="G31" s="4">
        <f t="shared" si="3"/>
        <v>-9038139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Sep!F32</f>
        <v>685485923</v>
      </c>
      <c r="E32" s="4">
        <f>'July UPDATED'!I32+Aug!I32+Sep!I32</f>
        <v>69337717</v>
      </c>
      <c r="F32" s="4">
        <f>'July UPDATED'!J32+Aug!J32+Sep!J32</f>
        <v>80673305</v>
      </c>
      <c r="G32" s="4">
        <f t="shared" si="3"/>
        <v>-11335588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18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Sep!F34</f>
        <v>1553988409</v>
      </c>
      <c r="E34" s="4">
        <f>'July UPDATED'!I34+Aug!I34+Sep!I34</f>
        <v>0</v>
      </c>
      <c r="F34" s="4">
        <f>'July UPDATED'!J34+Aug!J34+Sep!J34</f>
        <v>563699357</v>
      </c>
      <c r="G34" s="4">
        <f>E34-F34</f>
        <v>-563699357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2" t="s">
        <v>46</v>
      </c>
      <c r="B35" s="23"/>
      <c r="C35" s="1"/>
      <c r="D35" s="24">
        <f t="shared" ref="D35:G35" si="5">SUM(D9:D34)</f>
        <v>65068735967</v>
      </c>
      <c r="E35" s="24">
        <f t="shared" si="5"/>
        <v>1155612546</v>
      </c>
      <c r="F35" s="24">
        <f t="shared" si="5"/>
        <v>5407855859</v>
      </c>
      <c r="G35" s="24">
        <f t="shared" si="5"/>
        <v>-4252243313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18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Sep!F37</f>
        <v>28587766.11</v>
      </c>
      <c r="E37" s="4">
        <f>'July UPDATED'!I37+Aug!I37+Sep!I37</f>
        <v>61834.52</v>
      </c>
      <c r="F37" s="4">
        <f>'July UPDATED'!J37+Aug!J37+Sep!J37</f>
        <v>86732.65</v>
      </c>
      <c r="G37" s="4">
        <f t="shared" ref="G37:G38" si="6">E37-F37</f>
        <v>-24898.13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Sep!F38</f>
        <v>1984361768</v>
      </c>
      <c r="E38" s="4">
        <f>'July UPDATED'!I38+Aug!I38+Sep!I38</f>
        <v>229629198</v>
      </c>
      <c r="F38" s="4">
        <f>'July UPDATED'!J38+Aug!J38+Sep!J38</f>
        <v>137688242</v>
      </c>
      <c r="G38" s="4">
        <f t="shared" si="6"/>
        <v>91940956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2" t="s">
        <v>50</v>
      </c>
      <c r="B39" s="23"/>
      <c r="C39" s="1"/>
      <c r="D39" s="24">
        <f t="shared" ref="D39:G39" si="7">SUM(D37:D38)</f>
        <v>2012949534</v>
      </c>
      <c r="E39" s="24">
        <f t="shared" si="7"/>
        <v>229691032.5</v>
      </c>
      <c r="F39" s="24">
        <f t="shared" si="7"/>
        <v>137774974.7</v>
      </c>
      <c r="G39" s="24">
        <f t="shared" si="7"/>
        <v>91916057.87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3"/>
      <c r="C40" s="1"/>
      <c r="D40" s="24">
        <f t="shared" ref="D40:G40" si="8">D35+D39</f>
        <v>67081685501</v>
      </c>
      <c r="E40" s="24">
        <f t="shared" si="8"/>
        <v>1385303579</v>
      </c>
      <c r="F40" s="24">
        <f t="shared" si="8"/>
        <v>5545630834</v>
      </c>
      <c r="G40" s="24">
        <f t="shared" si="8"/>
        <v>-4160327255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Sep!F43</f>
        <v>464433903.9</v>
      </c>
      <c r="E43" s="4">
        <f>'July UPDATED'!I43+Aug!I43+Sep!I43</f>
        <v>4416175.03</v>
      </c>
      <c r="F43" s="4">
        <f>'July UPDATED'!J43+Aug!J43+Sep!J43</f>
        <v>13901984.18</v>
      </c>
      <c r="G43" s="4">
        <f t="shared" ref="G43:G52" si="9">E43-F43</f>
        <v>-9485809.15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Sep!F44</f>
        <v>119701737.5</v>
      </c>
      <c r="E44" s="4">
        <f>'July UPDATED'!I44+Aug!I44+Sep!I44</f>
        <v>1717902.79</v>
      </c>
      <c r="F44" s="4">
        <f>'July UPDATED'!J44+Aug!J44+Sep!J44</f>
        <v>1951217.88</v>
      </c>
      <c r="G44" s="4">
        <f t="shared" si="9"/>
        <v>-233315.09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Sep!F45</f>
        <v>718650159</v>
      </c>
      <c r="E45" s="4">
        <f>'July UPDATED'!I45+Aug!I45+Sep!I45</f>
        <v>3031468</v>
      </c>
      <c r="F45" s="4">
        <f>'July UPDATED'!J45+Aug!J45+Sep!J45</f>
        <v>111887764</v>
      </c>
      <c r="G45" s="4">
        <f t="shared" si="9"/>
        <v>-108856296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Sep!F46</f>
        <v>349526765</v>
      </c>
      <c r="E46" s="4">
        <f>'July UPDATED'!I46+Aug!I46+Sep!I46</f>
        <v>34298737</v>
      </c>
      <c r="F46" s="4">
        <f>'July UPDATED'!J46+Aug!J46+Sep!J46</f>
        <v>19850375</v>
      </c>
      <c r="G46" s="4">
        <f t="shared" si="9"/>
        <v>14448362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Sep!F47</f>
        <v>345156748.7</v>
      </c>
      <c r="E47" s="4">
        <f>'July UPDATED'!I47+Aug!I47+Sep!I47</f>
        <v>0</v>
      </c>
      <c r="F47" s="4">
        <f>'July UPDATED'!J47+Aug!J47+Sep!J47</f>
        <v>0</v>
      </c>
      <c r="G47" s="4">
        <f t="shared" si="9"/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Sep!F48</f>
        <v>484477229</v>
      </c>
      <c r="E48" s="4">
        <f>'July UPDATED'!I48+Aug!I48+Sep!I48</f>
        <v>1087651</v>
      </c>
      <c r="F48" s="4">
        <f>'July UPDATED'!J48+Aug!J48+Sep!J48</f>
        <v>30076822</v>
      </c>
      <c r="G48" s="4">
        <f t="shared" si="9"/>
        <v>-28989171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Sep!F49</f>
        <v>2015361451</v>
      </c>
      <c r="E49" s="4">
        <f>'July UPDATED'!I49+Aug!I49+Sep!I49</f>
        <v>7586950</v>
      </c>
      <c r="F49" s="4">
        <f>'July UPDATED'!J49+Aug!J49+Sep!J49</f>
        <v>62255669</v>
      </c>
      <c r="G49" s="4">
        <f t="shared" si="9"/>
        <v>-54668719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18"/>
      <c r="B50" s="2">
        <f t="shared" si="10"/>
        <v>34</v>
      </c>
      <c r="C50" s="3" t="s">
        <v>60</v>
      </c>
      <c r="D50" s="6">
        <f>Sep!F50</f>
        <v>129042793</v>
      </c>
      <c r="E50" s="4">
        <f>'July UPDATED'!I50+Aug!I50+Sep!I50</f>
        <v>0</v>
      </c>
      <c r="F50" s="4">
        <f>'July UPDATED'!J50+Aug!J50+Sep!J50</f>
        <v>148531</v>
      </c>
      <c r="G50" s="4">
        <f t="shared" si="9"/>
        <v>-148531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Sep!F51</f>
        <v>6596528964</v>
      </c>
      <c r="E51" s="4">
        <f>'July UPDATED'!I51+Aug!I51+Sep!I51</f>
        <v>21813808</v>
      </c>
      <c r="F51" s="4">
        <f>'July UPDATED'!J51+Aug!J51+Sep!J51</f>
        <v>333768854</v>
      </c>
      <c r="G51" s="4">
        <f t="shared" si="9"/>
        <v>-311955046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Sep!F52</f>
        <v>547578695</v>
      </c>
      <c r="E52" s="4">
        <f>'July UPDATED'!I52+Aug!I52+Sep!I52</f>
        <v>0</v>
      </c>
      <c r="F52" s="4">
        <f>'July UPDATED'!J52+Aug!J52+Sep!J52</f>
        <v>42382824</v>
      </c>
      <c r="G52" s="4">
        <f t="shared" si="9"/>
        <v>-42382824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18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Sep!F54</f>
        <v>78488771</v>
      </c>
      <c r="E54" s="4">
        <f>'July UPDATED'!I54+Aug!I54+Sep!I54</f>
        <v>905793</v>
      </c>
      <c r="F54" s="4">
        <f>'July UPDATED'!J54+Aug!J54+Sep!J54</f>
        <v>23458185</v>
      </c>
      <c r="G54" s="4">
        <f t="shared" ref="G54:G56" si="11">E54-F54</f>
        <v>-22552392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Sep!F55</f>
        <v>60836424</v>
      </c>
      <c r="E55" s="4">
        <f>'July UPDATED'!I55+Aug!I55+Sep!I55</f>
        <v>547209</v>
      </c>
      <c r="F55" s="4">
        <f>'July UPDATED'!J55+Aug!J55+Sep!J55</f>
        <v>2107474</v>
      </c>
      <c r="G55" s="4">
        <f t="shared" si="11"/>
        <v>-1560265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Sep!F56</f>
        <v>51916598</v>
      </c>
      <c r="E56" s="4">
        <f>'July UPDATED'!I56+Aug!I56+Sep!I56</f>
        <v>386531</v>
      </c>
      <c r="F56" s="4">
        <f>'July UPDATED'!J56+Aug!J56+Sep!J56</f>
        <v>675680</v>
      </c>
      <c r="G56" s="4">
        <f t="shared" si="11"/>
        <v>-289149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2" t="s">
        <v>46</v>
      </c>
      <c r="B57" s="22"/>
      <c r="C57" s="1"/>
      <c r="D57" s="24">
        <f t="shared" ref="D57:G57" si="13">SUM(D43:D56)</f>
        <v>11961700239</v>
      </c>
      <c r="E57" s="24">
        <f t="shared" si="13"/>
        <v>75792224.82</v>
      </c>
      <c r="F57" s="24">
        <f t="shared" si="13"/>
        <v>642465380.1</v>
      </c>
      <c r="G57" s="24">
        <f t="shared" si="13"/>
        <v>-566673155.2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18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f>1+B56</f>
        <v>40</v>
      </c>
      <c r="C59" s="3" t="s">
        <v>118</v>
      </c>
      <c r="D59" s="6">
        <f>Sep!F59</f>
        <v>74656370.59</v>
      </c>
      <c r="E59" s="4">
        <f>'July UPDATED'!I59+Aug!I59+Sep!I59</f>
        <v>96964.82</v>
      </c>
      <c r="F59" s="4">
        <f>'July UPDATED'!J59+Aug!J59+Sep!J59</f>
        <v>0</v>
      </c>
      <c r="G59" s="4">
        <f t="shared" ref="G59:G62" si="14">E59-F59</f>
        <v>96964.82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18"/>
      <c r="B60" s="2">
        <f t="shared" ref="B60:B62" si="15">1+B59</f>
        <v>41</v>
      </c>
      <c r="C60" s="3" t="s">
        <v>67</v>
      </c>
      <c r="D60" s="6">
        <f>Sep!F60</f>
        <v>322431968</v>
      </c>
      <c r="E60" s="4">
        <f>'July UPDATED'!I60+Aug!I60+Sep!I60</f>
        <v>11204</v>
      </c>
      <c r="F60" s="4">
        <f>'July UPDATED'!J60+Aug!J60+Sep!J60</f>
        <v>17079202</v>
      </c>
      <c r="G60" s="4">
        <f t="shared" si="14"/>
        <v>-17067998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Sep!F61</f>
        <v>1472694788</v>
      </c>
      <c r="E61" s="4">
        <f>'July UPDATED'!I61+Aug!I61+Sep!I61</f>
        <v>52425617</v>
      </c>
      <c r="F61" s="4">
        <f>'July UPDATED'!J61+Aug!J61+Sep!J61</f>
        <v>50172089</v>
      </c>
      <c r="G61" s="4">
        <f t="shared" si="14"/>
        <v>2253528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Sep!F62</f>
        <v>249963460</v>
      </c>
      <c r="E62" s="4">
        <f>'July UPDATED'!I62+Aug!I62+Sep!I62</f>
        <v>3116713</v>
      </c>
      <c r="F62" s="4">
        <f>'July UPDATED'!J62+Aug!J62+Sep!J62</f>
        <v>2886910</v>
      </c>
      <c r="G62" s="4">
        <f t="shared" si="14"/>
        <v>229803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2" t="s">
        <v>50</v>
      </c>
      <c r="B63" s="23"/>
      <c r="C63" s="1"/>
      <c r="D63" s="24">
        <f t="shared" ref="D63:G63" si="16">SUM(D59:D62)</f>
        <v>2119746587</v>
      </c>
      <c r="E63" s="24">
        <f t="shared" si="16"/>
        <v>55650498.82</v>
      </c>
      <c r="F63" s="24">
        <f t="shared" si="16"/>
        <v>70138201</v>
      </c>
      <c r="G63" s="24">
        <f t="shared" si="16"/>
        <v>-14487702.18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3"/>
      <c r="C64" s="1"/>
      <c r="D64" s="24">
        <f t="shared" ref="D64:G64" si="17">D57+D63</f>
        <v>14081446826</v>
      </c>
      <c r="E64" s="24">
        <f t="shared" si="17"/>
        <v>131442723.6</v>
      </c>
      <c r="F64" s="24">
        <f t="shared" si="17"/>
        <v>712603581.1</v>
      </c>
      <c r="G64" s="24">
        <f t="shared" si="17"/>
        <v>-581160857.4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18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Sep!F67</f>
        <v>35123342216</v>
      </c>
      <c r="E67" s="4">
        <f>'July UPDATED'!I67+Aug!I67+Sep!I67</f>
        <v>525798454</v>
      </c>
      <c r="F67" s="4">
        <f>'July UPDATED'!J67+Aug!J67+Sep!J67</f>
        <v>1426907155</v>
      </c>
      <c r="G67" s="4">
        <f t="shared" ref="G67:G77" si="18">E67-F67</f>
        <v>-901108701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Sep!F68</f>
        <v>302666540.9</v>
      </c>
      <c r="E68" s="4">
        <f>'July UPDATED'!I68+Aug!I68+Sep!I68</f>
        <v>4390152.73</v>
      </c>
      <c r="F68" s="4">
        <f>'July UPDATED'!J68+Aug!J68+Sep!J68</f>
        <v>20270471.48</v>
      </c>
      <c r="G68" s="4">
        <f t="shared" si="18"/>
        <v>-15880318.75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Sep!F69</f>
        <v>922186058.2</v>
      </c>
      <c r="E69" s="4">
        <f>'July UPDATED'!I69+Aug!I69+Sep!I69</f>
        <v>16633260.15</v>
      </c>
      <c r="F69" s="4">
        <f>'July UPDATED'!J69+Aug!J69+Sep!J69</f>
        <v>12626834.98</v>
      </c>
      <c r="G69" s="4">
        <f t="shared" si="18"/>
        <v>4006425.17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Sep!F70</f>
        <v>194037350</v>
      </c>
      <c r="E70" s="4">
        <f>'July UPDATED'!I70+Aug!I70+Sep!I70</f>
        <v>9999</v>
      </c>
      <c r="F70" s="4">
        <f>'July UPDATED'!J70+Aug!J70+Sep!J70</f>
        <v>253580</v>
      </c>
      <c r="G70" s="4">
        <f t="shared" si="18"/>
        <v>-243581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Sep!F71</f>
        <v>1235781770</v>
      </c>
      <c r="E71" s="4">
        <f>'July UPDATED'!I71+Aug!I71+Sep!I71</f>
        <v>194772930</v>
      </c>
      <c r="F71" s="4">
        <f>'July UPDATED'!J71+Aug!J71+Sep!J71</f>
        <v>98402381</v>
      </c>
      <c r="G71" s="4">
        <f t="shared" si="18"/>
        <v>96370549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Sep!F72</f>
        <v>1486705145</v>
      </c>
      <c r="E72" s="4">
        <f>'July UPDATED'!I72+Aug!I72+Sep!I72</f>
        <v>6802345</v>
      </c>
      <c r="F72" s="4">
        <f>'July UPDATED'!J72+Aug!J72+Sep!J72</f>
        <v>54297351</v>
      </c>
      <c r="G72" s="4">
        <f t="shared" si="18"/>
        <v>-47495006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Sep!F73</f>
        <v>615915979</v>
      </c>
      <c r="E73" s="4">
        <f>'July UPDATED'!I73+Aug!I73+Sep!I73</f>
        <v>28136217</v>
      </c>
      <c r="F73" s="4">
        <f>'July UPDATED'!J73+Aug!J73+Sep!J73</f>
        <v>16152102</v>
      </c>
      <c r="G73" s="4">
        <f t="shared" si="18"/>
        <v>11984115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Sep!F74</f>
        <v>327512089.7</v>
      </c>
      <c r="E74" s="4">
        <f>'July UPDATED'!I74+Aug!I74+Sep!I74</f>
        <v>3653286.39</v>
      </c>
      <c r="F74" s="4">
        <f>'July UPDATED'!J74+Aug!J74+Sep!J74</f>
        <v>4956770.16</v>
      </c>
      <c r="G74" s="4">
        <f t="shared" si="18"/>
        <v>-1303483.77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Sep!F75</f>
        <v>1747746427</v>
      </c>
      <c r="E75" s="4">
        <f>'July UPDATED'!I75+Aug!I75+Sep!I75</f>
        <v>29143882.57</v>
      </c>
      <c r="F75" s="4">
        <f>'July UPDATED'!J75+Aug!J75+Sep!J75</f>
        <v>8587188.59</v>
      </c>
      <c r="G75" s="4">
        <f t="shared" si="18"/>
        <v>20556693.98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Sep!F76</f>
        <v>6427580293</v>
      </c>
      <c r="E76" s="4">
        <f>'July UPDATED'!I76+Aug!I76+Sep!I76</f>
        <v>509802976</v>
      </c>
      <c r="F76" s="4">
        <f>'July UPDATED'!J76+Aug!J76+Sep!J76</f>
        <v>247958157</v>
      </c>
      <c r="G76" s="4">
        <f t="shared" si="18"/>
        <v>261844819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Sep!F77</f>
        <v>150925489</v>
      </c>
      <c r="E77" s="4">
        <f>'July UPDATED'!I77+Aug!I77+Sep!I77</f>
        <v>5754087</v>
      </c>
      <c r="F77" s="4">
        <f>'July UPDATED'!J77+Aug!J77+Sep!J77</f>
        <v>5359431</v>
      </c>
      <c r="G77" s="4">
        <f t="shared" si="18"/>
        <v>394656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119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Sep!F79</f>
        <v>706191914.5</v>
      </c>
      <c r="E79" s="4">
        <f>'July UPDATED'!I79+Aug!I79+Sep!I79</f>
        <v>0</v>
      </c>
      <c r="F79" s="4">
        <f>'July UPDATED'!J79+Aug!J79+Sep!J79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2" t="s">
        <v>46</v>
      </c>
      <c r="B80" s="1"/>
      <c r="C80" s="1"/>
      <c r="D80" s="24">
        <f t="shared" ref="D80:G80" si="20">SUM(D67:D79)</f>
        <v>49240591272</v>
      </c>
      <c r="E80" s="24">
        <f t="shared" si="20"/>
        <v>1324897590</v>
      </c>
      <c r="F80" s="24">
        <f t="shared" si="20"/>
        <v>1895771422</v>
      </c>
      <c r="G80" s="24">
        <f t="shared" si="20"/>
        <v>-570873832.4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18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Sep!F82</f>
        <v>12126817105</v>
      </c>
      <c r="E82" s="4">
        <f>'July UPDATED'!I82+Aug!I82+Sep!I82</f>
        <v>165689744</v>
      </c>
      <c r="F82" s="4">
        <f>'July UPDATED'!J82+Aug!J82+Sep!J82</f>
        <v>597003190</v>
      </c>
      <c r="G82" s="4">
        <f t="shared" ref="G82:G88" si="21">E82-F82</f>
        <v>-431313446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Sep!F83</f>
        <v>96521633.77</v>
      </c>
      <c r="E83" s="4">
        <f>'July UPDATED'!I83+Aug!I83+Sep!I83</f>
        <v>444447.89</v>
      </c>
      <c r="F83" s="4">
        <f>'July UPDATED'!J83+Aug!J83+Sep!J83</f>
        <v>125953824</v>
      </c>
      <c r="G83" s="4">
        <f t="shared" si="21"/>
        <v>-125509376.1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Sep!F84</f>
        <v>321795881</v>
      </c>
      <c r="E84" s="4">
        <f>'July UPDATED'!I84+Aug!I84+Sep!I84</f>
        <v>11486994</v>
      </c>
      <c r="F84" s="4">
        <f>'July UPDATED'!J84+Aug!J84+Sep!J84</f>
        <v>54336445</v>
      </c>
      <c r="G84" s="4">
        <f t="shared" si="21"/>
        <v>-42849451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18"/>
      <c r="B85" s="2">
        <f t="shared" si="22"/>
        <v>59</v>
      </c>
      <c r="C85" s="3" t="s">
        <v>88</v>
      </c>
      <c r="D85" s="6">
        <f>Sep!F85</f>
        <v>51626395</v>
      </c>
      <c r="E85" s="4">
        <f>'July UPDATED'!I85+Aug!I85+Sep!I85</f>
        <v>0</v>
      </c>
      <c r="F85" s="4">
        <f>'July UPDATED'!J85+Aug!J85+Sep!J85</f>
        <v>915526</v>
      </c>
      <c r="G85" s="4">
        <f t="shared" si="21"/>
        <v>-915526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Sep!F86</f>
        <v>1790624368</v>
      </c>
      <c r="E86" s="4">
        <f>'July UPDATED'!I86+Aug!I86+Sep!I86</f>
        <v>493442</v>
      </c>
      <c r="F86" s="4">
        <f>'July UPDATED'!J86+Aug!J86+Sep!J86</f>
        <v>102130707</v>
      </c>
      <c r="G86" s="4">
        <f t="shared" si="21"/>
        <v>-101637265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Sep!F87</f>
        <v>220371154.9</v>
      </c>
      <c r="E87" s="4">
        <f>'July UPDATED'!I87+Aug!I87+Sep!I87</f>
        <v>2176582.4</v>
      </c>
      <c r="F87" s="4">
        <f>'July UPDATED'!J87+Aug!J87+Sep!J87</f>
        <v>12219824.42</v>
      </c>
      <c r="G87" s="4">
        <f t="shared" si="21"/>
        <v>-10043242.02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Sep!F88</f>
        <v>661300105</v>
      </c>
      <c r="E88" s="4">
        <f>'July UPDATED'!I88+Aug!I88+Sep!I88</f>
        <v>78461181</v>
      </c>
      <c r="F88" s="4">
        <f>'July UPDATED'!J88+Aug!J88+Sep!J88</f>
        <v>31371256</v>
      </c>
      <c r="G88" s="4">
        <f t="shared" si="21"/>
        <v>47089925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2" t="s">
        <v>92</v>
      </c>
      <c r="B89" s="23"/>
      <c r="C89" s="28"/>
      <c r="D89" s="24">
        <f t="shared" ref="D89:G89" si="23">SUM(D82:D88)</f>
        <v>15269056643</v>
      </c>
      <c r="E89" s="24">
        <f t="shared" si="23"/>
        <v>258752391.3</v>
      </c>
      <c r="F89" s="24">
        <f t="shared" si="23"/>
        <v>923930772.4</v>
      </c>
      <c r="G89" s="24">
        <f t="shared" si="23"/>
        <v>-665178381.1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Sep!F90</f>
        <v>917284695</v>
      </c>
      <c r="E90" s="4">
        <f>'July UPDATED'!I90+Aug!I90+Sep!I90</f>
        <v>9868626</v>
      </c>
      <c r="F90" s="4">
        <f>'July UPDATED'!J90+Aug!J90+Sep!J90</f>
        <v>62882654</v>
      </c>
      <c r="G90" s="4">
        <f>E90-F90</f>
        <v>-53014028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2" t="s">
        <v>94</v>
      </c>
      <c r="B91" s="28"/>
      <c r="C91" s="1"/>
      <c r="D91" s="24">
        <f t="shared" ref="D91:G91" si="24">SUM(D90)</f>
        <v>917284695</v>
      </c>
      <c r="E91" s="24">
        <f t="shared" si="24"/>
        <v>9868626</v>
      </c>
      <c r="F91" s="24">
        <f t="shared" si="24"/>
        <v>62882654</v>
      </c>
      <c r="G91" s="24">
        <f t="shared" si="24"/>
        <v>-53014028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3"/>
      <c r="C92" s="28"/>
      <c r="D92" s="24">
        <f t="shared" ref="D92:G92" si="25">D80+D89+D91</f>
        <v>65426932610</v>
      </c>
      <c r="E92" s="24">
        <f t="shared" si="25"/>
        <v>1593518607</v>
      </c>
      <c r="F92" s="24">
        <f t="shared" si="25"/>
        <v>2882584849</v>
      </c>
      <c r="G92" s="24">
        <f t="shared" si="25"/>
        <v>-1289066241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29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8" t="s">
        <v>20</v>
      </c>
      <c r="B94" s="2"/>
      <c r="C94" s="29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/>
      <c r="B95" s="2">
        <f>B90+1</f>
        <v>64</v>
      </c>
      <c r="C95" s="29" t="s">
        <v>114</v>
      </c>
      <c r="D95" s="6">
        <f>Sep!F95</f>
        <v>168350152.6</v>
      </c>
      <c r="E95" s="4">
        <f>'July UPDATED'!I95+Aug!I95+Sep!I95</f>
        <v>85500</v>
      </c>
      <c r="F95" s="4">
        <f>'July UPDATED'!J95+Aug!J95+Sep!J95</f>
        <v>12022016.04</v>
      </c>
      <c r="G95" s="4">
        <f t="shared" ref="G95:G98" si="26">E95-F95</f>
        <v>-11936516.04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8"/>
      <c r="B96" s="2">
        <f t="shared" ref="B96:B98" si="27">1+B95</f>
        <v>65</v>
      </c>
      <c r="C96" s="3" t="s">
        <v>97</v>
      </c>
      <c r="D96" s="6">
        <f>Sep!F96</f>
        <v>22987000320</v>
      </c>
      <c r="E96" s="4">
        <f>'July UPDATED'!I96+Aug!I96+Sep!I96</f>
        <v>1023075</v>
      </c>
      <c r="F96" s="4">
        <f>'July UPDATED'!J96+Aug!J96+Sep!J96</f>
        <v>1270785194</v>
      </c>
      <c r="G96" s="4">
        <f t="shared" si="26"/>
        <v>-1269762119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18"/>
      <c r="B97" s="2">
        <f t="shared" si="27"/>
        <v>66</v>
      </c>
      <c r="C97" s="3" t="s">
        <v>98</v>
      </c>
      <c r="D97" s="6">
        <f>Sep!F97</f>
        <v>3064009040</v>
      </c>
      <c r="E97" s="4">
        <f>'July UPDATED'!I97+Aug!I97+Sep!I97</f>
        <v>1122711386</v>
      </c>
      <c r="F97" s="4">
        <f>'July UPDATED'!J97+Aug!J97+Sep!J97</f>
        <v>846828099</v>
      </c>
      <c r="G97" s="4">
        <f t="shared" si="26"/>
        <v>275883287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99</v>
      </c>
      <c r="D98" s="6">
        <f>Sep!F98</f>
        <v>13149010530</v>
      </c>
      <c r="E98" s="4">
        <f>'July UPDATED'!I98+Aug!I98+Sep!I98</f>
        <v>1214691615</v>
      </c>
      <c r="F98" s="4">
        <f>'July UPDATED'!J98+Aug!J98+Sep!J98</f>
        <v>4410137373</v>
      </c>
      <c r="G98" s="4">
        <f t="shared" si="26"/>
        <v>-3195445758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8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97</v>
      </c>
      <c r="D100" s="6">
        <f>Sep!F100</f>
        <v>10761478705</v>
      </c>
      <c r="E100" s="4">
        <f>'July UPDATED'!I100+Aug!I100+Sep!I100</f>
        <v>2924490001</v>
      </c>
      <c r="F100" s="4">
        <f>'July UPDATED'!J100+Aug!J100+Sep!J100</f>
        <v>2532986174</v>
      </c>
      <c r="G100" s="4">
        <f>E100-F100</f>
        <v>391503827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2" t="s">
        <v>46</v>
      </c>
      <c r="B101" s="2"/>
      <c r="C101" s="3"/>
      <c r="D101" s="24">
        <f t="shared" ref="D101:G101" si="28">SUM(D95:D100)</f>
        <v>50129848748</v>
      </c>
      <c r="E101" s="24">
        <f t="shared" si="28"/>
        <v>5263001577</v>
      </c>
      <c r="F101" s="24">
        <f t="shared" si="28"/>
        <v>9072758856</v>
      </c>
      <c r="G101" s="24">
        <f t="shared" si="28"/>
        <v>-3809757279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8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100</v>
      </c>
      <c r="D103" s="6">
        <f>Sep!F103</f>
        <v>2206131409</v>
      </c>
      <c r="E103" s="4">
        <f>'July UPDATED'!I103+Aug!I103+Sep!I103</f>
        <v>553245833</v>
      </c>
      <c r="F103" s="4">
        <f>'July UPDATED'!J103+Aug!J103+Sep!J103</f>
        <v>598351366</v>
      </c>
      <c r="G103" s="4">
        <f>E103-F103</f>
        <v>-45105533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2" t="s">
        <v>92</v>
      </c>
      <c r="B104" s="2"/>
      <c r="C104" s="3"/>
      <c r="D104" s="24">
        <f t="shared" ref="D104:G104" si="29">SUM(D103)</f>
        <v>2206131409</v>
      </c>
      <c r="E104" s="24">
        <f t="shared" si="29"/>
        <v>553245833</v>
      </c>
      <c r="F104" s="24">
        <f t="shared" si="29"/>
        <v>598351366</v>
      </c>
      <c r="G104" s="24">
        <f t="shared" si="29"/>
        <v>-45105533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101</v>
      </c>
      <c r="B105" s="2"/>
      <c r="C105" s="3"/>
      <c r="D105" s="24">
        <f t="shared" ref="D105:G105" si="30">D101+D104</f>
        <v>52335980157</v>
      </c>
      <c r="E105" s="24">
        <f t="shared" si="30"/>
        <v>5816247410</v>
      </c>
      <c r="F105" s="24">
        <f t="shared" si="30"/>
        <v>9671110222</v>
      </c>
      <c r="G105" s="24">
        <f t="shared" si="30"/>
        <v>-3854862812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102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 t="s">
        <v>103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8"/>
      <c r="B108" s="2">
        <f>1+B103</f>
        <v>70</v>
      </c>
      <c r="C108" s="3" t="s">
        <v>122</v>
      </c>
      <c r="D108" s="6">
        <f>Sep!F108</f>
        <v>8873965041</v>
      </c>
      <c r="E108" s="4">
        <f>'July UPDATED'!I108+Aug!I108+Sep!I108</f>
        <v>427526700</v>
      </c>
      <c r="F108" s="4">
        <f>'July UPDATED'!J108+Aug!J108+Sep!J108</f>
        <v>512963806</v>
      </c>
      <c r="G108" s="4">
        <f t="shared" ref="G108:G110" si="31">E108-F108</f>
        <v>-85437106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105</v>
      </c>
      <c r="D109" s="6">
        <f>Sep!F109</f>
        <v>4575899364</v>
      </c>
      <c r="E109" s="4">
        <f>'July UPDATED'!I109+Aug!I109+Sep!I109</f>
        <v>975051686</v>
      </c>
      <c r="F109" s="4">
        <f>'July UPDATED'!J109+Aug!J109+Sep!J109</f>
        <v>196983441</v>
      </c>
      <c r="G109" s="4">
        <f t="shared" si="31"/>
        <v>778068245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106</v>
      </c>
      <c r="D110" s="6">
        <f>Sep!F110</f>
        <v>2168848019</v>
      </c>
      <c r="E110" s="4">
        <f>'July UPDATED'!I110+Aug!I110+Sep!I110</f>
        <v>773519631</v>
      </c>
      <c r="F110" s="4">
        <f>'July UPDATED'!J110+Aug!J110+Sep!J110</f>
        <v>69879507</v>
      </c>
      <c r="G110" s="4">
        <f t="shared" si="31"/>
        <v>703640124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2" t="s">
        <v>46</v>
      </c>
      <c r="B111" s="2"/>
      <c r="C111" s="3"/>
      <c r="D111" s="24">
        <f t="shared" ref="D111:G111" si="33">SUM(D108:D110)</f>
        <v>15618712424</v>
      </c>
      <c r="E111" s="24">
        <f t="shared" si="33"/>
        <v>2176098017</v>
      </c>
      <c r="F111" s="24">
        <f t="shared" si="33"/>
        <v>779826754</v>
      </c>
      <c r="G111" s="24">
        <f t="shared" si="33"/>
        <v>1396271263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18" t="s">
        <v>107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104</v>
      </c>
      <c r="D113" s="6">
        <f>Sep!F113</f>
        <v>9671199440</v>
      </c>
      <c r="E113" s="4">
        <f>'July UPDATED'!I113+Aug!I113+Sep!I113</f>
        <v>238289749</v>
      </c>
      <c r="F113" s="4">
        <f>'July UPDATED'!J113+Aug!J113+Sep!J113</f>
        <v>454746598</v>
      </c>
      <c r="G113" s="4">
        <f>E113-F113</f>
        <v>-216456849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2" t="s">
        <v>92</v>
      </c>
      <c r="B114" s="23"/>
      <c r="C114" s="1"/>
      <c r="D114" s="24">
        <f t="shared" ref="D114:G114" si="34">SUM(D113)</f>
        <v>9671199440</v>
      </c>
      <c r="E114" s="24">
        <f t="shared" si="34"/>
        <v>238289749</v>
      </c>
      <c r="F114" s="24">
        <f t="shared" si="34"/>
        <v>454746598</v>
      </c>
      <c r="G114" s="24">
        <f t="shared" si="34"/>
        <v>-216456849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108</v>
      </c>
      <c r="B115" s="30"/>
      <c r="C115" s="28"/>
      <c r="D115" s="24">
        <f t="shared" ref="D115:G115" si="35">D111+D114</f>
        <v>25289911864</v>
      </c>
      <c r="E115" s="24">
        <f t="shared" si="35"/>
        <v>2414387766</v>
      </c>
      <c r="F115" s="24">
        <f t="shared" si="35"/>
        <v>1234573352</v>
      </c>
      <c r="G115" s="24">
        <f t="shared" si="35"/>
        <v>1179814414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1" t="s">
        <v>109</v>
      </c>
      <c r="B116" s="32"/>
      <c r="C116" s="33"/>
      <c r="D116" s="34">
        <f t="shared" ref="D116:G116" si="36">D40+D64+D92+D105+D115</f>
        <v>224215956957</v>
      </c>
      <c r="E116" s="34">
        <f t="shared" si="36"/>
        <v>11340900086</v>
      </c>
      <c r="F116" s="34">
        <f t="shared" si="36"/>
        <v>20046502837</v>
      </c>
      <c r="G116" s="34">
        <f t="shared" si="36"/>
        <v>-8705602752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"/>
      <c r="B117" s="2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29"/>
      <c r="B118" s="36"/>
      <c r="C118" s="36"/>
      <c r="D118" s="54">
        <f>D116-Sep!F116</f>
        <v>0</v>
      </c>
      <c r="E118" s="54">
        <f>E116-'July UPDATED'!I116-Aug!I116-Sep!I116</f>
        <v>0.0000009536743164</v>
      </c>
      <c r="F118" s="54">
        <f>F116-'July UPDATED'!J116-Aug!J116-Sep!J116</f>
        <v>-0.000001907348633</v>
      </c>
      <c r="G118" s="54">
        <f>G116-'July UPDATED'!K116-Aug!K116-Sep!K116</f>
        <v>0.000002384185791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29"/>
      <c r="B119" s="36"/>
      <c r="C119" s="36"/>
      <c r="D119" s="55"/>
      <c r="E119" s="55"/>
      <c r="F119" s="55"/>
      <c r="G119" s="5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29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29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29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29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131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4.301020505E9</v>
      </c>
      <c r="E9" s="6">
        <v>1.3808837E7</v>
      </c>
      <c r="F9" s="6">
        <f t="shared" ref="F9:F27" si="1">D9-E9</f>
        <v>4287211668</v>
      </c>
      <c r="G9" s="6">
        <v>4.187893604E9</v>
      </c>
      <c r="H9" s="6">
        <v>5921.0</v>
      </c>
      <c r="I9" s="6">
        <v>8567375.0</v>
      </c>
      <c r="J9" s="6">
        <v>8.4826537E7</v>
      </c>
      <c r="K9" s="4">
        <f t="shared" ref="K9:K27" si="2">I9-J9</f>
        <v>-76259162</v>
      </c>
      <c r="L9" s="4">
        <f>I9+Sep!L9</f>
        <v>48548000</v>
      </c>
      <c r="M9" s="4">
        <f>J9+Sep!M9</f>
        <v>613336929</v>
      </c>
      <c r="N9" s="4">
        <f t="shared" ref="N9:N27" si="3">L9-M9</f>
        <v>-564788929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8.3841853934E8</v>
      </c>
      <c r="E10" s="6">
        <v>2467553.53</v>
      </c>
      <c r="F10" s="6">
        <f t="shared" si="1"/>
        <v>835950985.8</v>
      </c>
      <c r="G10" s="6">
        <v>7.9182116585E8</v>
      </c>
      <c r="H10" s="6">
        <v>4038.0</v>
      </c>
      <c r="I10" s="6">
        <v>1.462375141E7</v>
      </c>
      <c r="J10" s="6">
        <v>1.262541931E7</v>
      </c>
      <c r="K10" s="4">
        <f t="shared" si="2"/>
        <v>1998332.1</v>
      </c>
      <c r="L10" s="4">
        <f>I10+Sep!L10</f>
        <v>256097647.5</v>
      </c>
      <c r="M10" s="4">
        <f>J10+Sep!M10</f>
        <v>370790534.5</v>
      </c>
      <c r="N10" s="4">
        <f t="shared" si="3"/>
        <v>-114692887.1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1.22080409101E9</v>
      </c>
      <c r="E11" s="6">
        <v>1.570458208E7</v>
      </c>
      <c r="F11" s="6">
        <f t="shared" si="1"/>
        <v>1205099509</v>
      </c>
      <c r="G11" s="6">
        <v>1.1033078521E9</v>
      </c>
      <c r="H11" s="6">
        <v>2550.0</v>
      </c>
      <c r="I11" s="6">
        <v>5347983.3</v>
      </c>
      <c r="J11" s="6">
        <v>2.099314254E7</v>
      </c>
      <c r="K11" s="4">
        <f t="shared" si="2"/>
        <v>-15645159.24</v>
      </c>
      <c r="L11" s="4">
        <f>I11+Sep!L11</f>
        <v>87429100.76</v>
      </c>
      <c r="M11" s="4">
        <f>J11+Sep!M11</f>
        <v>338442816.9</v>
      </c>
      <c r="N11" s="4">
        <f t="shared" si="3"/>
        <v>-251013716.1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4.3272873576E8</v>
      </c>
      <c r="E12" s="6">
        <v>1.395109233E7</v>
      </c>
      <c r="F12" s="6">
        <f t="shared" si="1"/>
        <v>418777643.4</v>
      </c>
      <c r="G12" s="6">
        <v>2.439932345E8</v>
      </c>
      <c r="H12" s="6">
        <v>1745.0</v>
      </c>
      <c r="I12" s="6">
        <v>646733.26</v>
      </c>
      <c r="J12" s="6">
        <v>614120.91</v>
      </c>
      <c r="K12" s="4">
        <f t="shared" si="2"/>
        <v>32612.35</v>
      </c>
      <c r="L12" s="4">
        <f>I12+Sep!L12</f>
        <v>77772183.29</v>
      </c>
      <c r="M12" s="4">
        <f>J12+Sep!M12</f>
        <v>48959582.41</v>
      </c>
      <c r="N12" s="4">
        <f t="shared" si="3"/>
        <v>28812600.88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4.18605205E8</v>
      </c>
      <c r="E13" s="6">
        <v>1341670.0</v>
      </c>
      <c r="F13" s="6">
        <f t="shared" si="1"/>
        <v>417263535</v>
      </c>
      <c r="G13" s="6">
        <v>3.82571023E8</v>
      </c>
      <c r="H13" s="6">
        <v>1200.0</v>
      </c>
      <c r="I13" s="6">
        <v>365181.0</v>
      </c>
      <c r="J13" s="6">
        <v>3247401.0</v>
      </c>
      <c r="K13" s="4">
        <f t="shared" si="2"/>
        <v>-2882220</v>
      </c>
      <c r="L13" s="4">
        <f>I13+Sep!L13</f>
        <v>68001299</v>
      </c>
      <c r="M13" s="4">
        <f>J13+Sep!M13</f>
        <v>142607930</v>
      </c>
      <c r="N13" s="4">
        <f t="shared" si="3"/>
        <v>-74606631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3.471309327E9</v>
      </c>
      <c r="E14" s="6">
        <v>6.799109E7</v>
      </c>
      <c r="F14" s="6">
        <f t="shared" si="1"/>
        <v>3403318237</v>
      </c>
      <c r="G14" s="6">
        <v>3.298842843E9</v>
      </c>
      <c r="H14" s="6">
        <v>14654.0</v>
      </c>
      <c r="I14" s="6">
        <v>8072595.0</v>
      </c>
      <c r="J14" s="6">
        <v>1.87863447E8</v>
      </c>
      <c r="K14" s="4">
        <f t="shared" si="2"/>
        <v>-179790852</v>
      </c>
      <c r="L14" s="4">
        <f>I14+Sep!L14</f>
        <v>609647584</v>
      </c>
      <c r="M14" s="4">
        <f>J14+Sep!M14</f>
        <v>1905860681</v>
      </c>
      <c r="N14" s="4">
        <f t="shared" si="3"/>
        <v>-1296213097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9.5517743E7</v>
      </c>
      <c r="E15" s="6">
        <v>411555.0</v>
      </c>
      <c r="F15" s="6">
        <f t="shared" si="1"/>
        <v>95106188</v>
      </c>
      <c r="G15" s="6">
        <v>9.267351E7</v>
      </c>
      <c r="H15" s="6">
        <v>487.0</v>
      </c>
      <c r="I15" s="6">
        <v>3052212.0</v>
      </c>
      <c r="J15" s="6">
        <v>1498944.0</v>
      </c>
      <c r="K15" s="4">
        <f t="shared" si="2"/>
        <v>1553268</v>
      </c>
      <c r="L15" s="4">
        <f>I15+Sep!L15</f>
        <v>48784912</v>
      </c>
      <c r="M15" s="4">
        <f>J15+Sep!M15</f>
        <v>68401119</v>
      </c>
      <c r="N15" s="4">
        <f t="shared" si="3"/>
        <v>-19616207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1.2668837E8</v>
      </c>
      <c r="E16" s="6">
        <v>1037918.0</v>
      </c>
      <c r="F16" s="6">
        <f t="shared" si="1"/>
        <v>125650452</v>
      </c>
      <c r="G16" s="6">
        <v>1.18666181E8</v>
      </c>
      <c r="H16" s="6">
        <v>44.0</v>
      </c>
      <c r="I16" s="6">
        <v>0.0</v>
      </c>
      <c r="J16" s="6">
        <v>144065.0</v>
      </c>
      <c r="K16" s="4">
        <f t="shared" si="2"/>
        <v>-144065</v>
      </c>
      <c r="L16" s="4">
        <f>I16+Sep!L16</f>
        <v>23000000</v>
      </c>
      <c r="M16" s="4">
        <f>J16+Sep!M16</f>
        <v>7815714</v>
      </c>
      <c r="N16" s="4">
        <f t="shared" si="3"/>
        <v>15184286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1.198231174E9</v>
      </c>
      <c r="E17" s="6">
        <v>2.7480957E7</v>
      </c>
      <c r="F17" s="6">
        <f t="shared" si="1"/>
        <v>1170750217</v>
      </c>
      <c r="G17" s="6">
        <v>1.184652289E9</v>
      </c>
      <c r="H17" s="6">
        <v>11144.0</v>
      </c>
      <c r="I17" s="6">
        <v>0.0</v>
      </c>
      <c r="J17" s="6">
        <v>1.84703E7</v>
      </c>
      <c r="K17" s="4">
        <f t="shared" si="2"/>
        <v>-18470300</v>
      </c>
      <c r="L17" s="4">
        <f>I17+Sep!L17</f>
        <v>2999985</v>
      </c>
      <c r="M17" s="4">
        <f>J17+Sep!M17</f>
        <v>137720466</v>
      </c>
      <c r="N17" s="4">
        <f t="shared" si="3"/>
        <v>-134720481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3.546341082E9</v>
      </c>
      <c r="E18" s="6">
        <v>1.7306121E7</v>
      </c>
      <c r="F18" s="6">
        <f t="shared" si="1"/>
        <v>3529034961</v>
      </c>
      <c r="G18" s="6">
        <v>3.455215948E9</v>
      </c>
      <c r="H18" s="6">
        <v>10953.0</v>
      </c>
      <c r="I18" s="6">
        <v>8164058.0</v>
      </c>
      <c r="J18" s="6">
        <v>2.7706269E7</v>
      </c>
      <c r="K18" s="4">
        <f t="shared" si="2"/>
        <v>-19542211</v>
      </c>
      <c r="L18" s="4">
        <f>I18+Sep!L18</f>
        <v>75093919</v>
      </c>
      <c r="M18" s="4">
        <f>J18+Sep!M18</f>
        <v>440593907</v>
      </c>
      <c r="N18" s="4">
        <f t="shared" si="3"/>
        <v>-365499988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2.51260255782E9</v>
      </c>
      <c r="E19" s="6">
        <v>4331348.97</v>
      </c>
      <c r="F19" s="6">
        <f t="shared" si="1"/>
        <v>2508271209</v>
      </c>
      <c r="G19" s="6">
        <v>2.32386951478E9</v>
      </c>
      <c r="H19" s="6">
        <v>4861.0</v>
      </c>
      <c r="I19" s="6">
        <v>8592487.6</v>
      </c>
      <c r="J19" s="6">
        <v>6888899.24</v>
      </c>
      <c r="K19" s="4">
        <f t="shared" si="2"/>
        <v>1703588.36</v>
      </c>
      <c r="L19" s="4">
        <f>I19+Sep!L19</f>
        <v>39852997.24</v>
      </c>
      <c r="M19" s="4">
        <f>J19+Sep!M19</f>
        <v>159708967</v>
      </c>
      <c r="N19" s="4">
        <f t="shared" si="3"/>
        <v>-119855969.8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9.99888509197E9</v>
      </c>
      <c r="E20" s="6">
        <v>3.805771227E7</v>
      </c>
      <c r="F20" s="6">
        <f t="shared" si="1"/>
        <v>9960827380</v>
      </c>
      <c r="G20" s="6">
        <v>9.34759925793E9</v>
      </c>
      <c r="H20" s="6">
        <v>32280.0</v>
      </c>
      <c r="I20" s="6">
        <v>5.097383696E7</v>
      </c>
      <c r="J20" s="6">
        <v>8.171554602E7</v>
      </c>
      <c r="K20" s="4">
        <f t="shared" si="2"/>
        <v>-30741709.06</v>
      </c>
      <c r="L20" s="4">
        <f>I20+Sep!L20</f>
        <v>134715771.3</v>
      </c>
      <c r="M20" s="4">
        <f>J20+Sep!M20</f>
        <v>630434734.2</v>
      </c>
      <c r="N20" s="4">
        <f t="shared" si="3"/>
        <v>-495718962.9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3.4377843895E8</v>
      </c>
      <c r="E21" s="6">
        <v>747669.4</v>
      </c>
      <c r="F21" s="6">
        <f t="shared" si="1"/>
        <v>343030769.6</v>
      </c>
      <c r="G21" s="6">
        <v>3.4193123911E8</v>
      </c>
      <c r="H21" s="6">
        <v>899.0</v>
      </c>
      <c r="I21" s="6">
        <v>620800.4</v>
      </c>
      <c r="J21" s="6">
        <v>729226.12</v>
      </c>
      <c r="K21" s="4">
        <f t="shared" si="2"/>
        <v>-108425.72</v>
      </c>
      <c r="L21" s="4">
        <f>I21+Sep!L21</f>
        <v>4464441.27</v>
      </c>
      <c r="M21" s="4">
        <f>J21+Sep!M21</f>
        <v>13513641.51</v>
      </c>
      <c r="N21" s="4">
        <f t="shared" si="3"/>
        <v>-9049200.24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3.83804519088E9</v>
      </c>
      <c r="E22" s="6">
        <v>6827535.5</v>
      </c>
      <c r="F22" s="6">
        <f t="shared" si="1"/>
        <v>3831217655</v>
      </c>
      <c r="G22" s="6">
        <v>3.81881766763E9</v>
      </c>
      <c r="H22" s="6">
        <v>23282.0</v>
      </c>
      <c r="I22" s="6">
        <v>1.262797586E7</v>
      </c>
      <c r="J22" s="6">
        <v>1.6551991799E8</v>
      </c>
      <c r="K22" s="4">
        <f t="shared" si="2"/>
        <v>-152891942.1</v>
      </c>
      <c r="L22" s="4">
        <f>I22+Sep!L22</f>
        <v>113253878.9</v>
      </c>
      <c r="M22" s="4">
        <f>J22+Sep!M22</f>
        <v>525777109.1</v>
      </c>
      <c r="N22" s="4">
        <f t="shared" si="3"/>
        <v>-412523230.1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7.317772425E9</v>
      </c>
      <c r="E23" s="6">
        <v>2.3012583E7</v>
      </c>
      <c r="F23" s="6">
        <f t="shared" si="1"/>
        <v>7294759842</v>
      </c>
      <c r="G23" s="6">
        <v>7.261582751E9</v>
      </c>
      <c r="H23" s="6">
        <v>12341.0</v>
      </c>
      <c r="I23" s="6">
        <v>812860.0</v>
      </c>
      <c r="J23" s="6">
        <v>2.2198262E8</v>
      </c>
      <c r="K23" s="4">
        <f t="shared" si="2"/>
        <v>-221169760</v>
      </c>
      <c r="L23" s="4">
        <f>I23+Sep!L23</f>
        <v>11797981</v>
      </c>
      <c r="M23" s="4">
        <f>J23+Sep!M23</f>
        <v>1643575209</v>
      </c>
      <c r="N23" s="4">
        <f t="shared" si="3"/>
        <v>-1631777228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3.75533726797E9</v>
      </c>
      <c r="E24" s="6">
        <v>9016943.27</v>
      </c>
      <c r="F24" s="6">
        <f t="shared" si="1"/>
        <v>3746320325</v>
      </c>
      <c r="G24" s="6">
        <v>3.5695153665E9</v>
      </c>
      <c r="H24" s="6">
        <v>12202.0</v>
      </c>
      <c r="I24" s="6">
        <v>702013.16</v>
      </c>
      <c r="J24" s="6">
        <v>5523023.28</v>
      </c>
      <c r="K24" s="4">
        <f t="shared" si="2"/>
        <v>-4821010.12</v>
      </c>
      <c r="L24" s="4">
        <f>I24+Sep!L24</f>
        <v>594523584.7</v>
      </c>
      <c r="M24" s="4">
        <f>J24+Sep!M24</f>
        <v>877580292.1</v>
      </c>
      <c r="N24" s="4">
        <f t="shared" si="3"/>
        <v>-283056707.4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6.276913929E9</v>
      </c>
      <c r="E25" s="6">
        <v>2.3799339E7</v>
      </c>
      <c r="F25" s="6">
        <f t="shared" si="1"/>
        <v>6253114590</v>
      </c>
      <c r="G25" s="6">
        <v>6.224799396E9</v>
      </c>
      <c r="H25" s="6">
        <v>67278.0</v>
      </c>
      <c r="I25" s="6">
        <v>9.6101219E7</v>
      </c>
      <c r="J25" s="6">
        <v>3.25131506E8</v>
      </c>
      <c r="K25" s="4">
        <f t="shared" si="2"/>
        <v>-229030287</v>
      </c>
      <c r="L25" s="4">
        <f>I25+Sep!L25</f>
        <v>336652348</v>
      </c>
      <c r="M25" s="4">
        <f>J25+Sep!M25</f>
        <v>1499339382</v>
      </c>
      <c r="N25" s="4">
        <f t="shared" si="3"/>
        <v>-1162687034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9.92640116E9</v>
      </c>
      <c r="E26" s="6">
        <v>8.2770562E7</v>
      </c>
      <c r="F26" s="6">
        <f t="shared" si="1"/>
        <v>9843630598</v>
      </c>
      <c r="G26" s="6">
        <v>9.790975236E9</v>
      </c>
      <c r="H26" s="6">
        <v>58250.0</v>
      </c>
      <c r="I26" s="6">
        <v>1.49554557E8</v>
      </c>
      <c r="J26" s="6">
        <v>2.55940921E8</v>
      </c>
      <c r="K26" s="4">
        <f t="shared" si="2"/>
        <v>-106386364</v>
      </c>
      <c r="L26" s="4">
        <f>I26+Sep!L26</f>
        <v>564657237</v>
      </c>
      <c r="M26" s="4">
        <f>J26+Sep!M26</f>
        <v>2762239482</v>
      </c>
      <c r="N26" s="4">
        <f t="shared" si="3"/>
        <v>-2197582245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5.8187840565E8</v>
      </c>
      <c r="E27" s="6">
        <v>1.716660195E7</v>
      </c>
      <c r="F27" s="6">
        <f t="shared" si="1"/>
        <v>564711803.7</v>
      </c>
      <c r="G27" s="6">
        <v>5.049202827E8</v>
      </c>
      <c r="H27" s="6">
        <v>1207.0</v>
      </c>
      <c r="I27" s="6">
        <v>5.317078265E7</v>
      </c>
      <c r="J27" s="6">
        <v>1.4338724661E8</v>
      </c>
      <c r="K27" s="4">
        <f t="shared" si="2"/>
        <v>-90216463.96</v>
      </c>
      <c r="L27" s="4">
        <f>I27+Sep!L27</f>
        <v>64222734.44</v>
      </c>
      <c r="M27" s="4">
        <f>J27+Sep!M27</f>
        <v>161547109.7</v>
      </c>
      <c r="N27" s="4">
        <f t="shared" si="3"/>
        <v>-97324375.26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2.4470907774E8</v>
      </c>
      <c r="E29" s="6">
        <v>575558.26</v>
      </c>
      <c r="F29" s="6">
        <f t="shared" ref="F29:F32" si="5">D29-E29</f>
        <v>244133519.5</v>
      </c>
      <c r="G29" s="6">
        <v>2.3976436401E8</v>
      </c>
      <c r="H29" s="6">
        <v>4277.0</v>
      </c>
      <c r="I29" s="6">
        <v>8133908.72</v>
      </c>
      <c r="J29" s="6">
        <v>1.462284852E7</v>
      </c>
      <c r="K29" s="4">
        <f t="shared" ref="K29:K32" si="6">I29-J29</f>
        <v>-6488939.8</v>
      </c>
      <c r="L29" s="4">
        <f>I29+Sep!L29</f>
        <v>67238086.28</v>
      </c>
      <c r="M29" s="4">
        <f>J29+Sep!M29</f>
        <v>79777367.24</v>
      </c>
      <c r="N29" s="4">
        <f t="shared" ref="N29:N32" si="7">L29-M29</f>
        <v>-12539280.96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3.4040698553E8</v>
      </c>
      <c r="E30" s="6">
        <v>922731.85</v>
      </c>
      <c r="F30" s="6">
        <f t="shared" si="5"/>
        <v>339484253.7</v>
      </c>
      <c r="G30" s="6">
        <v>1.94592643E8</v>
      </c>
      <c r="H30" s="6">
        <v>4991.0</v>
      </c>
      <c r="I30" s="6">
        <v>2.888131651E7</v>
      </c>
      <c r="J30" s="6">
        <v>1679427.48</v>
      </c>
      <c r="K30" s="4">
        <f t="shared" si="6"/>
        <v>27201889.03</v>
      </c>
      <c r="L30" s="4">
        <f>I30+Sep!L30</f>
        <v>275279782.7</v>
      </c>
      <c r="M30" s="4">
        <f>J30+Sep!M30</f>
        <v>71569842.23</v>
      </c>
      <c r="N30" s="4">
        <f t="shared" si="7"/>
        <v>203709940.5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3.1457604426E8</v>
      </c>
      <c r="E31" s="6">
        <v>7034985.97</v>
      </c>
      <c r="F31" s="6">
        <f t="shared" si="5"/>
        <v>307541058.3</v>
      </c>
      <c r="G31" s="6">
        <v>2.875291203E8</v>
      </c>
      <c r="H31" s="6">
        <v>1134.0</v>
      </c>
      <c r="I31" s="6">
        <v>402485.88</v>
      </c>
      <c r="J31" s="6">
        <v>1136076.57</v>
      </c>
      <c r="K31" s="4">
        <f t="shared" si="6"/>
        <v>-733590.69</v>
      </c>
      <c r="L31" s="4">
        <f>I31+Sep!L31</f>
        <v>8902629.43</v>
      </c>
      <c r="M31" s="4">
        <f>J31+Sep!M31</f>
        <v>41866955.22</v>
      </c>
      <c r="N31" s="4">
        <f t="shared" si="7"/>
        <v>-32964325.79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7.25178496E8</v>
      </c>
      <c r="E32" s="6">
        <v>1.3814973E7</v>
      </c>
      <c r="F32" s="6">
        <f t="shared" si="5"/>
        <v>711363523</v>
      </c>
      <c r="G32" s="6">
        <v>7.06652396E8</v>
      </c>
      <c r="H32" s="6">
        <v>741813.0</v>
      </c>
      <c r="I32" s="6">
        <v>6.5050134E7</v>
      </c>
      <c r="J32" s="6">
        <v>2.5811749E7</v>
      </c>
      <c r="K32" s="4">
        <f t="shared" si="6"/>
        <v>39238385</v>
      </c>
      <c r="L32" s="4">
        <f>I32+Sep!L32</f>
        <v>252905446</v>
      </c>
      <c r="M32" s="4">
        <f>J32+Sep!M32</f>
        <v>232286572</v>
      </c>
      <c r="N32" s="4">
        <f t="shared" si="7"/>
        <v>20618874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1.499745336E9</v>
      </c>
      <c r="E34" s="6">
        <v>1408822.0</v>
      </c>
      <c r="F34" s="6">
        <f>D34-E34</f>
        <v>1498336514</v>
      </c>
      <c r="G34" s="6">
        <v>1.489892079E9</v>
      </c>
      <c r="H34" s="6">
        <v>3150.0</v>
      </c>
      <c r="I34" s="6">
        <v>0.0</v>
      </c>
      <c r="J34" s="6">
        <v>2.9971357E7</v>
      </c>
      <c r="K34" s="4">
        <f>I34-J34</f>
        <v>-29971357</v>
      </c>
      <c r="L34" s="4">
        <f>I34+Sep!L34</f>
        <v>14535918</v>
      </c>
      <c r="M34" s="4">
        <f>J34+Sep!M34</f>
        <v>872377608</v>
      </c>
      <c r="N34" s="4">
        <f>L34-M34</f>
        <v>-857841690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63325895179</v>
      </c>
      <c r="E35" s="24">
        <f t="shared" si="9"/>
        <v>390988742.4</v>
      </c>
      <c r="F35" s="24">
        <f t="shared" si="9"/>
        <v>62934906437</v>
      </c>
      <c r="G35" s="24">
        <f t="shared" si="9"/>
        <v>60962078964</v>
      </c>
      <c r="H35" s="24">
        <f t="shared" si="9"/>
        <v>1020701</v>
      </c>
      <c r="I35" s="24">
        <f t="shared" si="9"/>
        <v>524464266.7</v>
      </c>
      <c r="J35" s="24">
        <f t="shared" si="9"/>
        <v>1638030011</v>
      </c>
      <c r="K35" s="24">
        <f t="shared" si="9"/>
        <v>-1113565744</v>
      </c>
      <c r="L35" s="24">
        <f t="shared" si="9"/>
        <v>3780377467</v>
      </c>
      <c r="M35" s="24">
        <f t="shared" si="9"/>
        <v>13646123951</v>
      </c>
      <c r="N35" s="24">
        <f t="shared" si="9"/>
        <v>-9865746484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2.876269434E7</v>
      </c>
      <c r="E37" s="6">
        <v>261033.42</v>
      </c>
      <c r="F37" s="6">
        <f t="shared" ref="F37:F38" si="10">D37-E37</f>
        <v>28501660.92</v>
      </c>
      <c r="G37" s="6">
        <v>0.0</v>
      </c>
      <c r="H37" s="6">
        <v>50.0</v>
      </c>
      <c r="I37" s="6">
        <v>0.0</v>
      </c>
      <c r="J37" s="6">
        <v>0.0</v>
      </c>
      <c r="K37" s="4">
        <f t="shared" ref="K37:K38" si="11">I37-J37</f>
        <v>0</v>
      </c>
      <c r="L37" s="4">
        <f>I37+Sep!L37</f>
        <v>449271.77</v>
      </c>
      <c r="M37" s="4">
        <f>J37+Sep!M37</f>
        <v>168133.44</v>
      </c>
      <c r="N37" s="4">
        <f t="shared" ref="N37:N38" si="12">L37-M37</f>
        <v>281138.33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2.069616131E9</v>
      </c>
      <c r="E38" s="6">
        <v>1.3959403E7</v>
      </c>
      <c r="F38" s="6">
        <f t="shared" si="10"/>
        <v>2055656728</v>
      </c>
      <c r="G38" s="6">
        <v>0.0</v>
      </c>
      <c r="H38" s="6">
        <v>3088.0</v>
      </c>
      <c r="I38" s="6">
        <v>1.7236925E7</v>
      </c>
      <c r="J38" s="6">
        <v>1.1429297E7</v>
      </c>
      <c r="K38" s="4">
        <f t="shared" si="11"/>
        <v>5807628</v>
      </c>
      <c r="L38" s="4">
        <f>I38+Sep!L38</f>
        <v>334156562</v>
      </c>
      <c r="M38" s="4">
        <f>J38+Sep!M38</f>
        <v>624806343</v>
      </c>
      <c r="N38" s="4">
        <f t="shared" si="12"/>
        <v>-290649781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2098378825</v>
      </c>
      <c r="E39" s="24">
        <f t="shared" si="13"/>
        <v>14220436.42</v>
      </c>
      <c r="F39" s="24">
        <f t="shared" si="13"/>
        <v>2084158389</v>
      </c>
      <c r="G39" s="24">
        <f t="shared" si="13"/>
        <v>0</v>
      </c>
      <c r="H39" s="25">
        <f t="shared" si="13"/>
        <v>3138</v>
      </c>
      <c r="I39" s="24">
        <f t="shared" si="13"/>
        <v>17236925</v>
      </c>
      <c r="J39" s="24">
        <f t="shared" si="13"/>
        <v>11429297</v>
      </c>
      <c r="K39" s="24">
        <f t="shared" si="13"/>
        <v>5807628</v>
      </c>
      <c r="L39" s="24">
        <f t="shared" si="13"/>
        <v>334605833.8</v>
      </c>
      <c r="M39" s="24">
        <f t="shared" si="13"/>
        <v>624974476.4</v>
      </c>
      <c r="N39" s="24">
        <f t="shared" si="13"/>
        <v>-290368642.7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65424274004</v>
      </c>
      <c r="E40" s="24">
        <f t="shared" si="14"/>
        <v>405209178.8</v>
      </c>
      <c r="F40" s="24">
        <f t="shared" si="14"/>
        <v>65019064825</v>
      </c>
      <c r="G40" s="24">
        <f t="shared" si="14"/>
        <v>60962078964</v>
      </c>
      <c r="H40" s="25">
        <f t="shared" si="14"/>
        <v>1023839</v>
      </c>
      <c r="I40" s="24">
        <f t="shared" si="14"/>
        <v>541701191.7</v>
      </c>
      <c r="J40" s="24">
        <f t="shared" si="14"/>
        <v>1649459308</v>
      </c>
      <c r="K40" s="24">
        <f t="shared" si="14"/>
        <v>-1107758116</v>
      </c>
      <c r="L40" s="24">
        <f t="shared" si="14"/>
        <v>4114983301</v>
      </c>
      <c r="M40" s="24">
        <f t="shared" si="14"/>
        <v>14271098428</v>
      </c>
      <c r="N40" s="24">
        <f t="shared" si="14"/>
        <v>-10156115127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4.4367046479E8</v>
      </c>
      <c r="E43" s="6">
        <v>1318068.29</v>
      </c>
      <c r="F43" s="6">
        <f t="shared" ref="F43:F52" si="15">D43-E43</f>
        <v>442352396.5</v>
      </c>
      <c r="G43" s="6">
        <v>2.059350701E8</v>
      </c>
      <c r="H43" s="6">
        <v>2317.0</v>
      </c>
      <c r="I43" s="6">
        <v>995023.41</v>
      </c>
      <c r="J43" s="6">
        <v>1.684032709E7</v>
      </c>
      <c r="K43" s="4">
        <f t="shared" ref="K43:K52" si="16">I43-J43</f>
        <v>-15845303.68</v>
      </c>
      <c r="L43" s="4">
        <f>I43+Sep!L43</f>
        <v>8736066.99</v>
      </c>
      <c r="M43" s="4">
        <f>J43+Sep!M43</f>
        <v>63198071.42</v>
      </c>
      <c r="N43" s="4">
        <f t="shared" ref="N43:N52" si="17">L43-M43</f>
        <v>-54462004.43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1.175991715E8</v>
      </c>
      <c r="E44" s="6">
        <v>320634.4</v>
      </c>
      <c r="F44" s="6">
        <f t="shared" si="15"/>
        <v>117278537.1</v>
      </c>
      <c r="G44" s="6">
        <v>2.88640935E7</v>
      </c>
      <c r="H44" s="6">
        <v>756.0</v>
      </c>
      <c r="I44" s="6">
        <v>620840.9</v>
      </c>
      <c r="J44" s="6">
        <v>3749353.86</v>
      </c>
      <c r="K44" s="4">
        <f t="shared" si="16"/>
        <v>-3128512.96</v>
      </c>
      <c r="L44" s="4">
        <f>I44+Sep!L44</f>
        <v>3845667.97</v>
      </c>
      <c r="M44" s="4">
        <f>J44+Sep!M44</f>
        <v>13099758.09</v>
      </c>
      <c r="N44" s="4">
        <f t="shared" si="17"/>
        <v>-9254090.12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7.05684116E8</v>
      </c>
      <c r="E45" s="6">
        <v>2959997.0</v>
      </c>
      <c r="F45" s="6">
        <f t="shared" si="15"/>
        <v>702724119</v>
      </c>
      <c r="G45" s="6">
        <v>4.22600035E8</v>
      </c>
      <c r="H45" s="6">
        <v>4177.0</v>
      </c>
      <c r="I45" s="6">
        <v>793632.0</v>
      </c>
      <c r="J45" s="6">
        <v>8079885.0</v>
      </c>
      <c r="K45" s="4">
        <f t="shared" si="16"/>
        <v>-7286253</v>
      </c>
      <c r="L45" s="4">
        <f>I45+Sep!L45</f>
        <v>14529855</v>
      </c>
      <c r="M45" s="4">
        <f>J45+Sep!M45</f>
        <v>312350263</v>
      </c>
      <c r="N45" s="4">
        <f t="shared" si="17"/>
        <v>-297820408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3.8944715E8</v>
      </c>
      <c r="E46" s="6">
        <v>1087036.0</v>
      </c>
      <c r="F46" s="6">
        <f t="shared" si="15"/>
        <v>388360114</v>
      </c>
      <c r="G46" s="6">
        <v>3.07864961E8</v>
      </c>
      <c r="H46" s="6">
        <v>315.0</v>
      </c>
      <c r="I46" s="6">
        <v>3.9326887E7</v>
      </c>
      <c r="J46" s="6">
        <v>663815.0</v>
      </c>
      <c r="K46" s="4">
        <f t="shared" si="16"/>
        <v>38663072</v>
      </c>
      <c r="L46" s="4">
        <f>I46+Sep!L46</f>
        <v>265913251</v>
      </c>
      <c r="M46" s="4">
        <f>J46+Sep!M46</f>
        <v>208708608</v>
      </c>
      <c r="N46" s="4">
        <f t="shared" si="17"/>
        <v>57204643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3.4291073832E8</v>
      </c>
      <c r="E47" s="6">
        <v>1201997.05</v>
      </c>
      <c r="F47" s="6">
        <f t="shared" si="15"/>
        <v>341708741.3</v>
      </c>
      <c r="G47" s="6">
        <v>1.7474611767E8</v>
      </c>
      <c r="H47" s="6">
        <v>47.0</v>
      </c>
      <c r="I47" s="6">
        <v>0.0</v>
      </c>
      <c r="J47" s="6">
        <v>2460803.0</v>
      </c>
      <c r="K47" s="4">
        <f t="shared" si="16"/>
        <v>-2460803</v>
      </c>
      <c r="L47" s="4">
        <f>I47+Sep!L47</f>
        <v>0</v>
      </c>
      <c r="M47" s="4">
        <f>J47+Sep!M47</f>
        <v>2526922</v>
      </c>
      <c r="N47" s="4">
        <f t="shared" si="17"/>
        <v>-2526922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4.89786439E8</v>
      </c>
      <c r="E48" s="6">
        <v>1.4358001E7</v>
      </c>
      <c r="F48" s="6">
        <f t="shared" si="15"/>
        <v>475428438</v>
      </c>
      <c r="G48" s="6">
        <v>2.39186294E8</v>
      </c>
      <c r="H48" s="6">
        <v>9705.0</v>
      </c>
      <c r="I48" s="6">
        <v>587653.0</v>
      </c>
      <c r="J48" s="6">
        <v>3708294.0</v>
      </c>
      <c r="K48" s="4">
        <f t="shared" si="16"/>
        <v>-3120641</v>
      </c>
      <c r="L48" s="4">
        <f>I48+Sep!L48</f>
        <v>4760271</v>
      </c>
      <c r="M48" s="4">
        <f>J48+Sep!M48</f>
        <v>71503667</v>
      </c>
      <c r="N48" s="4">
        <f t="shared" si="17"/>
        <v>-66743396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1.98821663E9</v>
      </c>
      <c r="E49" s="6">
        <v>1.4984467E7</v>
      </c>
      <c r="F49" s="6">
        <f t="shared" si="15"/>
        <v>1973232163</v>
      </c>
      <c r="G49" s="6">
        <v>9.72925553E8</v>
      </c>
      <c r="H49" s="6">
        <v>7502.0</v>
      </c>
      <c r="I49" s="6">
        <v>2957243.0</v>
      </c>
      <c r="J49" s="6">
        <v>2.188802E7</v>
      </c>
      <c r="K49" s="4">
        <f t="shared" si="16"/>
        <v>-18930777</v>
      </c>
      <c r="L49" s="4">
        <f>I49+Sep!L49</f>
        <v>24091558</v>
      </c>
      <c r="M49" s="4">
        <f>J49+Sep!M49</f>
        <v>181645681</v>
      </c>
      <c r="N49" s="4">
        <f t="shared" si="17"/>
        <v>-157554123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1.2871414E8</v>
      </c>
      <c r="E50" s="6">
        <v>1534344.0</v>
      </c>
      <c r="F50" s="6">
        <f t="shared" si="15"/>
        <v>127179796</v>
      </c>
      <c r="G50" s="6">
        <v>6.6544532E7</v>
      </c>
      <c r="H50" s="6">
        <v>164.0</v>
      </c>
      <c r="I50" s="6">
        <v>0.0</v>
      </c>
      <c r="J50" s="6">
        <v>387057.0</v>
      </c>
      <c r="K50" s="4">
        <f t="shared" si="16"/>
        <v>-387057</v>
      </c>
      <c r="L50" s="4">
        <f>I50+Sep!L50</f>
        <v>0</v>
      </c>
      <c r="M50" s="4">
        <f>J50+Sep!M50</f>
        <v>2658806</v>
      </c>
      <c r="N50" s="4">
        <f t="shared" si="17"/>
        <v>-2658806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6.428045193E9</v>
      </c>
      <c r="E51" s="6">
        <v>2.5109826E7</v>
      </c>
      <c r="F51" s="6">
        <f t="shared" si="15"/>
        <v>6402935367</v>
      </c>
      <c r="G51" s="6">
        <v>3.343886445E9</v>
      </c>
      <c r="H51" s="6">
        <v>54565.0</v>
      </c>
      <c r="I51" s="6">
        <v>5.290773E7</v>
      </c>
      <c r="J51" s="6">
        <v>1.53248343E8</v>
      </c>
      <c r="K51" s="4">
        <f t="shared" si="16"/>
        <v>-100340613</v>
      </c>
      <c r="L51" s="4">
        <f>I51+Sep!L51</f>
        <v>137674490</v>
      </c>
      <c r="M51" s="4">
        <f>J51+Sep!M51</f>
        <v>982698975</v>
      </c>
      <c r="N51" s="4">
        <f t="shared" si="17"/>
        <v>-845024485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5.32026191E8</v>
      </c>
      <c r="E52" s="6">
        <v>2589314.0</v>
      </c>
      <c r="F52" s="6">
        <f t="shared" si="15"/>
        <v>529436877</v>
      </c>
      <c r="G52" s="6">
        <v>3.07748032E8</v>
      </c>
      <c r="H52" s="6">
        <v>5000.0</v>
      </c>
      <c r="I52" s="6">
        <v>0.0</v>
      </c>
      <c r="J52" s="6">
        <v>9862213.0</v>
      </c>
      <c r="K52" s="4">
        <f t="shared" si="16"/>
        <v>-9862213</v>
      </c>
      <c r="L52" s="4">
        <f>I52+Sep!L52</f>
        <v>0</v>
      </c>
      <c r="M52" s="4">
        <f>J52+Sep!M52</f>
        <v>145599147</v>
      </c>
      <c r="N52" s="4">
        <f t="shared" si="17"/>
        <v>-145599147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7.8395423E7</v>
      </c>
      <c r="E54" s="6">
        <v>396674.0</v>
      </c>
      <c r="F54" s="6">
        <f t="shared" ref="F54:F56" si="19">D54-E54</f>
        <v>77998749</v>
      </c>
      <c r="G54" s="6">
        <v>1.9591297E7</v>
      </c>
      <c r="H54" s="6">
        <v>1233.0</v>
      </c>
      <c r="I54" s="6">
        <v>377458.0</v>
      </c>
      <c r="J54" s="6">
        <v>298844.0</v>
      </c>
      <c r="K54" s="4">
        <f t="shared" ref="K54:K56" si="20">I54-J54</f>
        <v>78614</v>
      </c>
      <c r="L54" s="4">
        <f>I54+Sep!L54</f>
        <v>22410757</v>
      </c>
      <c r="M54" s="4">
        <f>J54+Sep!M54</f>
        <v>26636503</v>
      </c>
      <c r="N54" s="4">
        <f t="shared" ref="N54:N56" si="21">L54-M54</f>
        <v>-4225746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6.0869649E7</v>
      </c>
      <c r="E55" s="6">
        <v>338430.0</v>
      </c>
      <c r="F55" s="6">
        <f t="shared" si="19"/>
        <v>60531219</v>
      </c>
      <c r="G55" s="6">
        <v>4.647785E7</v>
      </c>
      <c r="H55" s="6">
        <v>498.0</v>
      </c>
      <c r="I55" s="6">
        <v>755445.0</v>
      </c>
      <c r="J55" s="6">
        <v>50786.0</v>
      </c>
      <c r="K55" s="4">
        <f t="shared" si="20"/>
        <v>704659</v>
      </c>
      <c r="L55" s="4">
        <f>I55+Sep!L55</f>
        <v>2663971</v>
      </c>
      <c r="M55" s="4">
        <f>J55+Sep!M55</f>
        <v>2519092</v>
      </c>
      <c r="N55" s="4">
        <f t="shared" si="21"/>
        <v>144879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5.1439945E7</v>
      </c>
      <c r="E56" s="6">
        <v>319965.0</v>
      </c>
      <c r="F56" s="6">
        <f t="shared" si="19"/>
        <v>51119980</v>
      </c>
      <c r="G56" s="6">
        <v>4.277775E7</v>
      </c>
      <c r="H56" s="6">
        <v>231.0</v>
      </c>
      <c r="I56" s="6">
        <v>130503.0</v>
      </c>
      <c r="J56" s="6">
        <v>54211.0</v>
      </c>
      <c r="K56" s="4">
        <f t="shared" si="20"/>
        <v>76292</v>
      </c>
      <c r="L56" s="4">
        <f>I56+Sep!L56</f>
        <v>835988</v>
      </c>
      <c r="M56" s="4">
        <f>J56+Sep!M56</f>
        <v>1179319</v>
      </c>
      <c r="N56" s="4">
        <f t="shared" si="21"/>
        <v>-343331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11756805251</v>
      </c>
      <c r="E57" s="24">
        <f t="shared" si="23"/>
        <v>66518753.74</v>
      </c>
      <c r="F57" s="24">
        <f t="shared" si="23"/>
        <v>11690286497</v>
      </c>
      <c r="G57" s="24">
        <f t="shared" si="23"/>
        <v>6179148030</v>
      </c>
      <c r="H57" s="24">
        <f t="shared" si="23"/>
        <v>86510</v>
      </c>
      <c r="I57" s="24">
        <f>SUM(I42:I56)</f>
        <v>99452415.31</v>
      </c>
      <c r="J57" s="24">
        <f t="shared" ref="J57:N57" si="24">SUM(J43:J56)</f>
        <v>221291952</v>
      </c>
      <c r="K57" s="24">
        <f t="shared" si="24"/>
        <v>-121839536.6</v>
      </c>
      <c r="L57" s="24">
        <f t="shared" si="24"/>
        <v>485461876</v>
      </c>
      <c r="M57" s="24">
        <f t="shared" si="24"/>
        <v>2014324813</v>
      </c>
      <c r="N57" s="24">
        <f t="shared" si="24"/>
        <v>-1528862937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7.616285774E7</v>
      </c>
      <c r="E59" s="6">
        <v>475679.81</v>
      </c>
      <c r="F59" s="6">
        <f t="shared" ref="F59:F62" si="25">D59-E59</f>
        <v>75687177.93</v>
      </c>
      <c r="G59" s="6">
        <v>0.0</v>
      </c>
      <c r="H59" s="6">
        <v>50.0</v>
      </c>
      <c r="I59" s="6">
        <v>0.0</v>
      </c>
      <c r="J59" s="6">
        <v>0.0</v>
      </c>
      <c r="K59" s="4">
        <f t="shared" ref="K59:K62" si="26">I59-J59</f>
        <v>0</v>
      </c>
      <c r="L59" s="4">
        <f>I59+Sep!L59</f>
        <v>767565.6</v>
      </c>
      <c r="M59" s="4">
        <f>J59+Sep!M59</f>
        <v>214065.62</v>
      </c>
      <c r="N59" s="4">
        <f t="shared" ref="N59:N62" si="27">L59-M59</f>
        <v>553499.98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3.41137033E8</v>
      </c>
      <c r="E60" s="6">
        <v>2.4261713E7</v>
      </c>
      <c r="F60" s="6">
        <f t="shared" si="25"/>
        <v>316875320</v>
      </c>
      <c r="G60" s="6">
        <v>1.70400778E8</v>
      </c>
      <c r="H60" s="6">
        <v>220.0</v>
      </c>
      <c r="I60" s="6">
        <v>0.0</v>
      </c>
      <c r="J60" s="6">
        <v>1829447.0</v>
      </c>
      <c r="K60" s="4">
        <f t="shared" si="26"/>
        <v>-1829447</v>
      </c>
      <c r="L60" s="4">
        <f>I60+Sep!L60</f>
        <v>39350</v>
      </c>
      <c r="M60" s="4">
        <f>J60+Sep!M60</f>
        <v>35012953</v>
      </c>
      <c r="N60" s="4">
        <f t="shared" si="27"/>
        <v>-34973603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1.52610411E9</v>
      </c>
      <c r="E61" s="6">
        <v>2.4381824E7</v>
      </c>
      <c r="F61" s="6">
        <f t="shared" si="25"/>
        <v>1501722286</v>
      </c>
      <c r="G61" s="6">
        <v>1.501722286E9</v>
      </c>
      <c r="H61" s="6">
        <v>4247.0</v>
      </c>
      <c r="I61" s="6">
        <v>4267457.0</v>
      </c>
      <c r="J61" s="6">
        <v>1.0192786E7</v>
      </c>
      <c r="K61" s="4">
        <f t="shared" si="26"/>
        <v>-5925329</v>
      </c>
      <c r="L61" s="4">
        <f>I61+Sep!L61</f>
        <v>94012762</v>
      </c>
      <c r="M61" s="4">
        <f>J61+Sep!M61</f>
        <v>301963183</v>
      </c>
      <c r="N61" s="4">
        <f t="shared" si="27"/>
        <v>-207950421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2.56774764E8</v>
      </c>
      <c r="E62" s="6">
        <v>6248934.0</v>
      </c>
      <c r="F62" s="6">
        <f t="shared" si="25"/>
        <v>250525830</v>
      </c>
      <c r="G62" s="6">
        <v>0.0</v>
      </c>
      <c r="H62" s="6">
        <v>763.0</v>
      </c>
      <c r="I62" s="6">
        <v>2581933.0</v>
      </c>
      <c r="J62" s="6">
        <v>5808097.0</v>
      </c>
      <c r="K62" s="4">
        <f t="shared" si="26"/>
        <v>-3226164</v>
      </c>
      <c r="L62" s="4">
        <f>I62+Sep!L62</f>
        <v>10180365</v>
      </c>
      <c r="M62" s="4">
        <f>J62+Sep!M62</f>
        <v>37517353</v>
      </c>
      <c r="N62" s="4">
        <f t="shared" si="27"/>
        <v>-27336988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2200178765</v>
      </c>
      <c r="E63" s="24">
        <f t="shared" si="29"/>
        <v>55368150.81</v>
      </c>
      <c r="F63" s="24">
        <f t="shared" si="29"/>
        <v>2144810614</v>
      </c>
      <c r="G63" s="24">
        <f t="shared" si="29"/>
        <v>1672123064</v>
      </c>
      <c r="H63" s="24">
        <f t="shared" si="29"/>
        <v>5280</v>
      </c>
      <c r="I63" s="24">
        <f t="shared" si="29"/>
        <v>6849390</v>
      </c>
      <c r="J63" s="24">
        <f t="shared" si="29"/>
        <v>17830330</v>
      </c>
      <c r="K63" s="24">
        <f t="shared" si="29"/>
        <v>-10980940</v>
      </c>
      <c r="L63" s="24">
        <f t="shared" si="29"/>
        <v>105000042.6</v>
      </c>
      <c r="M63" s="24">
        <f t="shared" si="29"/>
        <v>374707554.6</v>
      </c>
      <c r="N63" s="24">
        <f t="shared" si="29"/>
        <v>-269707512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13956984015</v>
      </c>
      <c r="E64" s="24">
        <f t="shared" si="30"/>
        <v>121886904.6</v>
      </c>
      <c r="F64" s="24">
        <f t="shared" si="30"/>
        <v>13835097111</v>
      </c>
      <c r="G64" s="24">
        <f t="shared" si="30"/>
        <v>7851271094</v>
      </c>
      <c r="H64" s="24">
        <f t="shared" si="30"/>
        <v>91790</v>
      </c>
      <c r="I64" s="24">
        <f t="shared" si="30"/>
        <v>106301805.3</v>
      </c>
      <c r="J64" s="24">
        <f t="shared" si="30"/>
        <v>239122282</v>
      </c>
      <c r="K64" s="24">
        <f t="shared" si="30"/>
        <v>-132820476.6</v>
      </c>
      <c r="L64" s="24">
        <f t="shared" si="30"/>
        <v>590461918.6</v>
      </c>
      <c r="M64" s="24">
        <f t="shared" si="30"/>
        <v>2389032367</v>
      </c>
      <c r="N64" s="24">
        <f t="shared" si="30"/>
        <v>-1798570449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3.5512258908E10</v>
      </c>
      <c r="E67" s="6">
        <v>4.85998118E8</v>
      </c>
      <c r="F67" s="6">
        <f t="shared" ref="F67:F77" si="31">D67-E67</f>
        <v>35026260790</v>
      </c>
      <c r="G67" s="6">
        <v>2.65E8</v>
      </c>
      <c r="H67" s="6">
        <v>23845.0</v>
      </c>
      <c r="I67" s="6">
        <v>1.89216121E8</v>
      </c>
      <c r="J67" s="6">
        <v>2.97963131E8</v>
      </c>
      <c r="K67" s="4">
        <f t="shared" ref="K67:K77" si="32">I67-J67</f>
        <v>-108747010</v>
      </c>
      <c r="L67" s="4">
        <f>I67+Sep!L67</f>
        <v>1598664846</v>
      </c>
      <c r="M67" s="4">
        <f>J67+Sep!M67</f>
        <v>4232983515</v>
      </c>
      <c r="N67" s="4">
        <f t="shared" ref="N67:N77" si="33">L67-M67</f>
        <v>-2634318669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2.8759825997E8</v>
      </c>
      <c r="E68" s="6">
        <v>1.260236568E7</v>
      </c>
      <c r="F68" s="6">
        <f t="shared" si="31"/>
        <v>274995894.3</v>
      </c>
      <c r="G68" s="6">
        <v>0.0</v>
      </c>
      <c r="H68" s="6">
        <v>952.0</v>
      </c>
      <c r="I68" s="6">
        <v>350059.11</v>
      </c>
      <c r="J68" s="6">
        <v>1.866722345E7</v>
      </c>
      <c r="K68" s="4">
        <f t="shared" si="32"/>
        <v>-18317164.34</v>
      </c>
      <c r="L68" s="4">
        <f>I68+Sep!L68</f>
        <v>19483500.96</v>
      </c>
      <c r="M68" s="4">
        <f>J68+Sep!M68</f>
        <v>174308519.9</v>
      </c>
      <c r="N68" s="4">
        <f t="shared" si="33"/>
        <v>-154825018.9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9.2804986852E8</v>
      </c>
      <c r="E69" s="6">
        <v>1.214502461E7</v>
      </c>
      <c r="F69" s="6">
        <f t="shared" si="31"/>
        <v>915904843.9</v>
      </c>
      <c r="G69" s="6">
        <v>0.0</v>
      </c>
      <c r="H69" s="6">
        <v>1816.0</v>
      </c>
      <c r="I69" s="6">
        <v>775587.74</v>
      </c>
      <c r="J69" s="6">
        <v>6120730.89</v>
      </c>
      <c r="K69" s="4">
        <f t="shared" si="32"/>
        <v>-5345143.15</v>
      </c>
      <c r="L69" s="4">
        <f>I69+Sep!L69</f>
        <v>62709332.07</v>
      </c>
      <c r="M69" s="4">
        <f>J69+Sep!M69</f>
        <v>74572405.66</v>
      </c>
      <c r="N69" s="4">
        <f t="shared" si="33"/>
        <v>-11863073.59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1.93153297E8</v>
      </c>
      <c r="E70" s="6">
        <v>149474.0</v>
      </c>
      <c r="F70" s="6">
        <f t="shared" si="31"/>
        <v>193003823</v>
      </c>
      <c r="G70" s="6">
        <v>0.0</v>
      </c>
      <c r="H70" s="6">
        <v>144.0</v>
      </c>
      <c r="I70" s="6">
        <v>4998.0</v>
      </c>
      <c r="J70" s="6">
        <v>36761.0</v>
      </c>
      <c r="K70" s="4">
        <f t="shared" si="32"/>
        <v>-31763</v>
      </c>
      <c r="L70" s="4">
        <f>I70+Sep!L70</f>
        <v>14997</v>
      </c>
      <c r="M70" s="4">
        <f>J70+Sep!M70</f>
        <v>11456449</v>
      </c>
      <c r="N70" s="4">
        <f t="shared" si="33"/>
        <v>-11441452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1.36166363E9</v>
      </c>
      <c r="E71" s="6">
        <v>7572300.0</v>
      </c>
      <c r="F71" s="6">
        <f t="shared" si="31"/>
        <v>1354091330</v>
      </c>
      <c r="G71" s="6">
        <v>0.0</v>
      </c>
      <c r="H71" s="6">
        <v>1803.0</v>
      </c>
      <c r="I71" s="6">
        <v>1.32022689E8</v>
      </c>
      <c r="J71" s="6">
        <v>6704785.0</v>
      </c>
      <c r="K71" s="4">
        <f t="shared" si="32"/>
        <v>125317904</v>
      </c>
      <c r="L71" s="4">
        <f>I71+Sep!L71</f>
        <v>476454263</v>
      </c>
      <c r="M71" s="4">
        <f>J71+Sep!M71</f>
        <v>417751742</v>
      </c>
      <c r="N71" s="4">
        <f t="shared" si="33"/>
        <v>58702521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1.513522482E9</v>
      </c>
      <c r="E72" s="6">
        <v>3.3035754E7</v>
      </c>
      <c r="F72" s="6">
        <f t="shared" si="31"/>
        <v>1480486728</v>
      </c>
      <c r="G72" s="6">
        <v>0.0</v>
      </c>
      <c r="H72" s="6">
        <v>4655.0</v>
      </c>
      <c r="I72" s="6">
        <v>8965418.0</v>
      </c>
      <c r="J72" s="6">
        <v>1.1472377E7</v>
      </c>
      <c r="K72" s="4">
        <f t="shared" si="32"/>
        <v>-2506959</v>
      </c>
      <c r="L72" s="4">
        <f>I72+Sep!L72</f>
        <v>33528881</v>
      </c>
      <c r="M72" s="4">
        <f>J72+Sep!M72</f>
        <v>209297881</v>
      </c>
      <c r="N72" s="4">
        <f t="shared" si="33"/>
        <v>-175769000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6.27106324E8</v>
      </c>
      <c r="E73" s="6">
        <v>1.0169177E7</v>
      </c>
      <c r="F73" s="6">
        <f t="shared" si="31"/>
        <v>616937147</v>
      </c>
      <c r="G73" s="6">
        <v>0.0</v>
      </c>
      <c r="H73" s="6">
        <v>425.0</v>
      </c>
      <c r="I73" s="6">
        <v>3233103.0</v>
      </c>
      <c r="J73" s="6">
        <v>2406818.0</v>
      </c>
      <c r="K73" s="4">
        <f t="shared" si="32"/>
        <v>826285</v>
      </c>
      <c r="L73" s="4">
        <f>I73+Sep!L73</f>
        <v>53056944</v>
      </c>
      <c r="M73" s="4">
        <f>J73+Sep!M73</f>
        <v>46199850</v>
      </c>
      <c r="N73" s="4">
        <f t="shared" si="33"/>
        <v>6857094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3.2920863492E8</v>
      </c>
      <c r="E74" s="6">
        <v>1599575.81</v>
      </c>
      <c r="F74" s="6">
        <f t="shared" si="31"/>
        <v>327609059.1</v>
      </c>
      <c r="G74" s="6">
        <v>0.0</v>
      </c>
      <c r="H74" s="6">
        <v>3931.0</v>
      </c>
      <c r="I74" s="6">
        <v>647196.37</v>
      </c>
      <c r="J74" s="6">
        <v>674606.27</v>
      </c>
      <c r="K74" s="4">
        <f t="shared" si="32"/>
        <v>-27409.9</v>
      </c>
      <c r="L74" s="4">
        <f>I74+Sep!L74</f>
        <v>8186770.89</v>
      </c>
      <c r="M74" s="4">
        <f>J74+Sep!M74</f>
        <v>17329396.31</v>
      </c>
      <c r="N74" s="4">
        <f t="shared" si="33"/>
        <v>-9142625.42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1.79978148766E9</v>
      </c>
      <c r="E75" s="6">
        <v>3030791.53</v>
      </c>
      <c r="F75" s="6">
        <f t="shared" si="31"/>
        <v>1796750696</v>
      </c>
      <c r="G75" s="6">
        <v>0.0</v>
      </c>
      <c r="H75" s="6">
        <v>795.0</v>
      </c>
      <c r="I75" s="6">
        <v>5.001165777E7</v>
      </c>
      <c r="J75" s="6">
        <v>69414.2</v>
      </c>
      <c r="K75" s="4">
        <f t="shared" si="32"/>
        <v>49942243.57</v>
      </c>
      <c r="L75" s="4">
        <f>I75+Sep!L75</f>
        <v>264532796.9</v>
      </c>
      <c r="M75" s="4">
        <f>J75+Sep!M75</f>
        <v>30617268.57</v>
      </c>
      <c r="N75" s="4">
        <f t="shared" si="33"/>
        <v>233915528.3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6.497504662E9</v>
      </c>
      <c r="E76" s="6">
        <v>1.6472396E7</v>
      </c>
      <c r="F76" s="6">
        <f t="shared" si="31"/>
        <v>6481032266</v>
      </c>
      <c r="G76" s="6">
        <v>0.0</v>
      </c>
      <c r="H76" s="6">
        <v>19055.0</v>
      </c>
      <c r="I76" s="6">
        <v>1.97217693E8</v>
      </c>
      <c r="J76" s="6">
        <v>1.00313787E8</v>
      </c>
      <c r="K76" s="4">
        <f t="shared" si="32"/>
        <v>96903906</v>
      </c>
      <c r="L76" s="4">
        <f>I76+Sep!L76</f>
        <v>1253815309</v>
      </c>
      <c r="M76" s="4">
        <f>J76+Sep!M76</f>
        <v>948497084</v>
      </c>
      <c r="N76" s="4">
        <f t="shared" si="33"/>
        <v>305318225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1.51590112E8</v>
      </c>
      <c r="E77" s="6">
        <v>473520.0</v>
      </c>
      <c r="F77" s="6">
        <f t="shared" si="31"/>
        <v>151116592</v>
      </c>
      <c r="G77" s="6">
        <v>0.0</v>
      </c>
      <c r="H77" s="6">
        <v>2864.0</v>
      </c>
      <c r="I77" s="6">
        <v>2385597.0</v>
      </c>
      <c r="J77" s="6">
        <v>1123040.0</v>
      </c>
      <c r="K77" s="4">
        <f t="shared" si="32"/>
        <v>1262557</v>
      </c>
      <c r="L77" s="4">
        <f>I77+Sep!L77</f>
        <v>35671939</v>
      </c>
      <c r="M77" s="4">
        <f>J77+Sep!M77</f>
        <v>15239807</v>
      </c>
      <c r="N77" s="4">
        <f t="shared" si="33"/>
        <v>20432132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7.1279505591E8</v>
      </c>
      <c r="E79" s="6">
        <v>2270693.43</v>
      </c>
      <c r="F79" s="6">
        <f>D79-E79</f>
        <v>710524362.5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I79+Sep!L79</f>
        <v>0</v>
      </c>
      <c r="M79" s="4">
        <f>J79+Sep!M79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49914232722</v>
      </c>
      <c r="E80" s="24">
        <f t="shared" si="35"/>
        <v>585519190.1</v>
      </c>
      <c r="F80" s="24">
        <f t="shared" si="35"/>
        <v>49328713532</v>
      </c>
      <c r="G80" s="24">
        <f t="shared" si="35"/>
        <v>265000000</v>
      </c>
      <c r="H80" s="24">
        <f t="shared" si="35"/>
        <v>60298</v>
      </c>
      <c r="I80" s="24">
        <f t="shared" si="35"/>
        <v>584830120</v>
      </c>
      <c r="J80" s="24">
        <f t="shared" si="35"/>
        <v>445552673.8</v>
      </c>
      <c r="K80" s="24">
        <f t="shared" si="35"/>
        <v>139277446.2</v>
      </c>
      <c r="L80" s="24">
        <f t="shared" si="35"/>
        <v>3806119580</v>
      </c>
      <c r="M80" s="24">
        <f t="shared" si="35"/>
        <v>6178253918</v>
      </c>
      <c r="N80" s="24">
        <f t="shared" si="35"/>
        <v>-2372134339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1.262666075E10</v>
      </c>
      <c r="E82" s="6">
        <v>8.8964959E7</v>
      </c>
      <c r="F82" s="6">
        <f t="shared" ref="F82:F88" si="36">D82-E82</f>
        <v>12537695791</v>
      </c>
      <c r="G82" s="6">
        <v>0.0</v>
      </c>
      <c r="H82" s="6">
        <v>7416.0</v>
      </c>
      <c r="I82" s="6">
        <v>1.25899683E8</v>
      </c>
      <c r="J82" s="6">
        <v>1.50301384E8</v>
      </c>
      <c r="K82" s="4">
        <f t="shared" ref="K82:K88" si="37">I82-J82</f>
        <v>-24401701</v>
      </c>
      <c r="L82" s="4">
        <f>I82+Sep!L82</f>
        <v>432379944</v>
      </c>
      <c r="M82" s="4">
        <f>J82+Sep!M82</f>
        <v>1529124950</v>
      </c>
      <c r="N82" s="4">
        <f t="shared" ref="N82:N88" si="38">L82-M82</f>
        <v>-1096745006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1.0030200869E8</v>
      </c>
      <c r="E83" s="6">
        <v>2166855.19</v>
      </c>
      <c r="F83" s="6">
        <f t="shared" si="36"/>
        <v>98135153.5</v>
      </c>
      <c r="G83" s="6">
        <v>0.0</v>
      </c>
      <c r="H83" s="6">
        <v>102.0</v>
      </c>
      <c r="I83" s="6">
        <v>0.0</v>
      </c>
      <c r="J83" s="6">
        <v>113425.14</v>
      </c>
      <c r="K83" s="4">
        <f t="shared" si="37"/>
        <v>-113425.14</v>
      </c>
      <c r="L83" s="4">
        <f>I83+Sep!L83</f>
        <v>805852.37</v>
      </c>
      <c r="M83" s="4">
        <f>J83+Sep!M83</f>
        <v>169069256.3</v>
      </c>
      <c r="N83" s="4">
        <f t="shared" si="38"/>
        <v>-168263403.9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3.2848695E8</v>
      </c>
      <c r="E84" s="6">
        <v>819779.0</v>
      </c>
      <c r="F84" s="6">
        <f t="shared" si="36"/>
        <v>327667171</v>
      </c>
      <c r="G84" s="6">
        <v>0.0</v>
      </c>
      <c r="H84" s="6">
        <v>162.0</v>
      </c>
      <c r="I84" s="6">
        <v>9529861.0</v>
      </c>
      <c r="J84" s="6">
        <v>9463135.0</v>
      </c>
      <c r="K84" s="4">
        <f t="shared" si="37"/>
        <v>66726</v>
      </c>
      <c r="L84" s="4">
        <f>I84+Sep!L84</f>
        <v>28072454</v>
      </c>
      <c r="M84" s="4">
        <f>J84+Sep!M84</f>
        <v>162015014</v>
      </c>
      <c r="N84" s="4">
        <f t="shared" si="38"/>
        <v>-133942560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6.8936743E7</v>
      </c>
      <c r="E85" s="6">
        <v>1.6312803E7</v>
      </c>
      <c r="F85" s="6">
        <f t="shared" si="36"/>
        <v>52623940</v>
      </c>
      <c r="G85" s="6">
        <v>0.0</v>
      </c>
      <c r="H85" s="6">
        <v>25.0</v>
      </c>
      <c r="I85" s="6">
        <v>0.0</v>
      </c>
      <c r="J85" s="6">
        <v>0.0</v>
      </c>
      <c r="K85" s="4">
        <f t="shared" si="37"/>
        <v>0</v>
      </c>
      <c r="L85" s="4">
        <f>I85+Sep!L85</f>
        <v>0</v>
      </c>
      <c r="M85" s="4">
        <f>J85+Sep!M85</f>
        <v>915526</v>
      </c>
      <c r="N85" s="4">
        <f t="shared" si="38"/>
        <v>-915526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1.787056087E9</v>
      </c>
      <c r="E86" s="6">
        <v>8692844.0</v>
      </c>
      <c r="F86" s="6">
        <f t="shared" si="36"/>
        <v>1778363243</v>
      </c>
      <c r="G86" s="6">
        <v>0.0</v>
      </c>
      <c r="H86" s="6">
        <v>1657.0</v>
      </c>
      <c r="I86" s="6">
        <v>71914.0</v>
      </c>
      <c r="J86" s="6">
        <v>3.7705018E7</v>
      </c>
      <c r="K86" s="4">
        <f t="shared" si="37"/>
        <v>-37633104</v>
      </c>
      <c r="L86" s="4">
        <f>I86+Sep!L86</f>
        <v>794219</v>
      </c>
      <c r="M86" s="4">
        <f>J86+Sep!M86</f>
        <v>257112924</v>
      </c>
      <c r="N86" s="4">
        <f t="shared" si="38"/>
        <v>-256318705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2.2909520519E8</v>
      </c>
      <c r="E87" s="6">
        <v>1895063.39</v>
      </c>
      <c r="F87" s="6">
        <f t="shared" si="36"/>
        <v>227200141.8</v>
      </c>
      <c r="G87" s="6">
        <v>0.0</v>
      </c>
      <c r="H87" s="6">
        <v>104.0</v>
      </c>
      <c r="I87" s="6">
        <v>488040.0</v>
      </c>
      <c r="J87" s="6">
        <v>662421.34</v>
      </c>
      <c r="K87" s="4">
        <f t="shared" si="37"/>
        <v>-174381.34</v>
      </c>
      <c r="L87" s="4">
        <f>I87+Sep!L87</f>
        <v>3571572.43</v>
      </c>
      <c r="M87" s="4">
        <f>J87+Sep!M87</f>
        <v>20605587.66</v>
      </c>
      <c r="N87" s="4">
        <f t="shared" si="38"/>
        <v>-17034015.23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6.62348854E8</v>
      </c>
      <c r="E88" s="6">
        <v>3677707.0</v>
      </c>
      <c r="F88" s="6">
        <f t="shared" si="36"/>
        <v>658671147</v>
      </c>
      <c r="G88" s="6">
        <v>0.0</v>
      </c>
      <c r="H88" s="6">
        <v>2634.0</v>
      </c>
      <c r="I88" s="6">
        <v>143198.0</v>
      </c>
      <c r="J88" s="6">
        <v>5380079.0</v>
      </c>
      <c r="K88" s="4">
        <f t="shared" si="37"/>
        <v>-5236881</v>
      </c>
      <c r="L88" s="4">
        <f>I88+Sep!L88</f>
        <v>110990662</v>
      </c>
      <c r="M88" s="4">
        <f>J88+Sep!M88</f>
        <v>69408075</v>
      </c>
      <c r="N88" s="4">
        <f t="shared" si="38"/>
        <v>41582587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15802886598</v>
      </c>
      <c r="E89" s="24">
        <f t="shared" si="40"/>
        <v>122530010.6</v>
      </c>
      <c r="F89" s="24">
        <f t="shared" si="40"/>
        <v>15680356587</v>
      </c>
      <c r="G89" s="24">
        <f t="shared" si="40"/>
        <v>0</v>
      </c>
      <c r="H89" s="24">
        <f t="shared" si="40"/>
        <v>12100</v>
      </c>
      <c r="I89" s="24">
        <f t="shared" si="40"/>
        <v>136132696</v>
      </c>
      <c r="J89" s="24">
        <f t="shared" si="40"/>
        <v>203625462.5</v>
      </c>
      <c r="K89" s="24">
        <f t="shared" si="40"/>
        <v>-67492766.48</v>
      </c>
      <c r="L89" s="24">
        <f t="shared" si="40"/>
        <v>576614703.8</v>
      </c>
      <c r="M89" s="24">
        <f t="shared" si="40"/>
        <v>2208251333</v>
      </c>
      <c r="N89" s="24">
        <f t="shared" si="40"/>
        <v>-1631636629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9.42394801E8</v>
      </c>
      <c r="E90" s="6">
        <v>6494584.0</v>
      </c>
      <c r="F90" s="6">
        <f>D90-E90</f>
        <v>935900217</v>
      </c>
      <c r="G90" s="6">
        <v>0.0</v>
      </c>
      <c r="H90" s="6">
        <v>582.0</v>
      </c>
      <c r="I90" s="6">
        <v>1.6010786E7</v>
      </c>
      <c r="J90" s="6">
        <v>1034122.0</v>
      </c>
      <c r="K90" s="4">
        <f>I90-J90</f>
        <v>14976664</v>
      </c>
      <c r="L90" s="4">
        <f>I90+Sep!L90</f>
        <v>40129577</v>
      </c>
      <c r="M90" s="4">
        <f>J90+Sep!M90</f>
        <v>91257176</v>
      </c>
      <c r="N90" s="4">
        <f>L90-M90</f>
        <v>-51127599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942394801</v>
      </c>
      <c r="E91" s="24">
        <f t="shared" si="41"/>
        <v>6494584</v>
      </c>
      <c r="F91" s="24">
        <f t="shared" si="41"/>
        <v>935900217</v>
      </c>
      <c r="G91" s="24">
        <f t="shared" si="41"/>
        <v>0</v>
      </c>
      <c r="H91" s="25">
        <f t="shared" si="41"/>
        <v>582</v>
      </c>
      <c r="I91" s="24">
        <f t="shared" si="41"/>
        <v>16010786</v>
      </c>
      <c r="J91" s="24">
        <f t="shared" si="41"/>
        <v>1034122</v>
      </c>
      <c r="K91" s="24">
        <f t="shared" si="41"/>
        <v>14976664</v>
      </c>
      <c r="L91" s="24">
        <f t="shared" si="41"/>
        <v>40129577</v>
      </c>
      <c r="M91" s="24">
        <f t="shared" si="41"/>
        <v>91257176</v>
      </c>
      <c r="N91" s="24">
        <f t="shared" si="41"/>
        <v>-51127599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66659514121</v>
      </c>
      <c r="E92" s="24">
        <f t="shared" si="42"/>
        <v>714543784.6</v>
      </c>
      <c r="F92" s="24">
        <f t="shared" si="42"/>
        <v>65944970336</v>
      </c>
      <c r="G92" s="24">
        <f t="shared" si="42"/>
        <v>265000000</v>
      </c>
      <c r="H92" s="24">
        <f t="shared" si="42"/>
        <v>72980</v>
      </c>
      <c r="I92" s="24">
        <f t="shared" si="42"/>
        <v>736973602</v>
      </c>
      <c r="J92" s="24">
        <f t="shared" si="42"/>
        <v>650212258.3</v>
      </c>
      <c r="K92" s="24">
        <f t="shared" si="42"/>
        <v>86761343.7</v>
      </c>
      <c r="L92" s="24">
        <f t="shared" si="42"/>
        <v>4422863861</v>
      </c>
      <c r="M92" s="24">
        <f t="shared" si="42"/>
        <v>8477762427</v>
      </c>
      <c r="N92" s="24">
        <f t="shared" si="42"/>
        <v>-4054898567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1.6909851552E8</v>
      </c>
      <c r="E95" s="6">
        <v>231907.97</v>
      </c>
      <c r="F95" s="6">
        <f t="shared" ref="F95:F98" si="43">D95-E95</f>
        <v>168866607.6</v>
      </c>
      <c r="G95" s="6">
        <v>0.0</v>
      </c>
      <c r="H95" s="6">
        <v>59.0</v>
      </c>
      <c r="I95" s="6">
        <v>27000.0</v>
      </c>
      <c r="J95" s="6">
        <v>3047.01</v>
      </c>
      <c r="K95" s="4">
        <f t="shared" ref="K95:K98" si="44">I95-J95</f>
        <v>23952.99</v>
      </c>
      <c r="L95" s="4">
        <f>I95+Sep!L95</f>
        <v>16051306.52</v>
      </c>
      <c r="M95" s="4">
        <f>J95+Sep!M95</f>
        <v>12271055.39</v>
      </c>
      <c r="N95" s="4">
        <f t="shared" ref="N95:N98" si="45">L95-M95</f>
        <v>3780251.13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2.2671288367E10</v>
      </c>
      <c r="E96" s="6">
        <v>1.4263897E7</v>
      </c>
      <c r="F96" s="6">
        <f t="shared" si="43"/>
        <v>22657024470</v>
      </c>
      <c r="G96" s="6">
        <v>0.0</v>
      </c>
      <c r="H96" s="6">
        <v>22993.0</v>
      </c>
      <c r="I96" s="6">
        <v>336603.0</v>
      </c>
      <c r="J96" s="6">
        <v>3.83344967E8</v>
      </c>
      <c r="K96" s="4">
        <f t="shared" si="44"/>
        <v>-383008364</v>
      </c>
      <c r="L96" s="4">
        <f>I96+Sep!L96</f>
        <v>3402942</v>
      </c>
      <c r="M96" s="4">
        <f>J96+Sep!M96</f>
        <v>5130520785</v>
      </c>
      <c r="N96" s="4">
        <f t="shared" si="45"/>
        <v>-5127117843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3.125461295E9</v>
      </c>
      <c r="E97" s="6">
        <v>7265406.0</v>
      </c>
      <c r="F97" s="6">
        <f t="shared" si="43"/>
        <v>3118195889</v>
      </c>
      <c r="G97" s="6">
        <v>0.0</v>
      </c>
      <c r="H97" s="6">
        <v>1369.0</v>
      </c>
      <c r="I97" s="6">
        <v>3.36178147E8</v>
      </c>
      <c r="J97" s="6">
        <v>2.92212798E8</v>
      </c>
      <c r="K97" s="4">
        <f t="shared" si="44"/>
        <v>43965349</v>
      </c>
      <c r="L97" s="4">
        <f>I97+Sep!L97</f>
        <v>4002829662</v>
      </c>
      <c r="M97" s="4">
        <f>J97+Sep!M97</f>
        <v>4228558304</v>
      </c>
      <c r="N97" s="4">
        <f t="shared" si="45"/>
        <v>-225728642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1.3051781594E10</v>
      </c>
      <c r="E98" s="6">
        <v>6.2099196E7</v>
      </c>
      <c r="F98" s="6">
        <f t="shared" si="43"/>
        <v>12989682398</v>
      </c>
      <c r="G98" s="6">
        <v>0.0</v>
      </c>
      <c r="H98" s="6">
        <v>72489.0</v>
      </c>
      <c r="I98" s="6">
        <v>6.61036569E8</v>
      </c>
      <c r="J98" s="6">
        <v>8.6502844E8</v>
      </c>
      <c r="K98" s="4">
        <f t="shared" si="44"/>
        <v>-203991871</v>
      </c>
      <c r="L98" s="4">
        <f>I98+Sep!L98</f>
        <v>4316959451</v>
      </c>
      <c r="M98" s="4">
        <f>J98+Sep!M98</f>
        <v>12559747169</v>
      </c>
      <c r="N98" s="4">
        <f t="shared" si="45"/>
        <v>-8242787718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1.0952388646E10</v>
      </c>
      <c r="E100" s="6">
        <v>7894711.0</v>
      </c>
      <c r="F100" s="6">
        <f>D100-E100</f>
        <v>10944493935</v>
      </c>
      <c r="G100" s="6">
        <v>0.0</v>
      </c>
      <c r="H100" s="6">
        <v>24209.0</v>
      </c>
      <c r="I100" s="6">
        <v>9.45270608E8</v>
      </c>
      <c r="J100" s="6">
        <v>7.93100952E8</v>
      </c>
      <c r="K100" s="4">
        <f>I100-J100</f>
        <v>152169656</v>
      </c>
      <c r="L100" s="4">
        <f>I100+Sep!L100</f>
        <v>10425834597</v>
      </c>
      <c r="M100" s="4">
        <f>J100+Sep!M100</f>
        <v>8021858353</v>
      </c>
      <c r="N100" s="4">
        <f>L100-M100</f>
        <v>2403976244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49970018418</v>
      </c>
      <c r="E101" s="24">
        <f t="shared" si="47"/>
        <v>91755117.97</v>
      </c>
      <c r="F101" s="24">
        <f t="shared" si="47"/>
        <v>49878263300</v>
      </c>
      <c r="G101" s="24">
        <f t="shared" si="47"/>
        <v>0</v>
      </c>
      <c r="H101" s="25">
        <f t="shared" si="47"/>
        <v>121119</v>
      </c>
      <c r="I101" s="24">
        <f t="shared" si="47"/>
        <v>1942848927</v>
      </c>
      <c r="J101" s="24">
        <f t="shared" si="47"/>
        <v>2333690204</v>
      </c>
      <c r="K101" s="24">
        <f t="shared" si="47"/>
        <v>-390841277</v>
      </c>
      <c r="L101" s="24">
        <f t="shared" si="47"/>
        <v>18765077959</v>
      </c>
      <c r="M101" s="24">
        <f t="shared" si="47"/>
        <v>29952955666</v>
      </c>
      <c r="N101" s="24">
        <f t="shared" si="47"/>
        <v>-11187877708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2.290935574E9</v>
      </c>
      <c r="E103" s="6">
        <v>8601548.0</v>
      </c>
      <c r="F103" s="6">
        <f>D103-E103</f>
        <v>2282334026</v>
      </c>
      <c r="G103" s="6">
        <v>0.0</v>
      </c>
      <c r="H103" s="6">
        <v>3770.0</v>
      </c>
      <c r="I103" s="6">
        <v>6.0299053E7</v>
      </c>
      <c r="J103" s="6">
        <v>7.2740136E7</v>
      </c>
      <c r="K103" s="4">
        <f>I103-J103</f>
        <v>-12441083</v>
      </c>
      <c r="L103" s="4">
        <f>I103+Sep!L103</f>
        <v>1257566815</v>
      </c>
      <c r="M103" s="4">
        <f>J103+Sep!M103</f>
        <v>1512063870</v>
      </c>
      <c r="N103" s="4">
        <f>L103-M103</f>
        <v>-254497055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2290935574</v>
      </c>
      <c r="E104" s="24">
        <f t="shared" si="48"/>
        <v>8601548</v>
      </c>
      <c r="F104" s="24">
        <f t="shared" si="48"/>
        <v>2282334026</v>
      </c>
      <c r="G104" s="24">
        <f t="shared" si="48"/>
        <v>0</v>
      </c>
      <c r="H104" s="25">
        <f t="shared" si="48"/>
        <v>3770</v>
      </c>
      <c r="I104" s="24">
        <f t="shared" si="48"/>
        <v>60299053</v>
      </c>
      <c r="J104" s="24">
        <f t="shared" si="48"/>
        <v>72740136</v>
      </c>
      <c r="K104" s="24">
        <f t="shared" si="48"/>
        <v>-12441083</v>
      </c>
      <c r="L104" s="24">
        <f t="shared" si="48"/>
        <v>1257566815</v>
      </c>
      <c r="M104" s="24">
        <f t="shared" si="48"/>
        <v>1512063870</v>
      </c>
      <c r="N104" s="24">
        <f t="shared" si="48"/>
        <v>-254497055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52260953992</v>
      </c>
      <c r="E105" s="24">
        <f t="shared" si="49"/>
        <v>100356666</v>
      </c>
      <c r="F105" s="24">
        <f t="shared" si="49"/>
        <v>52160597326</v>
      </c>
      <c r="G105" s="24">
        <f t="shared" si="49"/>
        <v>0</v>
      </c>
      <c r="H105" s="25">
        <f t="shared" si="49"/>
        <v>124889</v>
      </c>
      <c r="I105" s="24">
        <f t="shared" si="49"/>
        <v>2003147980</v>
      </c>
      <c r="J105" s="24">
        <f t="shared" si="49"/>
        <v>2406430340</v>
      </c>
      <c r="K105" s="24">
        <f t="shared" si="49"/>
        <v>-403282360</v>
      </c>
      <c r="L105" s="24">
        <f t="shared" si="49"/>
        <v>20022644774</v>
      </c>
      <c r="M105" s="24">
        <f t="shared" si="49"/>
        <v>31465019536</v>
      </c>
      <c r="N105" s="24">
        <f t="shared" si="49"/>
        <v>-11442374763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9.130292912E9</v>
      </c>
      <c r="E108" s="6">
        <v>1.20134413E8</v>
      </c>
      <c r="F108" s="6">
        <f t="shared" ref="F108:F110" si="50">D108-E108</f>
        <v>9010158499</v>
      </c>
      <c r="G108" s="6">
        <v>0.0</v>
      </c>
      <c r="H108" s="6">
        <v>373328.0</v>
      </c>
      <c r="I108" s="6">
        <v>9.8112951E7</v>
      </c>
      <c r="J108" s="6">
        <v>1.41709317E8</v>
      </c>
      <c r="K108" s="4">
        <f t="shared" ref="K108:K110" si="51">I108-J108</f>
        <v>-43596366</v>
      </c>
      <c r="L108" s="4">
        <f>I108+Sep!L108</f>
        <v>1029406165</v>
      </c>
      <c r="M108" s="4">
        <f>J108+Sep!M108</f>
        <v>1853184548</v>
      </c>
      <c r="N108" s="4">
        <f t="shared" ref="N108:N110" si="52">L108-M108</f>
        <v>-823778383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4.842758489E9</v>
      </c>
      <c r="E109" s="6">
        <v>6.3824374E7</v>
      </c>
      <c r="F109" s="6">
        <f t="shared" si="50"/>
        <v>4778934115</v>
      </c>
      <c r="G109" s="6">
        <v>0.0</v>
      </c>
      <c r="H109" s="6">
        <v>8968.0</v>
      </c>
      <c r="I109" s="6">
        <v>1.89087628E8</v>
      </c>
      <c r="J109" s="6">
        <v>1.19949633E8</v>
      </c>
      <c r="K109" s="4">
        <f t="shared" si="51"/>
        <v>69137995</v>
      </c>
      <c r="L109" s="4">
        <f>I109+Sep!L109</f>
        <v>1873708969</v>
      </c>
      <c r="M109" s="4">
        <f>J109+Sep!M109</f>
        <v>1096331694</v>
      </c>
      <c r="N109" s="4">
        <f t="shared" si="52"/>
        <v>777377275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2.466882408E9</v>
      </c>
      <c r="E110" s="6">
        <v>8.6033175E7</v>
      </c>
      <c r="F110" s="6">
        <f t="shared" si="50"/>
        <v>2380849233</v>
      </c>
      <c r="G110" s="6">
        <v>0.0</v>
      </c>
      <c r="H110" s="6">
        <v>3351.0</v>
      </c>
      <c r="I110" s="6">
        <v>2.07889617E8</v>
      </c>
      <c r="J110" s="6">
        <v>6.1865479E7</v>
      </c>
      <c r="K110" s="4">
        <f t="shared" si="51"/>
        <v>146024138</v>
      </c>
      <c r="L110" s="4">
        <f>I110+Sep!L110</f>
        <v>2108112982</v>
      </c>
      <c r="M110" s="4">
        <f>J110+Sep!M110</f>
        <v>320248452</v>
      </c>
      <c r="N110" s="4">
        <f t="shared" si="52"/>
        <v>1787864530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16439933809</v>
      </c>
      <c r="E111" s="24">
        <f t="shared" si="54"/>
        <v>269991962</v>
      </c>
      <c r="F111" s="24">
        <f t="shared" si="54"/>
        <v>16169941847</v>
      </c>
      <c r="G111" s="24">
        <f t="shared" si="54"/>
        <v>0</v>
      </c>
      <c r="H111" s="24">
        <f t="shared" si="54"/>
        <v>385647</v>
      </c>
      <c r="I111" s="24">
        <f t="shared" si="54"/>
        <v>495090196</v>
      </c>
      <c r="J111" s="24">
        <f t="shared" si="54"/>
        <v>323524429</v>
      </c>
      <c r="K111" s="24">
        <f t="shared" si="54"/>
        <v>171565767</v>
      </c>
      <c r="L111" s="24">
        <f t="shared" si="54"/>
        <v>5011228116</v>
      </c>
      <c r="M111" s="24">
        <f t="shared" si="54"/>
        <v>3269764694</v>
      </c>
      <c r="N111" s="24">
        <f t="shared" si="54"/>
        <v>1741463422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9.726111939E9</v>
      </c>
      <c r="E113" s="6">
        <v>5.9879442E7</v>
      </c>
      <c r="F113" s="6">
        <f>D113-E113</f>
        <v>9666232497</v>
      </c>
      <c r="G113" s="6">
        <v>0.0</v>
      </c>
      <c r="H113" s="6">
        <v>7297.0</v>
      </c>
      <c r="I113" s="6">
        <v>4.9714301E7</v>
      </c>
      <c r="J113" s="4">
        <v>2.57735717E8</v>
      </c>
      <c r="K113" s="4">
        <f>I113-J113</f>
        <v>-208021416</v>
      </c>
      <c r="L113" s="4">
        <f>I113+Sep!L113</f>
        <v>487553972</v>
      </c>
      <c r="M113" s="4">
        <f>J113+Sep!M113</f>
        <v>1572758226</v>
      </c>
      <c r="N113" s="4">
        <f>L113-M113</f>
        <v>-1085204254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9726111939</v>
      </c>
      <c r="E114" s="24">
        <f t="shared" si="55"/>
        <v>59879442</v>
      </c>
      <c r="F114" s="24">
        <f t="shared" si="55"/>
        <v>9666232497</v>
      </c>
      <c r="G114" s="24">
        <f t="shared" si="55"/>
        <v>0</v>
      </c>
      <c r="H114" s="25">
        <f t="shared" si="55"/>
        <v>7297</v>
      </c>
      <c r="I114" s="24">
        <f t="shared" si="55"/>
        <v>49714301</v>
      </c>
      <c r="J114" s="24">
        <f t="shared" si="55"/>
        <v>257735717</v>
      </c>
      <c r="K114" s="24">
        <f t="shared" si="55"/>
        <v>-208021416</v>
      </c>
      <c r="L114" s="24">
        <f t="shared" si="55"/>
        <v>487553972</v>
      </c>
      <c r="M114" s="24">
        <f t="shared" si="55"/>
        <v>1572758226</v>
      </c>
      <c r="N114" s="24">
        <f t="shared" si="55"/>
        <v>-1085204254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26166045748</v>
      </c>
      <c r="E115" s="24">
        <f t="shared" si="56"/>
        <v>329871404</v>
      </c>
      <c r="F115" s="24">
        <f t="shared" si="56"/>
        <v>25836174344</v>
      </c>
      <c r="G115" s="24">
        <f t="shared" si="56"/>
        <v>0</v>
      </c>
      <c r="H115" s="25">
        <f t="shared" si="56"/>
        <v>392944</v>
      </c>
      <c r="I115" s="24">
        <f t="shared" si="56"/>
        <v>544804497</v>
      </c>
      <c r="J115" s="24">
        <f t="shared" si="56"/>
        <v>581260146</v>
      </c>
      <c r="K115" s="24">
        <f t="shared" si="56"/>
        <v>-36455649</v>
      </c>
      <c r="L115" s="24">
        <f t="shared" si="56"/>
        <v>5498782088</v>
      </c>
      <c r="M115" s="24">
        <f t="shared" si="56"/>
        <v>4842522920</v>
      </c>
      <c r="N115" s="24">
        <f t="shared" si="56"/>
        <v>656259168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224467771880</v>
      </c>
      <c r="E116" s="34">
        <f t="shared" si="57"/>
        <v>1671867938</v>
      </c>
      <c r="F116" s="34">
        <f t="shared" si="57"/>
        <v>222795903942</v>
      </c>
      <c r="G116" s="34">
        <f t="shared" si="57"/>
        <v>69078350059</v>
      </c>
      <c r="H116" s="35">
        <f t="shared" si="57"/>
        <v>1706442</v>
      </c>
      <c r="I116" s="34">
        <f t="shared" si="57"/>
        <v>3932929076</v>
      </c>
      <c r="J116" s="34">
        <f t="shared" si="57"/>
        <v>5526484334</v>
      </c>
      <c r="K116" s="34">
        <f t="shared" si="57"/>
        <v>-1593555258</v>
      </c>
      <c r="L116" s="34">
        <f t="shared" si="57"/>
        <v>34649735941</v>
      </c>
      <c r="M116" s="34">
        <f t="shared" si="57"/>
        <v>61445435678</v>
      </c>
      <c r="N116" s="34">
        <f t="shared" si="57"/>
        <v>-26795699737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57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3"/>
      <c r="B118" s="2"/>
      <c r="C118" s="36"/>
      <c r="D118" s="4"/>
      <c r="E118" s="4"/>
      <c r="F118" s="4"/>
      <c r="G118" s="4"/>
      <c r="H118" s="4"/>
      <c r="I118" s="4"/>
      <c r="J118" s="4"/>
      <c r="K118" s="4"/>
      <c r="L118" s="4">
        <f>Sep!L116+I116+-L116</f>
        <v>0.000007629394531</v>
      </c>
      <c r="M118" s="4">
        <f>Sep!M116+Oct!J116-Oct!M116</f>
        <v>0</v>
      </c>
      <c r="N118" s="4">
        <f>Sep!N116+Oct!K116-Oct!N116</f>
        <v>-0.000007629394531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3.959885774E9</v>
      </c>
      <c r="E9" s="6">
        <v>2.3278624E7</v>
      </c>
      <c r="F9" s="6">
        <f t="shared" ref="F9:F27" si="1">D9-E9</f>
        <v>3936607150</v>
      </c>
      <c r="G9" s="6">
        <v>3.848535926E9</v>
      </c>
      <c r="H9" s="6">
        <v>5892.0</v>
      </c>
      <c r="I9" s="6">
        <v>1.0835123E7</v>
      </c>
      <c r="J9" s="6">
        <v>6.9090845E7</v>
      </c>
      <c r="K9" s="4">
        <f t="shared" ref="K9:K27" si="2">I9-J9</f>
        <v>-58255722</v>
      </c>
      <c r="L9" s="4">
        <f>I9+Oct!L9</f>
        <v>59383123</v>
      </c>
      <c r="M9" s="4">
        <f>J9+Oct!M9</f>
        <v>682427774</v>
      </c>
      <c r="N9" s="4">
        <f t="shared" ref="N9:N27" si="3">L9-M9</f>
        <v>-623044651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8.2290477392E8</v>
      </c>
      <c r="E10" s="6">
        <v>1.23667205E7</v>
      </c>
      <c r="F10" s="6">
        <f t="shared" si="1"/>
        <v>810538053.4</v>
      </c>
      <c r="G10" s="6">
        <v>7.6301200255E8</v>
      </c>
      <c r="H10" s="6">
        <v>4031.0</v>
      </c>
      <c r="I10" s="6">
        <v>8000899.53</v>
      </c>
      <c r="J10" s="6">
        <v>8408665.77</v>
      </c>
      <c r="K10" s="4">
        <f t="shared" si="2"/>
        <v>-407766.24</v>
      </c>
      <c r="L10" s="4">
        <f>I10+Oct!L10</f>
        <v>264098547</v>
      </c>
      <c r="M10" s="4">
        <f>J10+Oct!M10</f>
        <v>379199200.3</v>
      </c>
      <c r="N10" s="4">
        <f t="shared" si="3"/>
        <v>-115100653.3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1.10764710943E9</v>
      </c>
      <c r="E11" s="6">
        <v>1.062855431E7</v>
      </c>
      <c r="F11" s="6">
        <f t="shared" si="1"/>
        <v>1097018555</v>
      </c>
      <c r="G11" s="6">
        <v>1.01054324845E9</v>
      </c>
      <c r="H11" s="6">
        <v>2532.0</v>
      </c>
      <c r="I11" s="6">
        <v>2969660.86</v>
      </c>
      <c r="J11" s="6">
        <v>3.337480109E7</v>
      </c>
      <c r="K11" s="4">
        <f t="shared" si="2"/>
        <v>-30405140.23</v>
      </c>
      <c r="L11" s="4">
        <f>I11+Oct!L11</f>
        <v>90398761.62</v>
      </c>
      <c r="M11" s="4">
        <f>J11+Oct!M11</f>
        <v>371817618</v>
      </c>
      <c r="N11" s="4">
        <f t="shared" si="3"/>
        <v>-281418856.4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4.2462505738E8</v>
      </c>
      <c r="E12" s="6">
        <v>2.083483347E7</v>
      </c>
      <c r="F12" s="6">
        <f t="shared" si="1"/>
        <v>403790223.9</v>
      </c>
      <c r="G12" s="6">
        <v>2.7585831168E8</v>
      </c>
      <c r="H12" s="6">
        <v>1741.0</v>
      </c>
      <c r="I12" s="6">
        <v>128980.09</v>
      </c>
      <c r="J12" s="6">
        <v>83188.54</v>
      </c>
      <c r="K12" s="4">
        <f t="shared" si="2"/>
        <v>45791.55</v>
      </c>
      <c r="L12" s="4">
        <f>I12+Oct!L12</f>
        <v>77901163.38</v>
      </c>
      <c r="M12" s="4">
        <f>J12+Oct!M12</f>
        <v>49042770.95</v>
      </c>
      <c r="N12" s="4">
        <f t="shared" si="3"/>
        <v>28858392.43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3.89997835E8</v>
      </c>
      <c r="E13" s="6">
        <v>1151572.0</v>
      </c>
      <c r="F13" s="6">
        <f t="shared" si="1"/>
        <v>388846263</v>
      </c>
      <c r="G13" s="6">
        <v>3.12920281E8</v>
      </c>
      <c r="H13" s="6">
        <v>1186.0</v>
      </c>
      <c r="I13" s="6">
        <v>229402.0</v>
      </c>
      <c r="J13" s="6">
        <v>3315553.0</v>
      </c>
      <c r="K13" s="4">
        <f t="shared" si="2"/>
        <v>-3086151</v>
      </c>
      <c r="L13" s="4">
        <f>I13+Oct!L13</f>
        <v>68230701</v>
      </c>
      <c r="M13" s="4">
        <f>J13+Oct!M13</f>
        <v>145923483</v>
      </c>
      <c r="N13" s="4">
        <f t="shared" si="3"/>
        <v>-77692782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3.199524472E9</v>
      </c>
      <c r="E14" s="6">
        <v>1.0301324E7</v>
      </c>
      <c r="F14" s="6">
        <f t="shared" si="1"/>
        <v>3189223148</v>
      </c>
      <c r="G14" s="6">
        <v>2.891547792E9</v>
      </c>
      <c r="H14" s="6">
        <v>14590.0</v>
      </c>
      <c r="I14" s="6">
        <v>3.8274874E7</v>
      </c>
      <c r="J14" s="6">
        <v>2.5417862E7</v>
      </c>
      <c r="K14" s="4">
        <f t="shared" si="2"/>
        <v>12857012</v>
      </c>
      <c r="L14" s="4">
        <f>I14+Oct!L14</f>
        <v>647922458</v>
      </c>
      <c r="M14" s="4">
        <f>J14+Oct!M14</f>
        <v>1931278543</v>
      </c>
      <c r="N14" s="4">
        <f t="shared" si="3"/>
        <v>-1283356085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8.8632127E7</v>
      </c>
      <c r="E15" s="6">
        <v>378542.0</v>
      </c>
      <c r="F15" s="6">
        <f t="shared" si="1"/>
        <v>88253585</v>
      </c>
      <c r="G15" s="6">
        <v>8.5810184E7</v>
      </c>
      <c r="H15" s="6">
        <v>484.0</v>
      </c>
      <c r="I15" s="6">
        <v>267147.0</v>
      </c>
      <c r="J15" s="6">
        <v>189422.0</v>
      </c>
      <c r="K15" s="4">
        <f t="shared" si="2"/>
        <v>77725</v>
      </c>
      <c r="L15" s="4">
        <f>I15+Oct!L15</f>
        <v>49052059</v>
      </c>
      <c r="M15" s="4">
        <f>J15+Oct!M15</f>
        <v>68590541</v>
      </c>
      <c r="N15" s="4">
        <f t="shared" si="3"/>
        <v>-19538482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1.2257965E8</v>
      </c>
      <c r="E16" s="6">
        <v>1089809.0</v>
      </c>
      <c r="F16" s="6">
        <f t="shared" si="1"/>
        <v>121489841</v>
      </c>
      <c r="G16" s="6">
        <v>1.13642145E8</v>
      </c>
      <c r="H16" s="6">
        <v>44.0</v>
      </c>
      <c r="I16" s="6">
        <v>0.0</v>
      </c>
      <c r="J16" s="6">
        <v>0.0</v>
      </c>
      <c r="K16" s="4">
        <f t="shared" si="2"/>
        <v>0</v>
      </c>
      <c r="L16" s="4">
        <f>I16+Oct!L16</f>
        <v>23000000</v>
      </c>
      <c r="M16" s="4">
        <f>J16+Oct!M16</f>
        <v>7815714</v>
      </c>
      <c r="N16" s="4">
        <f t="shared" si="3"/>
        <v>15184286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1.10139455E9</v>
      </c>
      <c r="E17" s="6">
        <v>2.482637115E7</v>
      </c>
      <c r="F17" s="6">
        <f t="shared" si="1"/>
        <v>1076568179</v>
      </c>
      <c r="G17" s="6">
        <v>1.089917377E9</v>
      </c>
      <c r="H17" s="6">
        <v>11100.0</v>
      </c>
      <c r="I17" s="6">
        <v>0.0</v>
      </c>
      <c r="J17" s="6">
        <v>7189157.0</v>
      </c>
      <c r="K17" s="4">
        <f t="shared" si="2"/>
        <v>-7189157</v>
      </c>
      <c r="L17" s="4">
        <f>I17+Oct!L17</f>
        <v>2999985</v>
      </c>
      <c r="M17" s="4">
        <f>J17+Oct!M17</f>
        <v>144909623</v>
      </c>
      <c r="N17" s="4">
        <f t="shared" si="3"/>
        <v>-141909638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3.305539937E9</v>
      </c>
      <c r="E18" s="6">
        <v>2.5009444E7</v>
      </c>
      <c r="F18" s="6">
        <f t="shared" si="1"/>
        <v>3280530493</v>
      </c>
      <c r="G18" s="6">
        <v>3.201155463E9</v>
      </c>
      <c r="H18" s="6">
        <v>10913.0</v>
      </c>
      <c r="I18" s="6">
        <v>6639278.0</v>
      </c>
      <c r="J18" s="6">
        <v>9008209.0</v>
      </c>
      <c r="K18" s="4">
        <f t="shared" si="2"/>
        <v>-2368931</v>
      </c>
      <c r="L18" s="4">
        <f>I18+Oct!L18</f>
        <v>81733197</v>
      </c>
      <c r="M18" s="4">
        <f>J18+Oct!M18</f>
        <v>449602116</v>
      </c>
      <c r="N18" s="4">
        <f t="shared" si="3"/>
        <v>-367868919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2.44408926506E9</v>
      </c>
      <c r="E19" s="6">
        <v>4265483.3</v>
      </c>
      <c r="F19" s="6">
        <f t="shared" si="1"/>
        <v>2439823782</v>
      </c>
      <c r="G19" s="6">
        <v>2.24416449662E9</v>
      </c>
      <c r="H19" s="6">
        <v>4890.0</v>
      </c>
      <c r="I19" s="6">
        <v>6193511.67</v>
      </c>
      <c r="J19" s="6">
        <v>5541388.84</v>
      </c>
      <c r="K19" s="4">
        <f t="shared" si="2"/>
        <v>652122.83</v>
      </c>
      <c r="L19" s="4">
        <f>I19+Oct!L19</f>
        <v>46046508.91</v>
      </c>
      <c r="M19" s="4">
        <f>J19+Oct!M19</f>
        <v>165250355.9</v>
      </c>
      <c r="N19" s="4">
        <f t="shared" si="3"/>
        <v>-119203847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9.33043900274E9</v>
      </c>
      <c r="E20" s="6">
        <v>2.392731676E7</v>
      </c>
      <c r="F20" s="6">
        <f t="shared" si="1"/>
        <v>9306511686</v>
      </c>
      <c r="G20" s="6">
        <v>8.43943828032E9</v>
      </c>
      <c r="H20" s="6">
        <v>32154.0</v>
      </c>
      <c r="I20" s="6">
        <v>9582563.11</v>
      </c>
      <c r="J20" s="6">
        <v>3.331921788E7</v>
      </c>
      <c r="K20" s="4">
        <f t="shared" si="2"/>
        <v>-23736654.77</v>
      </c>
      <c r="L20" s="4">
        <f>I20+Oct!L20</f>
        <v>144298334.4</v>
      </c>
      <c r="M20" s="4">
        <f>J20+Oct!M20</f>
        <v>663753952.1</v>
      </c>
      <c r="N20" s="4">
        <f t="shared" si="3"/>
        <v>-519455617.7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3.1915498282E8</v>
      </c>
      <c r="E21" s="6">
        <v>791855.36</v>
      </c>
      <c r="F21" s="6">
        <f t="shared" si="1"/>
        <v>318363127.5</v>
      </c>
      <c r="G21" s="6">
        <v>3.1657798004E8</v>
      </c>
      <c r="H21" s="6">
        <v>903.0</v>
      </c>
      <c r="I21" s="6">
        <v>920123.86</v>
      </c>
      <c r="J21" s="6">
        <v>77847.13</v>
      </c>
      <c r="K21" s="4">
        <f t="shared" si="2"/>
        <v>842276.73</v>
      </c>
      <c r="L21" s="4">
        <f>I21+Oct!L21</f>
        <v>5384565.13</v>
      </c>
      <c r="M21" s="4">
        <f>J21+Oct!M21</f>
        <v>13591488.64</v>
      </c>
      <c r="N21" s="4">
        <f t="shared" si="3"/>
        <v>-8206923.51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3.55501250432E9</v>
      </c>
      <c r="E22" s="6">
        <v>6082604.41</v>
      </c>
      <c r="F22" s="6">
        <f t="shared" si="1"/>
        <v>3548929900</v>
      </c>
      <c r="G22" s="6">
        <v>3.52217699692E9</v>
      </c>
      <c r="H22" s="6">
        <v>23206.0</v>
      </c>
      <c r="I22" s="6">
        <v>1.543743216E7</v>
      </c>
      <c r="J22" s="6">
        <v>1.619106305E7</v>
      </c>
      <c r="K22" s="4">
        <f t="shared" si="2"/>
        <v>-753630.89</v>
      </c>
      <c r="L22" s="4">
        <f>I22+Oct!L22</f>
        <v>128691311.1</v>
      </c>
      <c r="M22" s="4">
        <f>J22+Oct!M22</f>
        <v>541968172.1</v>
      </c>
      <c r="N22" s="4">
        <f t="shared" si="3"/>
        <v>-413276861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6.701405069E9</v>
      </c>
      <c r="E23" s="6">
        <v>1.3854771E7</v>
      </c>
      <c r="F23" s="6">
        <f t="shared" si="1"/>
        <v>6687550298</v>
      </c>
      <c r="G23" s="6">
        <v>6.662898695E9</v>
      </c>
      <c r="H23" s="6">
        <v>12293.0</v>
      </c>
      <c r="I23" s="6">
        <v>868659.0</v>
      </c>
      <c r="J23" s="6">
        <v>7.9633419E7</v>
      </c>
      <c r="K23" s="4">
        <f t="shared" si="2"/>
        <v>-78764760</v>
      </c>
      <c r="L23" s="4">
        <f>I23+Oct!L23</f>
        <v>12666640</v>
      </c>
      <c r="M23" s="4">
        <f>J23+Oct!M23</f>
        <v>1723208628</v>
      </c>
      <c r="N23" s="4">
        <f t="shared" si="3"/>
        <v>-1710541988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3.57947877796E9</v>
      </c>
      <c r="E24" s="6">
        <v>4.863223513E7</v>
      </c>
      <c r="F24" s="6">
        <f t="shared" si="1"/>
        <v>3530846543</v>
      </c>
      <c r="G24" s="6">
        <v>3.33948742467E9</v>
      </c>
      <c r="H24" s="6">
        <v>12236.0</v>
      </c>
      <c r="I24" s="6">
        <v>451396.13</v>
      </c>
      <c r="J24" s="6">
        <v>1701415.98</v>
      </c>
      <c r="K24" s="4">
        <f t="shared" si="2"/>
        <v>-1250019.85</v>
      </c>
      <c r="L24" s="4">
        <f>I24+Oct!L24</f>
        <v>594974980.9</v>
      </c>
      <c r="M24" s="4">
        <f>J24+Oct!M24</f>
        <v>879281708.1</v>
      </c>
      <c r="N24" s="4">
        <f t="shared" si="3"/>
        <v>-284306727.2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5.842876429E9</v>
      </c>
      <c r="E25" s="6">
        <v>4.3909032E7</v>
      </c>
      <c r="F25" s="6">
        <f t="shared" si="1"/>
        <v>5798967397</v>
      </c>
      <c r="G25" s="6">
        <v>5.688296716E9</v>
      </c>
      <c r="H25" s="6">
        <v>67336.0</v>
      </c>
      <c r="I25" s="6">
        <v>6.5574572E7</v>
      </c>
      <c r="J25" s="6">
        <v>1.01552377E8</v>
      </c>
      <c r="K25" s="4">
        <f t="shared" si="2"/>
        <v>-35977805</v>
      </c>
      <c r="L25" s="4">
        <f>I25+Oct!L25</f>
        <v>402226920</v>
      </c>
      <c r="M25" s="4">
        <f>J25+Oct!M25</f>
        <v>1600891759</v>
      </c>
      <c r="N25" s="4">
        <f t="shared" si="3"/>
        <v>-1198664839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9.278557842E9</v>
      </c>
      <c r="E26" s="6">
        <v>3.4437418E7</v>
      </c>
      <c r="F26" s="6">
        <f t="shared" si="1"/>
        <v>9244120424</v>
      </c>
      <c r="G26" s="6">
        <v>9.185693872E9</v>
      </c>
      <c r="H26" s="6">
        <v>58309.0</v>
      </c>
      <c r="I26" s="6">
        <v>2.09241064E8</v>
      </c>
      <c r="J26" s="6">
        <v>8.397482E7</v>
      </c>
      <c r="K26" s="4">
        <f t="shared" si="2"/>
        <v>125266244</v>
      </c>
      <c r="L26" s="4">
        <f>I26+Oct!L26</f>
        <v>773898301</v>
      </c>
      <c r="M26" s="4">
        <f>J26+Oct!M26</f>
        <v>2846214302</v>
      </c>
      <c r="N26" s="4">
        <f t="shared" si="3"/>
        <v>-2072316001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5.2402689109E8</v>
      </c>
      <c r="E27" s="6">
        <v>2683024.14</v>
      </c>
      <c r="F27" s="6">
        <f t="shared" si="1"/>
        <v>521343867</v>
      </c>
      <c r="G27" s="6">
        <v>4.849611964E8</v>
      </c>
      <c r="H27" s="6">
        <v>1207.0</v>
      </c>
      <c r="I27" s="6">
        <v>47168.05</v>
      </c>
      <c r="J27" s="6">
        <v>227082.78</v>
      </c>
      <c r="K27" s="4">
        <f t="shared" si="2"/>
        <v>-179914.73</v>
      </c>
      <c r="L27" s="4">
        <f>I27+Oct!L27</f>
        <v>64269902.49</v>
      </c>
      <c r="M27" s="4">
        <f>J27+Oct!M27</f>
        <v>161774192.5</v>
      </c>
      <c r="N27" s="4">
        <f t="shared" si="3"/>
        <v>-97504289.99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2.4128976778E8</v>
      </c>
      <c r="E29" s="6">
        <v>446804.37</v>
      </c>
      <c r="F29" s="6">
        <f t="shared" ref="F29:F32" si="5">D29-E29</f>
        <v>240842963.4</v>
      </c>
      <c r="G29" s="6">
        <v>2.3296182326E8</v>
      </c>
      <c r="H29" s="6">
        <v>4407.0</v>
      </c>
      <c r="I29" s="6">
        <v>2.183185041E7</v>
      </c>
      <c r="J29" s="6">
        <v>7332469.08</v>
      </c>
      <c r="K29" s="4">
        <f t="shared" ref="K29:K32" si="6">I29-J29</f>
        <v>14499381.33</v>
      </c>
      <c r="L29" s="4">
        <f>I29+Oct!L29</f>
        <v>89069936.69</v>
      </c>
      <c r="M29" s="4">
        <f>J29+Oct!M29</f>
        <v>87109836.32</v>
      </c>
      <c r="N29" s="4">
        <f t="shared" ref="N29:N32" si="7">L29-M29</f>
        <v>1960100.37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3.6458558046E8</v>
      </c>
      <c r="E30" s="6">
        <v>905939.3</v>
      </c>
      <c r="F30" s="6">
        <f t="shared" si="5"/>
        <v>363679641.2</v>
      </c>
      <c r="G30" s="6">
        <v>2.478717815E8</v>
      </c>
      <c r="H30" s="6">
        <v>5322.0</v>
      </c>
      <c r="I30" s="6">
        <v>4.104678633E7</v>
      </c>
      <c r="J30" s="6">
        <v>2228710.8</v>
      </c>
      <c r="K30" s="4">
        <f t="shared" si="6"/>
        <v>38818075.53</v>
      </c>
      <c r="L30" s="4">
        <f>I30+Oct!L30</f>
        <v>316326569</v>
      </c>
      <c r="M30" s="4">
        <f>J30+Oct!M30</f>
        <v>73798553.03</v>
      </c>
      <c r="N30" s="4">
        <f t="shared" si="7"/>
        <v>242528016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2.8841154487E8</v>
      </c>
      <c r="E31" s="6">
        <v>6085764.97</v>
      </c>
      <c r="F31" s="6">
        <f t="shared" si="5"/>
        <v>282325779.9</v>
      </c>
      <c r="G31" s="6">
        <v>2.747507168E8</v>
      </c>
      <c r="H31" s="6">
        <v>1134.0</v>
      </c>
      <c r="I31" s="6">
        <v>466756.79</v>
      </c>
      <c r="J31" s="6">
        <v>4939818.26</v>
      </c>
      <c r="K31" s="4">
        <f t="shared" si="6"/>
        <v>-4473061.47</v>
      </c>
      <c r="L31" s="4">
        <f>I31+Oct!L31</f>
        <v>9369386.22</v>
      </c>
      <c r="M31" s="4">
        <f>J31+Oct!M31</f>
        <v>46806773.48</v>
      </c>
      <c r="N31" s="4">
        <f t="shared" si="7"/>
        <v>-37437387.26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6.80493858E8</v>
      </c>
      <c r="E32" s="6">
        <v>6602913.0</v>
      </c>
      <c r="F32" s="6">
        <f t="shared" si="5"/>
        <v>673890945</v>
      </c>
      <c r="G32" s="6">
        <v>6.68218173E8</v>
      </c>
      <c r="H32" s="6">
        <v>751307.0</v>
      </c>
      <c r="I32" s="6">
        <v>4.080514E7</v>
      </c>
      <c r="J32" s="6">
        <v>2.5865776E7</v>
      </c>
      <c r="K32" s="4">
        <f t="shared" si="6"/>
        <v>14939364</v>
      </c>
      <c r="L32" s="4">
        <f>I32+Oct!L32</f>
        <v>293710586</v>
      </c>
      <c r="M32" s="4">
        <f>J32+Oct!M32</f>
        <v>258152348</v>
      </c>
      <c r="N32" s="4">
        <f t="shared" si="7"/>
        <v>35558238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1.387319597E9</v>
      </c>
      <c r="E34" s="6">
        <v>1439854.0</v>
      </c>
      <c r="F34" s="6">
        <f>D34-E34</f>
        <v>1385879743</v>
      </c>
      <c r="G34" s="6">
        <v>1.380690394E9</v>
      </c>
      <c r="H34" s="6">
        <v>3176.0</v>
      </c>
      <c r="I34" s="6">
        <v>0.0</v>
      </c>
      <c r="J34" s="6">
        <v>3305232.0</v>
      </c>
      <c r="K34" s="4">
        <f>I34-J34</f>
        <v>-3305232</v>
      </c>
      <c r="L34" s="4">
        <f>I34+Oct!L34</f>
        <v>14535918</v>
      </c>
      <c r="M34" s="4">
        <f>J34+Oct!M34</f>
        <v>875682840</v>
      </c>
      <c r="N34" s="4">
        <f>L34-M34</f>
        <v>-861146922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59059872398</v>
      </c>
      <c r="E35" s="24">
        <f t="shared" si="9"/>
        <v>323930810.2</v>
      </c>
      <c r="F35" s="24">
        <f t="shared" si="9"/>
        <v>58735941588</v>
      </c>
      <c r="G35" s="24">
        <f t="shared" si="9"/>
        <v>56281131277</v>
      </c>
      <c r="H35" s="24">
        <f t="shared" si="9"/>
        <v>1030393</v>
      </c>
      <c r="I35" s="24">
        <f t="shared" si="9"/>
        <v>479812388</v>
      </c>
      <c r="J35" s="24">
        <f t="shared" si="9"/>
        <v>521968341.2</v>
      </c>
      <c r="K35" s="24">
        <f t="shared" si="9"/>
        <v>-42155953.21</v>
      </c>
      <c r="L35" s="24">
        <f t="shared" si="9"/>
        <v>4260189855</v>
      </c>
      <c r="M35" s="24">
        <f t="shared" si="9"/>
        <v>14168092292</v>
      </c>
      <c r="N35" s="24">
        <f t="shared" si="9"/>
        <v>-9907902438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2.849588544E7</v>
      </c>
      <c r="E37" s="6">
        <v>282536.09</v>
      </c>
      <c r="F37" s="6">
        <f t="shared" ref="F37:F38" si="10">D37-E37</f>
        <v>28213349.35</v>
      </c>
      <c r="G37" s="6">
        <v>0.0</v>
      </c>
      <c r="H37" s="6">
        <v>50.0</v>
      </c>
      <c r="I37" s="6">
        <v>292998.59</v>
      </c>
      <c r="J37" s="6">
        <v>8812.93</v>
      </c>
      <c r="K37" s="4">
        <f t="shared" ref="K37:K38" si="11">I37-J37</f>
        <v>284185.66</v>
      </c>
      <c r="L37" s="4">
        <f>I37+Oct!L37</f>
        <v>742270.36</v>
      </c>
      <c r="M37" s="4">
        <f>J37+Oct!M37</f>
        <v>176946.37</v>
      </c>
      <c r="N37" s="4">
        <f t="shared" ref="N37:N38" si="12">L37-M37</f>
        <v>565323.99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2.114727206E9</v>
      </c>
      <c r="E38" s="6">
        <v>1.1185602E7</v>
      </c>
      <c r="F38" s="6">
        <f t="shared" si="10"/>
        <v>2103541604</v>
      </c>
      <c r="G38" s="6">
        <v>0.0</v>
      </c>
      <c r="H38" s="6">
        <v>3111.0</v>
      </c>
      <c r="I38" s="6">
        <v>2.1448819E7</v>
      </c>
      <c r="J38" s="6">
        <v>2.3207763E7</v>
      </c>
      <c r="K38" s="4">
        <f t="shared" si="11"/>
        <v>-1758944</v>
      </c>
      <c r="L38" s="4">
        <f>I38+Oct!L38</f>
        <v>355605381</v>
      </c>
      <c r="M38" s="4">
        <f>J38+Oct!M38</f>
        <v>648014106</v>
      </c>
      <c r="N38" s="4">
        <f t="shared" si="12"/>
        <v>-292408725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2143223091</v>
      </c>
      <c r="E39" s="24">
        <f t="shared" si="13"/>
        <v>11468138.09</v>
      </c>
      <c r="F39" s="24">
        <f t="shared" si="13"/>
        <v>2131754953</v>
      </c>
      <c r="G39" s="24">
        <f t="shared" si="13"/>
        <v>0</v>
      </c>
      <c r="H39" s="25">
        <f t="shared" si="13"/>
        <v>3161</v>
      </c>
      <c r="I39" s="24">
        <f t="shared" si="13"/>
        <v>21741817.59</v>
      </c>
      <c r="J39" s="24">
        <f t="shared" si="13"/>
        <v>23216575.93</v>
      </c>
      <c r="K39" s="24">
        <f t="shared" si="13"/>
        <v>-1474758.34</v>
      </c>
      <c r="L39" s="24">
        <f t="shared" si="13"/>
        <v>356347651.4</v>
      </c>
      <c r="M39" s="24">
        <f t="shared" si="13"/>
        <v>648191052.4</v>
      </c>
      <c r="N39" s="24">
        <f t="shared" si="13"/>
        <v>-291843401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61203095489</v>
      </c>
      <c r="E40" s="24">
        <f t="shared" si="14"/>
        <v>335398948.3</v>
      </c>
      <c r="F40" s="24">
        <f t="shared" si="14"/>
        <v>60867696541</v>
      </c>
      <c r="G40" s="24">
        <f t="shared" si="14"/>
        <v>56281131277</v>
      </c>
      <c r="H40" s="25">
        <f t="shared" si="14"/>
        <v>1033554</v>
      </c>
      <c r="I40" s="24">
        <f t="shared" si="14"/>
        <v>501554205.6</v>
      </c>
      <c r="J40" s="24">
        <f t="shared" si="14"/>
        <v>545184917.1</v>
      </c>
      <c r="K40" s="24">
        <f t="shared" si="14"/>
        <v>-43630711.55</v>
      </c>
      <c r="L40" s="24">
        <f t="shared" si="14"/>
        <v>4616537506</v>
      </c>
      <c r="M40" s="24">
        <f t="shared" si="14"/>
        <v>14816283345</v>
      </c>
      <c r="N40" s="24">
        <f t="shared" si="14"/>
        <v>-10199745839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4.2835797463E8</v>
      </c>
      <c r="E43" s="6">
        <v>1258783.01</v>
      </c>
      <c r="F43" s="6">
        <f t="shared" ref="F43:F52" si="15">D43-E43</f>
        <v>427099191.6</v>
      </c>
      <c r="G43" s="6">
        <v>1.998810949E8</v>
      </c>
      <c r="H43" s="6">
        <v>2313.0</v>
      </c>
      <c r="I43" s="6">
        <v>3616282.87</v>
      </c>
      <c r="J43" s="6">
        <v>3603798.28</v>
      </c>
      <c r="K43" s="4">
        <f t="shared" ref="K43:K52" si="16">I43-J43</f>
        <v>12484.59</v>
      </c>
      <c r="L43" s="4">
        <f>I43+Oct!L43</f>
        <v>12352349.86</v>
      </c>
      <c r="M43" s="4">
        <f>J43+Oct!M43</f>
        <v>66801869.7</v>
      </c>
      <c r="N43" s="4">
        <f t="shared" ref="N43:N52" si="17">L43-M43</f>
        <v>-54449519.84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1.1652769038E8</v>
      </c>
      <c r="E44" s="6">
        <v>1311350.8</v>
      </c>
      <c r="F44" s="6">
        <f t="shared" si="15"/>
        <v>115216339.6</v>
      </c>
      <c r="G44" s="6">
        <v>2.7739784E7</v>
      </c>
      <c r="H44" s="6">
        <v>771.0</v>
      </c>
      <c r="I44" s="6">
        <v>667460.9</v>
      </c>
      <c r="J44" s="6">
        <v>792182.07</v>
      </c>
      <c r="K44" s="4">
        <f t="shared" si="16"/>
        <v>-124721.17</v>
      </c>
      <c r="L44" s="4">
        <f>I44+Oct!L44</f>
        <v>4513128.87</v>
      </c>
      <c r="M44" s="4">
        <f>J44+Oct!M44</f>
        <v>13891940.16</v>
      </c>
      <c r="N44" s="4">
        <f t="shared" si="17"/>
        <v>-9378811.29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6.72944129E8</v>
      </c>
      <c r="E45" s="6">
        <v>2821869.0</v>
      </c>
      <c r="F45" s="6">
        <f t="shared" si="15"/>
        <v>670122260</v>
      </c>
      <c r="G45" s="6">
        <v>3.35589984E8</v>
      </c>
      <c r="H45" s="6">
        <v>4149.0</v>
      </c>
      <c r="I45" s="6">
        <v>1136193.0</v>
      </c>
      <c r="J45" s="6">
        <v>4425773.0</v>
      </c>
      <c r="K45" s="4">
        <f t="shared" si="16"/>
        <v>-3289580</v>
      </c>
      <c r="L45" s="4">
        <f>I45+Oct!L45</f>
        <v>15666048</v>
      </c>
      <c r="M45" s="4">
        <f>J45+Oct!M45</f>
        <v>316776036</v>
      </c>
      <c r="N45" s="4">
        <f t="shared" si="17"/>
        <v>-301109988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4.64500582E8</v>
      </c>
      <c r="E46" s="6">
        <v>1326668.0</v>
      </c>
      <c r="F46" s="6">
        <f t="shared" si="15"/>
        <v>463173914</v>
      </c>
      <c r="G46" s="6">
        <v>3.33544788E8</v>
      </c>
      <c r="H46" s="6">
        <v>348.0</v>
      </c>
      <c r="I46" s="6">
        <v>9.256861E7</v>
      </c>
      <c r="J46" s="6">
        <v>3091945.0</v>
      </c>
      <c r="K46" s="4">
        <f t="shared" si="16"/>
        <v>89476665</v>
      </c>
      <c r="L46" s="4">
        <f>I46+Oct!L46</f>
        <v>358481861</v>
      </c>
      <c r="M46" s="4">
        <f>J46+Oct!M46</f>
        <v>211800553</v>
      </c>
      <c r="N46" s="4">
        <f t="shared" si="17"/>
        <v>146681308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3.3101282316E8</v>
      </c>
      <c r="E47" s="6">
        <v>1399757.55</v>
      </c>
      <c r="F47" s="6">
        <f t="shared" si="15"/>
        <v>329613065.6</v>
      </c>
      <c r="G47" s="6">
        <v>1.6245386509E8</v>
      </c>
      <c r="H47" s="6">
        <v>47.0</v>
      </c>
      <c r="I47" s="6">
        <v>162490.0</v>
      </c>
      <c r="J47" s="6">
        <v>81245.0</v>
      </c>
      <c r="K47" s="4">
        <f t="shared" si="16"/>
        <v>81245</v>
      </c>
      <c r="L47" s="4">
        <f>I47+Oct!L47</f>
        <v>162490</v>
      </c>
      <c r="M47" s="4">
        <f>J47+Oct!M47</f>
        <v>2608167</v>
      </c>
      <c r="N47" s="4">
        <f t="shared" si="17"/>
        <v>-2445677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4.69285404E8</v>
      </c>
      <c r="E48" s="6">
        <v>1.416957E7</v>
      </c>
      <c r="F48" s="6">
        <f t="shared" si="15"/>
        <v>455115834</v>
      </c>
      <c r="G48" s="6">
        <v>2.23218637E8</v>
      </c>
      <c r="H48" s="6">
        <v>9686.0</v>
      </c>
      <c r="I48" s="6">
        <v>193054.0</v>
      </c>
      <c r="J48" s="6">
        <v>2203931.0</v>
      </c>
      <c r="K48" s="4">
        <f t="shared" si="16"/>
        <v>-2010877</v>
      </c>
      <c r="L48" s="4">
        <f>I48+Oct!L48</f>
        <v>4953325</v>
      </c>
      <c r="M48" s="4">
        <f>J48+Oct!M48</f>
        <v>73707598</v>
      </c>
      <c r="N48" s="4">
        <f t="shared" si="17"/>
        <v>-68754273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1.907718077E9</v>
      </c>
      <c r="E49" s="6">
        <v>1.3934527E7</v>
      </c>
      <c r="F49" s="6">
        <f t="shared" si="15"/>
        <v>1893783550</v>
      </c>
      <c r="G49" s="6">
        <v>9.122013896E8</v>
      </c>
      <c r="H49" s="6">
        <v>7462.0</v>
      </c>
      <c r="I49" s="6">
        <v>2259993.0</v>
      </c>
      <c r="J49" s="6">
        <v>8738086.0</v>
      </c>
      <c r="K49" s="4">
        <f t="shared" si="16"/>
        <v>-6478093</v>
      </c>
      <c r="L49" s="4">
        <f>I49+Oct!L49</f>
        <v>26351551</v>
      </c>
      <c r="M49" s="4">
        <f>J49+Oct!M49</f>
        <v>190383767</v>
      </c>
      <c r="N49" s="4">
        <f t="shared" si="17"/>
        <v>-164032216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1.23338367E8</v>
      </c>
      <c r="E50" s="6">
        <v>65442.0</v>
      </c>
      <c r="F50" s="6">
        <f t="shared" si="15"/>
        <v>123272925</v>
      </c>
      <c r="G50" s="6">
        <v>6.068391E7</v>
      </c>
      <c r="H50" s="6">
        <v>164.0</v>
      </c>
      <c r="I50" s="6">
        <v>999999.0</v>
      </c>
      <c r="J50" s="6">
        <v>272677.0</v>
      </c>
      <c r="K50" s="4">
        <f t="shared" si="16"/>
        <v>727322</v>
      </c>
      <c r="L50" s="4">
        <f>I50+Oct!L50</f>
        <v>999999</v>
      </c>
      <c r="M50" s="4">
        <f>J50+Oct!M50</f>
        <v>2931483</v>
      </c>
      <c r="N50" s="4">
        <f t="shared" si="17"/>
        <v>-1931484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6.08443486E9</v>
      </c>
      <c r="E51" s="6">
        <v>2.3743724E7</v>
      </c>
      <c r="F51" s="6">
        <f t="shared" si="15"/>
        <v>6060691136</v>
      </c>
      <c r="G51" s="6">
        <v>3.22416128E9</v>
      </c>
      <c r="H51" s="6">
        <v>54598.0</v>
      </c>
      <c r="I51" s="6">
        <v>5607290.0</v>
      </c>
      <c r="J51" s="6">
        <v>1.07973521E8</v>
      </c>
      <c r="K51" s="4">
        <f t="shared" si="16"/>
        <v>-102366231</v>
      </c>
      <c r="L51" s="4">
        <f>I51+Oct!L51</f>
        <v>143281780</v>
      </c>
      <c r="M51" s="4">
        <f>J51+Oct!M51</f>
        <v>1090672496</v>
      </c>
      <c r="N51" s="4">
        <f t="shared" si="17"/>
        <v>-947390716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5.06919795E8</v>
      </c>
      <c r="E52" s="6">
        <v>2490558.0</v>
      </c>
      <c r="F52" s="6">
        <f t="shared" si="15"/>
        <v>504429237</v>
      </c>
      <c r="G52" s="6">
        <v>2.87789244E8</v>
      </c>
      <c r="H52" s="6">
        <v>5000.0</v>
      </c>
      <c r="I52" s="6">
        <v>0.0</v>
      </c>
      <c r="J52" s="6">
        <v>3772341.0</v>
      </c>
      <c r="K52" s="4">
        <f t="shared" si="16"/>
        <v>-3772341</v>
      </c>
      <c r="L52" s="4">
        <f>I52+Oct!L52</f>
        <v>0</v>
      </c>
      <c r="M52" s="4">
        <f>J52+Oct!M52</f>
        <v>149371488</v>
      </c>
      <c r="N52" s="4">
        <f t="shared" si="17"/>
        <v>-149371488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7.7020155E7</v>
      </c>
      <c r="E54" s="6">
        <v>413383.0</v>
      </c>
      <c r="F54" s="6">
        <f t="shared" ref="F54:F56" si="19">D54-E54</f>
        <v>76606772</v>
      </c>
      <c r="G54" s="6">
        <v>1.8146939E7</v>
      </c>
      <c r="H54" s="6">
        <v>1241.0</v>
      </c>
      <c r="I54" s="6">
        <v>364653.0</v>
      </c>
      <c r="J54" s="6">
        <v>101343.0</v>
      </c>
      <c r="K54" s="4">
        <f t="shared" ref="K54:K56" si="20">I54-J54</f>
        <v>263310</v>
      </c>
      <c r="L54" s="4">
        <f>I54+Oct!L54</f>
        <v>22775410</v>
      </c>
      <c r="M54" s="4">
        <f>J54+Oct!M54</f>
        <v>26737846</v>
      </c>
      <c r="N54" s="4">
        <f t="shared" ref="N54:N56" si="21">L54-M54</f>
        <v>-3962436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5.7560977E7</v>
      </c>
      <c r="E55" s="6">
        <v>378689.0</v>
      </c>
      <c r="F55" s="6">
        <f t="shared" si="19"/>
        <v>57182288</v>
      </c>
      <c r="G55" s="6">
        <v>4.3153199E7</v>
      </c>
      <c r="H55" s="6">
        <v>505.0</v>
      </c>
      <c r="I55" s="6">
        <v>91274.0</v>
      </c>
      <c r="J55" s="6">
        <v>56135.0</v>
      </c>
      <c r="K55" s="4">
        <f t="shared" si="20"/>
        <v>35139</v>
      </c>
      <c r="L55" s="4">
        <f>I55+Oct!L55</f>
        <v>2755245</v>
      </c>
      <c r="M55" s="4">
        <f>J55+Oct!M55</f>
        <v>2575227</v>
      </c>
      <c r="N55" s="4">
        <f t="shared" si="21"/>
        <v>180018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4.8495472E7</v>
      </c>
      <c r="E56" s="6">
        <v>355656.0</v>
      </c>
      <c r="F56" s="6">
        <f t="shared" si="19"/>
        <v>48139816</v>
      </c>
      <c r="G56" s="6">
        <v>3.9796194E7</v>
      </c>
      <c r="H56" s="6">
        <v>241.0</v>
      </c>
      <c r="I56" s="6">
        <v>90557.0</v>
      </c>
      <c r="J56" s="6">
        <v>57066.0</v>
      </c>
      <c r="K56" s="4">
        <f t="shared" si="20"/>
        <v>33491</v>
      </c>
      <c r="L56" s="4">
        <f>I56+Oct!L56</f>
        <v>926545</v>
      </c>
      <c r="M56" s="4">
        <f>J56+Oct!M56</f>
        <v>1236385</v>
      </c>
      <c r="N56" s="4">
        <f t="shared" si="21"/>
        <v>-309840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11288116306</v>
      </c>
      <c r="E57" s="24">
        <f t="shared" si="23"/>
        <v>63669977.36</v>
      </c>
      <c r="F57" s="24">
        <f t="shared" si="23"/>
        <v>11224446329</v>
      </c>
      <c r="G57" s="24">
        <f t="shared" si="23"/>
        <v>5868360309</v>
      </c>
      <c r="H57" s="24">
        <f t="shared" si="23"/>
        <v>86525</v>
      </c>
      <c r="I57" s="24">
        <f>SUM(I42:I56)</f>
        <v>107757856.8</v>
      </c>
      <c r="J57" s="24">
        <f t="shared" ref="J57:N57" si="24">SUM(J43:J56)</f>
        <v>135170043.4</v>
      </c>
      <c r="K57" s="24">
        <f t="shared" si="24"/>
        <v>-27412186.58</v>
      </c>
      <c r="L57" s="24">
        <f t="shared" si="24"/>
        <v>593219732.7</v>
      </c>
      <c r="M57" s="24">
        <f t="shared" si="24"/>
        <v>2149494856</v>
      </c>
      <c r="N57" s="24">
        <f t="shared" si="24"/>
        <v>-1556275123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7.689340684E7</v>
      </c>
      <c r="E59" s="6">
        <v>548528.44</v>
      </c>
      <c r="F59" s="6">
        <f t="shared" ref="F59:F62" si="25">D59-E59</f>
        <v>76344878.4</v>
      </c>
      <c r="G59" s="6">
        <v>0.0</v>
      </c>
      <c r="H59" s="6">
        <v>50.0</v>
      </c>
      <c r="I59" s="6">
        <v>35406.48</v>
      </c>
      <c r="J59" s="6">
        <v>0.0</v>
      </c>
      <c r="K59" s="4">
        <f t="shared" ref="K59:K62" si="26">I59-J59</f>
        <v>35406.48</v>
      </c>
      <c r="L59" s="4">
        <f>I59+Oct!L59</f>
        <v>802972.08</v>
      </c>
      <c r="M59" s="4">
        <f>J59+Oct!M59</f>
        <v>214065.62</v>
      </c>
      <c r="N59" s="4">
        <f t="shared" ref="N59:N62" si="27">L59-M59</f>
        <v>588906.46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3.32931428E8</v>
      </c>
      <c r="E60" s="6">
        <v>2.1525393E7</v>
      </c>
      <c r="F60" s="6">
        <f t="shared" si="25"/>
        <v>311406035</v>
      </c>
      <c r="G60" s="6">
        <v>1.67358239E8</v>
      </c>
      <c r="H60" s="6">
        <v>214.0</v>
      </c>
      <c r="I60" s="6">
        <v>0.0</v>
      </c>
      <c r="J60" s="6">
        <v>1990544.0</v>
      </c>
      <c r="K60" s="4">
        <f t="shared" si="26"/>
        <v>-1990544</v>
      </c>
      <c r="L60" s="4">
        <f>I60+Oct!L60</f>
        <v>39350</v>
      </c>
      <c r="M60" s="4">
        <f>J60+Oct!M60</f>
        <v>37003497</v>
      </c>
      <c r="N60" s="4">
        <f t="shared" si="27"/>
        <v>-36964147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1.654834171E9</v>
      </c>
      <c r="E61" s="6">
        <v>5777554.0</v>
      </c>
      <c r="F61" s="6">
        <f t="shared" si="25"/>
        <v>1649056617</v>
      </c>
      <c r="G61" s="6">
        <v>0.0</v>
      </c>
      <c r="H61" s="6">
        <v>4255.0</v>
      </c>
      <c r="I61" s="6">
        <v>1.23782558E8</v>
      </c>
      <c r="J61" s="6">
        <v>6003526.0</v>
      </c>
      <c r="K61" s="4">
        <f t="shared" si="26"/>
        <v>117779032</v>
      </c>
      <c r="L61" s="4">
        <f>I61+Oct!L61</f>
        <v>217795320</v>
      </c>
      <c r="M61" s="4">
        <f>J61+Oct!M61</f>
        <v>307966709</v>
      </c>
      <c r="N61" s="4">
        <f t="shared" si="27"/>
        <v>-90171389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2.53933568E8</v>
      </c>
      <c r="E62" s="6">
        <v>1361009.0</v>
      </c>
      <c r="F62" s="6">
        <f t="shared" si="25"/>
        <v>252572559</v>
      </c>
      <c r="G62" s="6">
        <v>0.0</v>
      </c>
      <c r="H62" s="6">
        <v>763.0</v>
      </c>
      <c r="I62" s="6">
        <v>0.0</v>
      </c>
      <c r="J62" s="6">
        <v>1784545.0</v>
      </c>
      <c r="K62" s="4">
        <f t="shared" si="26"/>
        <v>-1784545</v>
      </c>
      <c r="L62" s="4">
        <f>I62+Oct!L62</f>
        <v>10180365</v>
      </c>
      <c r="M62" s="4">
        <f>J62+Oct!M62</f>
        <v>39301898</v>
      </c>
      <c r="N62" s="4">
        <f t="shared" si="27"/>
        <v>-29121533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2318592574</v>
      </c>
      <c r="E63" s="24">
        <f t="shared" si="29"/>
        <v>29212484.44</v>
      </c>
      <c r="F63" s="24">
        <f t="shared" si="29"/>
        <v>2289380089</v>
      </c>
      <c r="G63" s="24">
        <f t="shared" si="29"/>
        <v>167358239</v>
      </c>
      <c r="H63" s="24">
        <f t="shared" si="29"/>
        <v>5282</v>
      </c>
      <c r="I63" s="24">
        <f t="shared" si="29"/>
        <v>123817964.5</v>
      </c>
      <c r="J63" s="24">
        <f t="shared" si="29"/>
        <v>9778615</v>
      </c>
      <c r="K63" s="24">
        <f t="shared" si="29"/>
        <v>114039349.5</v>
      </c>
      <c r="L63" s="24">
        <f t="shared" si="29"/>
        <v>228818007.1</v>
      </c>
      <c r="M63" s="24">
        <f t="shared" si="29"/>
        <v>384486169.6</v>
      </c>
      <c r="N63" s="24">
        <f t="shared" si="29"/>
        <v>-155668162.5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13606708880</v>
      </c>
      <c r="E64" s="24">
        <f t="shared" si="30"/>
        <v>92882461.8</v>
      </c>
      <c r="F64" s="24">
        <f t="shared" si="30"/>
        <v>13513826418</v>
      </c>
      <c r="G64" s="24">
        <f t="shared" si="30"/>
        <v>6035718548</v>
      </c>
      <c r="H64" s="24">
        <f t="shared" si="30"/>
        <v>91807</v>
      </c>
      <c r="I64" s="24">
        <f t="shared" si="30"/>
        <v>231575821.3</v>
      </c>
      <c r="J64" s="24">
        <f t="shared" si="30"/>
        <v>144948658.4</v>
      </c>
      <c r="K64" s="24">
        <f t="shared" si="30"/>
        <v>86627162.9</v>
      </c>
      <c r="L64" s="24">
        <f t="shared" si="30"/>
        <v>822037739.8</v>
      </c>
      <c r="M64" s="24">
        <f t="shared" si="30"/>
        <v>2533981025</v>
      </c>
      <c r="N64" s="24">
        <f t="shared" si="30"/>
        <v>-1711943286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3.5203093588E10</v>
      </c>
      <c r="E67" s="6">
        <v>3.72840066E8</v>
      </c>
      <c r="F67" s="6">
        <f t="shared" ref="F67:F77" si="31">D67-E67</f>
        <v>34830253522</v>
      </c>
      <c r="G67" s="6">
        <v>2.6025E8</v>
      </c>
      <c r="H67" s="6">
        <v>23873.0</v>
      </c>
      <c r="I67" s="6">
        <v>1.80831197E8</v>
      </c>
      <c r="J67" s="6">
        <v>4.04857277E8</v>
      </c>
      <c r="K67" s="4">
        <f t="shared" ref="K67:K77" si="32">I67-J67</f>
        <v>-224026080</v>
      </c>
      <c r="L67" s="4">
        <f>I67+Oct!L67</f>
        <v>1779496043</v>
      </c>
      <c r="M67" s="4">
        <f>J67+Oct!M67</f>
        <v>4637840792</v>
      </c>
      <c r="N67" s="4">
        <f t="shared" ref="N67:N77" si="33">L67-M67</f>
        <v>-2858344749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2.7792782672E8</v>
      </c>
      <c r="E68" s="6">
        <v>1721180.78</v>
      </c>
      <c r="F68" s="6">
        <f t="shared" si="31"/>
        <v>276206645.9</v>
      </c>
      <c r="G68" s="6">
        <v>0.0</v>
      </c>
      <c r="H68" s="6">
        <v>943.0</v>
      </c>
      <c r="I68" s="6">
        <v>6602794.02</v>
      </c>
      <c r="J68" s="6">
        <v>6254715.46</v>
      </c>
      <c r="K68" s="4">
        <f t="shared" si="32"/>
        <v>348078.56</v>
      </c>
      <c r="L68" s="4">
        <f>I68+Oct!L68</f>
        <v>26086294.98</v>
      </c>
      <c r="M68" s="4">
        <f>J68+Oct!M68</f>
        <v>180563235.3</v>
      </c>
      <c r="N68" s="4">
        <f t="shared" si="33"/>
        <v>-154476940.3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9.2941799628E8</v>
      </c>
      <c r="E69" s="6">
        <v>1.265795694E7</v>
      </c>
      <c r="F69" s="6">
        <f t="shared" si="31"/>
        <v>916760039.3</v>
      </c>
      <c r="G69" s="6">
        <v>0.0</v>
      </c>
      <c r="H69" s="6">
        <v>1816.0</v>
      </c>
      <c r="I69" s="6">
        <v>2132670.54</v>
      </c>
      <c r="J69" s="6">
        <v>2148049.05</v>
      </c>
      <c r="K69" s="4">
        <f t="shared" si="32"/>
        <v>-15378.51</v>
      </c>
      <c r="L69" s="4">
        <f>I69+Oct!L69</f>
        <v>64842002.61</v>
      </c>
      <c r="M69" s="4">
        <f>J69+Oct!M69</f>
        <v>76720454.71</v>
      </c>
      <c r="N69" s="4">
        <f t="shared" si="33"/>
        <v>-11878452.1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1.87624112E8</v>
      </c>
      <c r="E70" s="6">
        <v>82111.0</v>
      </c>
      <c r="F70" s="6">
        <f t="shared" si="31"/>
        <v>187542001</v>
      </c>
      <c r="G70" s="6">
        <v>0.0</v>
      </c>
      <c r="H70" s="6">
        <v>141.0</v>
      </c>
      <c r="I70" s="6">
        <v>4998.0</v>
      </c>
      <c r="J70" s="6">
        <v>5169749.0</v>
      </c>
      <c r="K70" s="4">
        <f t="shared" si="32"/>
        <v>-5164751</v>
      </c>
      <c r="L70" s="4">
        <f>I70+Oct!L70</f>
        <v>19995</v>
      </c>
      <c r="M70" s="4">
        <f>J70+Oct!M70</f>
        <v>16626198</v>
      </c>
      <c r="N70" s="4">
        <f t="shared" si="33"/>
        <v>-16606203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1.26900395E9</v>
      </c>
      <c r="E71" s="6">
        <v>6410747.0</v>
      </c>
      <c r="F71" s="6">
        <f t="shared" si="31"/>
        <v>1262593203</v>
      </c>
      <c r="G71" s="6">
        <v>0.0</v>
      </c>
      <c r="H71" s="6">
        <v>1788.0</v>
      </c>
      <c r="I71" s="6">
        <v>2965881.0</v>
      </c>
      <c r="J71" s="6">
        <v>9.0492998E7</v>
      </c>
      <c r="K71" s="4">
        <f t="shared" si="32"/>
        <v>-87527117</v>
      </c>
      <c r="L71" s="4">
        <f>I71+Oct!L71</f>
        <v>479420144</v>
      </c>
      <c r="M71" s="4">
        <f>J71+Oct!M71</f>
        <v>508244740</v>
      </c>
      <c r="N71" s="4">
        <f t="shared" si="33"/>
        <v>-28824596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1.503056091E9</v>
      </c>
      <c r="E72" s="6">
        <v>3.3349178E7</v>
      </c>
      <c r="F72" s="6">
        <f t="shared" si="31"/>
        <v>1469706913</v>
      </c>
      <c r="G72" s="6">
        <v>0.0</v>
      </c>
      <c r="H72" s="6">
        <v>4627.0</v>
      </c>
      <c r="I72" s="6">
        <v>3253835.0</v>
      </c>
      <c r="J72" s="6">
        <v>1.076588E7</v>
      </c>
      <c r="K72" s="4">
        <f t="shared" si="32"/>
        <v>-7512045</v>
      </c>
      <c r="L72" s="4">
        <f>I72+Oct!L72</f>
        <v>36782716</v>
      </c>
      <c r="M72" s="4">
        <f>J72+Oct!M72</f>
        <v>220063761</v>
      </c>
      <c r="N72" s="4">
        <f t="shared" si="33"/>
        <v>-183281045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6.26790986E8</v>
      </c>
      <c r="E73" s="6">
        <v>9927813.0</v>
      </c>
      <c r="F73" s="6">
        <f t="shared" si="31"/>
        <v>616863173</v>
      </c>
      <c r="G73" s="6">
        <v>0.0</v>
      </c>
      <c r="H73" s="6">
        <v>421.0</v>
      </c>
      <c r="I73" s="6">
        <v>3267059.0</v>
      </c>
      <c r="J73" s="6">
        <v>3521205.0</v>
      </c>
      <c r="K73" s="4">
        <f t="shared" si="32"/>
        <v>-254146</v>
      </c>
      <c r="L73" s="4">
        <f>I73+Oct!L73</f>
        <v>56324003</v>
      </c>
      <c r="M73" s="4">
        <f>J73+Oct!M73</f>
        <v>49721055</v>
      </c>
      <c r="N73" s="4">
        <f t="shared" si="33"/>
        <v>6602948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3.2904334362E8</v>
      </c>
      <c r="E74" s="6">
        <v>2213755.9</v>
      </c>
      <c r="F74" s="6">
        <f t="shared" si="31"/>
        <v>326829587.7</v>
      </c>
      <c r="G74" s="6">
        <v>0.0</v>
      </c>
      <c r="H74" s="6">
        <v>3932.0</v>
      </c>
      <c r="I74" s="6">
        <v>874111.33</v>
      </c>
      <c r="J74" s="6">
        <v>1200357.5</v>
      </c>
      <c r="K74" s="4">
        <f t="shared" si="32"/>
        <v>-326246.17</v>
      </c>
      <c r="L74" s="4">
        <f>I74+Oct!L74</f>
        <v>9060882.22</v>
      </c>
      <c r="M74" s="4">
        <f>J74+Oct!M74</f>
        <v>18529753.81</v>
      </c>
      <c r="N74" s="4">
        <f t="shared" si="33"/>
        <v>-9468871.59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1.80022096702E9</v>
      </c>
      <c r="E75" s="6">
        <v>4130903.63</v>
      </c>
      <c r="F75" s="6">
        <f t="shared" si="31"/>
        <v>1796090063</v>
      </c>
      <c r="G75" s="6">
        <v>0.0</v>
      </c>
      <c r="H75" s="6">
        <v>792.0</v>
      </c>
      <c r="I75" s="6">
        <v>14138.0</v>
      </c>
      <c r="J75" s="6">
        <v>145078.48</v>
      </c>
      <c r="K75" s="4">
        <f t="shared" si="32"/>
        <v>-130940.48</v>
      </c>
      <c r="L75" s="4">
        <f>I75+Oct!L75</f>
        <v>264546934.9</v>
      </c>
      <c r="M75" s="4">
        <f>J75+Oct!M75</f>
        <v>30762347.05</v>
      </c>
      <c r="N75" s="4">
        <f t="shared" si="33"/>
        <v>233784587.8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6.429516491E9</v>
      </c>
      <c r="E76" s="6">
        <v>3.3915941E7</v>
      </c>
      <c r="F76" s="6">
        <f t="shared" si="31"/>
        <v>6395600550</v>
      </c>
      <c r="G76" s="6">
        <v>0.0</v>
      </c>
      <c r="H76" s="6">
        <v>19164.0</v>
      </c>
      <c r="I76" s="6">
        <v>1.19637347E8</v>
      </c>
      <c r="J76" s="6">
        <v>1.91067132E8</v>
      </c>
      <c r="K76" s="4">
        <f t="shared" si="32"/>
        <v>-71429785</v>
      </c>
      <c r="L76" s="4">
        <f>I76+Oct!L76</f>
        <v>1373452656</v>
      </c>
      <c r="M76" s="4">
        <f>J76+Oct!M76</f>
        <v>1139564216</v>
      </c>
      <c r="N76" s="4">
        <f t="shared" si="33"/>
        <v>233888440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1.50713029E8</v>
      </c>
      <c r="E77" s="6">
        <v>724384.0</v>
      </c>
      <c r="F77" s="6">
        <f t="shared" si="31"/>
        <v>149988645</v>
      </c>
      <c r="G77" s="6">
        <v>0.0</v>
      </c>
      <c r="H77" s="6">
        <v>2872.0</v>
      </c>
      <c r="I77" s="6">
        <v>439691.0</v>
      </c>
      <c r="J77" s="6">
        <v>1061597.0</v>
      </c>
      <c r="K77" s="4">
        <f t="shared" si="32"/>
        <v>-621906</v>
      </c>
      <c r="L77" s="4">
        <f>I77+Oct!L77</f>
        <v>36111630</v>
      </c>
      <c r="M77" s="4">
        <f>J77+Oct!M77</f>
        <v>16301404</v>
      </c>
      <c r="N77" s="4">
        <f t="shared" si="33"/>
        <v>19810226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7.1580895126E8</v>
      </c>
      <c r="E79" s="6">
        <v>1.362855318E7</v>
      </c>
      <c r="F79" s="6">
        <f>D79-E79</f>
        <v>702180398.1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I79+Oct!L79</f>
        <v>0</v>
      </c>
      <c r="M79" s="4">
        <f>J79+Oct!M79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49422217332</v>
      </c>
      <c r="E80" s="24">
        <f t="shared" si="35"/>
        <v>491602590.4</v>
      </c>
      <c r="F80" s="24">
        <f t="shared" si="35"/>
        <v>48930614741</v>
      </c>
      <c r="G80" s="24">
        <f t="shared" si="35"/>
        <v>260250000</v>
      </c>
      <c r="H80" s="24">
        <f t="shared" si="35"/>
        <v>60382</v>
      </c>
      <c r="I80" s="24">
        <f t="shared" si="35"/>
        <v>320023721.9</v>
      </c>
      <c r="J80" s="24">
        <f t="shared" si="35"/>
        <v>716684038.5</v>
      </c>
      <c r="K80" s="24">
        <f t="shared" si="35"/>
        <v>-396660316.6</v>
      </c>
      <c r="L80" s="24">
        <f t="shared" si="35"/>
        <v>4126143302</v>
      </c>
      <c r="M80" s="24">
        <f t="shared" si="35"/>
        <v>6894937957</v>
      </c>
      <c r="N80" s="24">
        <f t="shared" si="35"/>
        <v>-2768794655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1.2790171785E10</v>
      </c>
      <c r="E82" s="6">
        <v>1.79091776E8</v>
      </c>
      <c r="F82" s="6">
        <f t="shared" ref="F82:F88" si="36">D82-E82</f>
        <v>12611080009</v>
      </c>
      <c r="G82" s="6">
        <v>0.0</v>
      </c>
      <c r="H82" s="6">
        <v>7380.0</v>
      </c>
      <c r="I82" s="6">
        <v>2.5066552E7</v>
      </c>
      <c r="J82" s="6">
        <v>7.5753422E7</v>
      </c>
      <c r="K82" s="4">
        <f t="shared" ref="K82:K88" si="37">I82-J82</f>
        <v>-50686870</v>
      </c>
      <c r="L82" s="4">
        <f>I82+Oct!L82</f>
        <v>457446496</v>
      </c>
      <c r="M82" s="4">
        <f>J82+Oct!M82</f>
        <v>1604878372</v>
      </c>
      <c r="N82" s="4">
        <f t="shared" ref="N82:N88" si="38">L82-M82</f>
        <v>-1147431876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1.0015390257E8</v>
      </c>
      <c r="E83" s="6">
        <v>2312678.0</v>
      </c>
      <c r="F83" s="6">
        <f t="shared" si="36"/>
        <v>97841224.57</v>
      </c>
      <c r="G83" s="6">
        <v>0.0</v>
      </c>
      <c r="H83" s="6">
        <v>93.0</v>
      </c>
      <c r="I83" s="6">
        <v>0.0</v>
      </c>
      <c r="J83" s="6">
        <v>762140.31</v>
      </c>
      <c r="K83" s="4">
        <f t="shared" si="37"/>
        <v>-762140.31</v>
      </c>
      <c r="L83" s="4">
        <f>I83+Oct!L83</f>
        <v>805852.37</v>
      </c>
      <c r="M83" s="4">
        <f>J83+Oct!M83</f>
        <v>169831396.6</v>
      </c>
      <c r="N83" s="4">
        <f t="shared" si="38"/>
        <v>-169025544.2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3.32469749E8</v>
      </c>
      <c r="E84" s="6">
        <v>1274254.0</v>
      </c>
      <c r="F84" s="6">
        <f t="shared" si="36"/>
        <v>331195495</v>
      </c>
      <c r="G84" s="6">
        <v>0.0</v>
      </c>
      <c r="H84" s="6">
        <v>165.0</v>
      </c>
      <c r="I84" s="6">
        <v>819456.0</v>
      </c>
      <c r="J84" s="6">
        <v>494693.0</v>
      </c>
      <c r="K84" s="4">
        <f t="shared" si="37"/>
        <v>324763</v>
      </c>
      <c r="L84" s="4">
        <f>I84+Oct!L84</f>
        <v>28891910</v>
      </c>
      <c r="M84" s="4">
        <f>J84+Oct!M84</f>
        <v>162509707</v>
      </c>
      <c r="N84" s="4">
        <f t="shared" si="38"/>
        <v>-133617797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6.9244368E7</v>
      </c>
      <c r="E85" s="6">
        <v>1.6464664E7</v>
      </c>
      <c r="F85" s="6">
        <f t="shared" si="36"/>
        <v>52779704</v>
      </c>
      <c r="G85" s="6">
        <v>0.0</v>
      </c>
      <c r="H85" s="6">
        <v>25.0</v>
      </c>
      <c r="I85" s="6">
        <v>0.0</v>
      </c>
      <c r="J85" s="6">
        <v>0.0</v>
      </c>
      <c r="K85" s="4">
        <f t="shared" si="37"/>
        <v>0</v>
      </c>
      <c r="L85" s="4">
        <f>I85+Oct!L85</f>
        <v>0</v>
      </c>
      <c r="M85" s="4">
        <f>J85+Oct!M85</f>
        <v>915526</v>
      </c>
      <c r="N85" s="4">
        <f t="shared" si="38"/>
        <v>-915526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1.788789419E9</v>
      </c>
      <c r="E86" s="6">
        <v>8665234.0</v>
      </c>
      <c r="F86" s="6">
        <f t="shared" si="36"/>
        <v>1780124185</v>
      </c>
      <c r="G86" s="6">
        <v>0.0</v>
      </c>
      <c r="H86" s="6">
        <v>1643.0</v>
      </c>
      <c r="I86" s="6">
        <v>345570.0</v>
      </c>
      <c r="J86" s="6">
        <v>1.3787164E7</v>
      </c>
      <c r="K86" s="4">
        <f t="shared" si="37"/>
        <v>-13441594</v>
      </c>
      <c r="L86" s="4">
        <f>I86+Oct!L86</f>
        <v>1139789</v>
      </c>
      <c r="M86" s="4">
        <f>J86+Oct!M86</f>
        <v>270900088</v>
      </c>
      <c r="N86" s="4">
        <f t="shared" si="38"/>
        <v>-269760299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2.3035754228E8</v>
      </c>
      <c r="E87" s="6">
        <v>1568258.18</v>
      </c>
      <c r="F87" s="6">
        <f t="shared" si="36"/>
        <v>228789284.1</v>
      </c>
      <c r="G87" s="6">
        <v>0.0</v>
      </c>
      <c r="H87" s="6">
        <v>103.0</v>
      </c>
      <c r="I87" s="6">
        <v>146550.0</v>
      </c>
      <c r="J87" s="6">
        <v>659719.45</v>
      </c>
      <c r="K87" s="4">
        <f t="shared" si="37"/>
        <v>-513169.45</v>
      </c>
      <c r="L87" s="4">
        <f>I87+Oct!L87</f>
        <v>3718122.43</v>
      </c>
      <c r="M87" s="4">
        <f>J87+Oct!M87</f>
        <v>21265307.11</v>
      </c>
      <c r="N87" s="4">
        <f t="shared" si="38"/>
        <v>-17547184.68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5.49426664E8</v>
      </c>
      <c r="E88" s="6">
        <v>3196163.0</v>
      </c>
      <c r="F88" s="6">
        <f t="shared" si="36"/>
        <v>546230501</v>
      </c>
      <c r="G88" s="6">
        <v>0.0</v>
      </c>
      <c r="H88" s="6">
        <v>2637.0</v>
      </c>
      <c r="I88" s="6">
        <v>1043999.0</v>
      </c>
      <c r="J88" s="6">
        <v>1.19927795E8</v>
      </c>
      <c r="K88" s="4">
        <f t="shared" si="37"/>
        <v>-118883796</v>
      </c>
      <c r="L88" s="4">
        <f>I88+Oct!L88</f>
        <v>112034661</v>
      </c>
      <c r="M88" s="4">
        <f>J88+Oct!M88</f>
        <v>189335870</v>
      </c>
      <c r="N88" s="4">
        <f t="shared" si="38"/>
        <v>-77301209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15860613430</v>
      </c>
      <c r="E89" s="24">
        <f t="shared" si="40"/>
        <v>212573027.2</v>
      </c>
      <c r="F89" s="24">
        <f t="shared" si="40"/>
        <v>15648040403</v>
      </c>
      <c r="G89" s="24">
        <f t="shared" si="40"/>
        <v>0</v>
      </c>
      <c r="H89" s="24">
        <f t="shared" si="40"/>
        <v>12046</v>
      </c>
      <c r="I89" s="24">
        <f t="shared" si="40"/>
        <v>27422127</v>
      </c>
      <c r="J89" s="24">
        <f t="shared" si="40"/>
        <v>211384933.8</v>
      </c>
      <c r="K89" s="24">
        <f t="shared" si="40"/>
        <v>-183962806.8</v>
      </c>
      <c r="L89" s="24">
        <f t="shared" si="40"/>
        <v>604036830.8</v>
      </c>
      <c r="M89" s="24">
        <f t="shared" si="40"/>
        <v>2419636267</v>
      </c>
      <c r="N89" s="24">
        <f t="shared" si="40"/>
        <v>-1815599436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9.30406811E8</v>
      </c>
      <c r="E90" s="6">
        <v>6310222.0</v>
      </c>
      <c r="F90" s="6">
        <f>D90-E90</f>
        <v>924096589</v>
      </c>
      <c r="G90" s="6">
        <v>0.0</v>
      </c>
      <c r="H90" s="6">
        <v>584.0</v>
      </c>
      <c r="I90" s="6">
        <v>2368615.0</v>
      </c>
      <c r="J90" s="6">
        <v>1191737.0</v>
      </c>
      <c r="K90" s="4">
        <f>I90-J90</f>
        <v>1176878</v>
      </c>
      <c r="L90" s="4">
        <f>I90+Oct!L90</f>
        <v>42498192</v>
      </c>
      <c r="M90" s="4">
        <f>J90+Oct!M90</f>
        <v>92448913</v>
      </c>
      <c r="N90" s="4">
        <f>L90-M90</f>
        <v>-49950721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930406811</v>
      </c>
      <c r="E91" s="24">
        <f t="shared" si="41"/>
        <v>6310222</v>
      </c>
      <c r="F91" s="24">
        <f t="shared" si="41"/>
        <v>924096589</v>
      </c>
      <c r="G91" s="24">
        <f t="shared" si="41"/>
        <v>0</v>
      </c>
      <c r="H91" s="25">
        <f t="shared" si="41"/>
        <v>584</v>
      </c>
      <c r="I91" s="24">
        <f t="shared" si="41"/>
        <v>2368615</v>
      </c>
      <c r="J91" s="24">
        <f t="shared" si="41"/>
        <v>1191737</v>
      </c>
      <c r="K91" s="24">
        <f t="shared" si="41"/>
        <v>1176878</v>
      </c>
      <c r="L91" s="24">
        <f t="shared" si="41"/>
        <v>42498192</v>
      </c>
      <c r="M91" s="24">
        <f t="shared" si="41"/>
        <v>92448913</v>
      </c>
      <c r="N91" s="24">
        <f t="shared" si="41"/>
        <v>-49950721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66213237573</v>
      </c>
      <c r="E92" s="24">
        <f t="shared" si="42"/>
        <v>710485839.6</v>
      </c>
      <c r="F92" s="24">
        <f t="shared" si="42"/>
        <v>65502751733</v>
      </c>
      <c r="G92" s="24">
        <f t="shared" si="42"/>
        <v>260250000</v>
      </c>
      <c r="H92" s="24">
        <f t="shared" si="42"/>
        <v>73012</v>
      </c>
      <c r="I92" s="24">
        <f t="shared" si="42"/>
        <v>349814463.9</v>
      </c>
      <c r="J92" s="24">
        <f t="shared" si="42"/>
        <v>929260709.3</v>
      </c>
      <c r="K92" s="24">
        <f t="shared" si="42"/>
        <v>-579446245.4</v>
      </c>
      <c r="L92" s="24">
        <f t="shared" si="42"/>
        <v>4772678325</v>
      </c>
      <c r="M92" s="24">
        <f t="shared" si="42"/>
        <v>9407023137</v>
      </c>
      <c r="N92" s="24">
        <f t="shared" si="42"/>
        <v>-4634344812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1.6960466461E8</v>
      </c>
      <c r="E95" s="6">
        <v>240864.66</v>
      </c>
      <c r="F95" s="6">
        <f t="shared" ref="F95:F98" si="43">D95-E95</f>
        <v>169363800</v>
      </c>
      <c r="G95" s="6">
        <v>0.0</v>
      </c>
      <c r="H95" s="6">
        <v>55.0</v>
      </c>
      <c r="I95" s="6">
        <v>44000.0</v>
      </c>
      <c r="J95" s="6">
        <v>22957.67</v>
      </c>
      <c r="K95" s="4">
        <f t="shared" ref="K95:K98" si="44">I95-J95</f>
        <v>21042.33</v>
      </c>
      <c r="L95" s="4">
        <f>I95+Oct!L95</f>
        <v>16095306.52</v>
      </c>
      <c r="M95" s="4">
        <f>J95+Oct!M95</f>
        <v>12294013.06</v>
      </c>
      <c r="N95" s="4">
        <f t="shared" ref="N95:N98" si="45">L95-M95</f>
        <v>3801293.46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2.2202711406E10</v>
      </c>
      <c r="E96" s="6">
        <v>1.3384966E7</v>
      </c>
      <c r="F96" s="6">
        <f t="shared" si="43"/>
        <v>22189326440</v>
      </c>
      <c r="G96" s="6">
        <v>0.0</v>
      </c>
      <c r="H96" s="6">
        <v>22808.0</v>
      </c>
      <c r="I96" s="6">
        <v>349556.0</v>
      </c>
      <c r="J96" s="6">
        <v>5.19662398E8</v>
      </c>
      <c r="K96" s="4">
        <f t="shared" si="44"/>
        <v>-519312842</v>
      </c>
      <c r="L96" s="4">
        <f>I96+Oct!L96</f>
        <v>3752498</v>
      </c>
      <c r="M96" s="4">
        <f>J96+Oct!M96</f>
        <v>5650183183</v>
      </c>
      <c r="N96" s="4">
        <f t="shared" si="45"/>
        <v>-5646430685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3.104730787E9</v>
      </c>
      <c r="E97" s="6">
        <v>1.0440715E7</v>
      </c>
      <c r="F97" s="6">
        <f t="shared" si="43"/>
        <v>3094290072</v>
      </c>
      <c r="G97" s="6">
        <v>0.0</v>
      </c>
      <c r="H97" s="6">
        <v>1359.0</v>
      </c>
      <c r="I97" s="6">
        <v>3.21682634E8</v>
      </c>
      <c r="J97" s="6">
        <v>3.55667175E8</v>
      </c>
      <c r="K97" s="4">
        <f t="shared" si="44"/>
        <v>-33984541</v>
      </c>
      <c r="L97" s="4">
        <f>I97+Oct!L97</f>
        <v>4324512296</v>
      </c>
      <c r="M97" s="4">
        <f>J97+Oct!M97</f>
        <v>4584225479</v>
      </c>
      <c r="N97" s="4">
        <f t="shared" si="45"/>
        <v>-259713183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1.2683807727E10</v>
      </c>
      <c r="E98" s="6">
        <v>9.9534627E7</v>
      </c>
      <c r="F98" s="6">
        <f t="shared" si="43"/>
        <v>12584273100</v>
      </c>
      <c r="G98" s="6">
        <v>0.0</v>
      </c>
      <c r="H98" s="6">
        <v>72779.0</v>
      </c>
      <c r="I98" s="6">
        <v>2.97081645E8</v>
      </c>
      <c r="J98" s="6">
        <v>7.39502737E8</v>
      </c>
      <c r="K98" s="4">
        <f t="shared" si="44"/>
        <v>-442421092</v>
      </c>
      <c r="L98" s="4">
        <f>I98+Oct!L98</f>
        <v>4614041096</v>
      </c>
      <c r="M98" s="4">
        <f>J98+Oct!M98</f>
        <v>13299249906</v>
      </c>
      <c r="N98" s="4">
        <f t="shared" si="45"/>
        <v>-8685208810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1.108123977E10</v>
      </c>
      <c r="E100" s="6">
        <v>7765088.0</v>
      </c>
      <c r="F100" s="6">
        <f>D100-E100</f>
        <v>11073474682</v>
      </c>
      <c r="G100" s="6">
        <v>0.0</v>
      </c>
      <c r="H100" s="6">
        <v>24700.0</v>
      </c>
      <c r="I100" s="6">
        <v>7.20246667E8</v>
      </c>
      <c r="J100" s="6">
        <v>6.23121955E8</v>
      </c>
      <c r="K100" s="4">
        <f>I100-J100</f>
        <v>97124712</v>
      </c>
      <c r="L100" s="4">
        <f>I100+Oct!L100</f>
        <v>11146081264</v>
      </c>
      <c r="M100" s="4">
        <f>J100+Oct!M100</f>
        <v>8644980308</v>
      </c>
      <c r="N100" s="4">
        <f>L100-M100</f>
        <v>2501100956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49242094355</v>
      </c>
      <c r="E101" s="24">
        <f t="shared" si="47"/>
        <v>131366260.7</v>
      </c>
      <c r="F101" s="24">
        <f t="shared" si="47"/>
        <v>49110728094</v>
      </c>
      <c r="G101" s="24">
        <f t="shared" si="47"/>
        <v>0</v>
      </c>
      <c r="H101" s="25">
        <f t="shared" si="47"/>
        <v>121701</v>
      </c>
      <c r="I101" s="24">
        <f t="shared" si="47"/>
        <v>1339404502</v>
      </c>
      <c r="J101" s="24">
        <f t="shared" si="47"/>
        <v>2237977223</v>
      </c>
      <c r="K101" s="24">
        <f t="shared" si="47"/>
        <v>-898572720.7</v>
      </c>
      <c r="L101" s="24">
        <f t="shared" si="47"/>
        <v>20104482461</v>
      </c>
      <c r="M101" s="24">
        <f t="shared" si="47"/>
        <v>32190932889</v>
      </c>
      <c r="N101" s="24">
        <f t="shared" si="47"/>
        <v>-12086450429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2.345361791E9</v>
      </c>
      <c r="E103" s="6">
        <v>6338959.0</v>
      </c>
      <c r="F103" s="6">
        <f>D103-E103</f>
        <v>2339022832</v>
      </c>
      <c r="G103" s="6">
        <v>0.0</v>
      </c>
      <c r="H103" s="6">
        <v>3782.0</v>
      </c>
      <c r="I103" s="6">
        <v>7.9041352E7</v>
      </c>
      <c r="J103" s="6">
        <v>4.9190707E7</v>
      </c>
      <c r="K103" s="4">
        <f>I103-J103</f>
        <v>29850645</v>
      </c>
      <c r="L103" s="4">
        <f>I103+Oct!L103</f>
        <v>1336608167</v>
      </c>
      <c r="M103" s="4">
        <f>J103+Oct!M103</f>
        <v>1561254577</v>
      </c>
      <c r="N103" s="4">
        <f>L103-M103</f>
        <v>-224646410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2345361791</v>
      </c>
      <c r="E104" s="24">
        <f t="shared" si="48"/>
        <v>6338959</v>
      </c>
      <c r="F104" s="24">
        <f t="shared" si="48"/>
        <v>2339022832</v>
      </c>
      <c r="G104" s="24">
        <f t="shared" si="48"/>
        <v>0</v>
      </c>
      <c r="H104" s="25">
        <f t="shared" si="48"/>
        <v>3782</v>
      </c>
      <c r="I104" s="24">
        <f t="shared" si="48"/>
        <v>79041352</v>
      </c>
      <c r="J104" s="24">
        <f t="shared" si="48"/>
        <v>49190707</v>
      </c>
      <c r="K104" s="24">
        <f t="shared" si="48"/>
        <v>29850645</v>
      </c>
      <c r="L104" s="24">
        <f t="shared" si="48"/>
        <v>1336608167</v>
      </c>
      <c r="M104" s="24">
        <f t="shared" si="48"/>
        <v>1561254577</v>
      </c>
      <c r="N104" s="24">
        <f t="shared" si="48"/>
        <v>-224646410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51587456146</v>
      </c>
      <c r="E105" s="24">
        <f t="shared" si="49"/>
        <v>137705219.7</v>
      </c>
      <c r="F105" s="24">
        <f t="shared" si="49"/>
        <v>51449750926</v>
      </c>
      <c r="G105" s="24">
        <f t="shared" si="49"/>
        <v>0</v>
      </c>
      <c r="H105" s="25">
        <f t="shared" si="49"/>
        <v>125483</v>
      </c>
      <c r="I105" s="24">
        <f t="shared" si="49"/>
        <v>1418445854</v>
      </c>
      <c r="J105" s="24">
        <f t="shared" si="49"/>
        <v>2287167930</v>
      </c>
      <c r="K105" s="24">
        <f t="shared" si="49"/>
        <v>-868722075.7</v>
      </c>
      <c r="L105" s="24">
        <f t="shared" si="49"/>
        <v>21441090628</v>
      </c>
      <c r="M105" s="24">
        <f t="shared" si="49"/>
        <v>33752187466</v>
      </c>
      <c r="N105" s="24">
        <f t="shared" si="49"/>
        <v>-12311096839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9.282200615E9</v>
      </c>
      <c r="E108" s="6">
        <v>1.2190328E8</v>
      </c>
      <c r="F108" s="6">
        <f t="shared" ref="F108:F110" si="50">D108-E108</f>
        <v>9160297335</v>
      </c>
      <c r="G108" s="6">
        <v>0.0</v>
      </c>
      <c r="H108" s="6">
        <v>392465.0</v>
      </c>
      <c r="I108" s="6">
        <v>9.1640639E7</v>
      </c>
      <c r="J108" s="6">
        <v>1.72093805E8</v>
      </c>
      <c r="K108" s="4">
        <f t="shared" ref="K108:K110" si="51">I108-J108</f>
        <v>-80453166</v>
      </c>
      <c r="L108" s="4">
        <f>I108+Oct!L108</f>
        <v>1121046804</v>
      </c>
      <c r="M108" s="4">
        <f>J108+Oct!M108</f>
        <v>2025278353</v>
      </c>
      <c r="N108" s="4">
        <f t="shared" ref="N108:N110" si="52">L108-M108</f>
        <v>-904231549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5.250283851E9</v>
      </c>
      <c r="E109" s="6">
        <v>9.5901151E7</v>
      </c>
      <c r="F109" s="6">
        <f t="shared" si="50"/>
        <v>5154382700</v>
      </c>
      <c r="G109" s="6">
        <v>0.0</v>
      </c>
      <c r="H109" s="6">
        <v>9285.0</v>
      </c>
      <c r="I109" s="6">
        <v>3.47313396E8</v>
      </c>
      <c r="J109" s="6">
        <v>8.0993235E7</v>
      </c>
      <c r="K109" s="4">
        <f t="shared" si="51"/>
        <v>266320161</v>
      </c>
      <c r="L109" s="4">
        <f>I109+Oct!L109</f>
        <v>2221022365</v>
      </c>
      <c r="M109" s="4">
        <f>J109+Oct!M109</f>
        <v>1177324929</v>
      </c>
      <c r="N109" s="4">
        <f t="shared" si="52"/>
        <v>1043697436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2.856992111E9</v>
      </c>
      <c r="E110" s="6">
        <v>1.8533896E8</v>
      </c>
      <c r="F110" s="6">
        <f t="shared" si="50"/>
        <v>2671653151</v>
      </c>
      <c r="G110" s="6">
        <v>0.0</v>
      </c>
      <c r="H110" s="6">
        <v>3607.0</v>
      </c>
      <c r="I110" s="6">
        <v>2.7788768E8</v>
      </c>
      <c r="J110" s="6">
        <v>3.1098669E7</v>
      </c>
      <c r="K110" s="4">
        <f t="shared" si="51"/>
        <v>246789011</v>
      </c>
      <c r="L110" s="4">
        <f>I110+Oct!L110</f>
        <v>2386000662</v>
      </c>
      <c r="M110" s="4">
        <f>J110+Oct!M110</f>
        <v>351347121</v>
      </c>
      <c r="N110" s="4">
        <f t="shared" si="52"/>
        <v>2034653541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17389476577</v>
      </c>
      <c r="E111" s="24">
        <f t="shared" si="54"/>
        <v>403143391</v>
      </c>
      <c r="F111" s="24">
        <f t="shared" si="54"/>
        <v>16986333186</v>
      </c>
      <c r="G111" s="24">
        <f t="shared" si="54"/>
        <v>0</v>
      </c>
      <c r="H111" s="24">
        <f t="shared" si="54"/>
        <v>405357</v>
      </c>
      <c r="I111" s="24">
        <f t="shared" si="54"/>
        <v>716841715</v>
      </c>
      <c r="J111" s="24">
        <f t="shared" si="54"/>
        <v>284185709</v>
      </c>
      <c r="K111" s="24">
        <f t="shared" si="54"/>
        <v>432656006</v>
      </c>
      <c r="L111" s="24">
        <f t="shared" si="54"/>
        <v>5728069831</v>
      </c>
      <c r="M111" s="24">
        <f t="shared" si="54"/>
        <v>3553950403</v>
      </c>
      <c r="N111" s="24">
        <f t="shared" si="54"/>
        <v>2174119428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9.847793685E9</v>
      </c>
      <c r="E113" s="6">
        <v>3.7469626E7</v>
      </c>
      <c r="F113" s="6">
        <f>D113-E113</f>
        <v>9810324059</v>
      </c>
      <c r="G113" s="6">
        <v>0.0</v>
      </c>
      <c r="H113" s="6">
        <v>7292.0</v>
      </c>
      <c r="I113" s="6">
        <v>2.668368E7</v>
      </c>
      <c r="J113" s="4">
        <v>1.38607225E8</v>
      </c>
      <c r="K113" s="4">
        <f>I113-J113</f>
        <v>-111923545</v>
      </c>
      <c r="L113" s="4">
        <f>I113+Oct!L113</f>
        <v>514237652</v>
      </c>
      <c r="M113" s="4">
        <f>J113+Oct!M113</f>
        <v>1711365451</v>
      </c>
      <c r="N113" s="4">
        <f>L113-M113</f>
        <v>-1197127799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9847793685</v>
      </c>
      <c r="E114" s="24">
        <f t="shared" si="55"/>
        <v>37469626</v>
      </c>
      <c r="F114" s="24">
        <f t="shared" si="55"/>
        <v>9810324059</v>
      </c>
      <c r="G114" s="24">
        <f t="shared" si="55"/>
        <v>0</v>
      </c>
      <c r="H114" s="25">
        <f t="shared" si="55"/>
        <v>7292</v>
      </c>
      <c r="I114" s="24">
        <f t="shared" si="55"/>
        <v>26683680</v>
      </c>
      <c r="J114" s="24">
        <f t="shared" si="55"/>
        <v>138607225</v>
      </c>
      <c r="K114" s="24">
        <f t="shared" si="55"/>
        <v>-111923545</v>
      </c>
      <c r="L114" s="24">
        <f t="shared" si="55"/>
        <v>514237652</v>
      </c>
      <c r="M114" s="24">
        <f t="shared" si="55"/>
        <v>1711365451</v>
      </c>
      <c r="N114" s="24">
        <f t="shared" si="55"/>
        <v>-1197127799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27237270262</v>
      </c>
      <c r="E115" s="24">
        <f t="shared" si="56"/>
        <v>440613017</v>
      </c>
      <c r="F115" s="24">
        <f t="shared" si="56"/>
        <v>26796657245</v>
      </c>
      <c r="G115" s="24">
        <f t="shared" si="56"/>
        <v>0</v>
      </c>
      <c r="H115" s="25">
        <f t="shared" si="56"/>
        <v>412649</v>
      </c>
      <c r="I115" s="24">
        <f t="shared" si="56"/>
        <v>743525395</v>
      </c>
      <c r="J115" s="24">
        <f t="shared" si="56"/>
        <v>422792934</v>
      </c>
      <c r="K115" s="24">
        <f t="shared" si="56"/>
        <v>320732461</v>
      </c>
      <c r="L115" s="24">
        <f t="shared" si="56"/>
        <v>6242307483</v>
      </c>
      <c r="M115" s="24">
        <f t="shared" si="56"/>
        <v>5265315854</v>
      </c>
      <c r="N115" s="24">
        <f t="shared" si="56"/>
        <v>976991629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219847768350</v>
      </c>
      <c r="E116" s="34">
        <f t="shared" si="57"/>
        <v>1717085486</v>
      </c>
      <c r="F116" s="34">
        <f t="shared" si="57"/>
        <v>218130682863</v>
      </c>
      <c r="G116" s="34">
        <f t="shared" si="57"/>
        <v>62577099825</v>
      </c>
      <c r="H116" s="35">
        <f t="shared" si="57"/>
        <v>1736505</v>
      </c>
      <c r="I116" s="34">
        <f t="shared" si="57"/>
        <v>3244915740</v>
      </c>
      <c r="J116" s="34">
        <f t="shared" si="57"/>
        <v>4329355148</v>
      </c>
      <c r="K116" s="34">
        <f t="shared" si="57"/>
        <v>-1084439409</v>
      </c>
      <c r="L116" s="34">
        <f t="shared" si="57"/>
        <v>37894651681</v>
      </c>
      <c r="M116" s="34">
        <f t="shared" si="57"/>
        <v>65774790827</v>
      </c>
      <c r="N116" s="34">
        <f t="shared" si="57"/>
        <v>-27880139146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3"/>
      <c r="B118" s="2"/>
      <c r="C118" s="36"/>
      <c r="D118" s="4"/>
      <c r="E118" s="4"/>
      <c r="F118" s="4"/>
      <c r="G118" s="4"/>
      <c r="H118" s="4"/>
      <c r="I118" s="4"/>
      <c r="J118" s="4"/>
      <c r="K118" s="4"/>
      <c r="L118" s="4">
        <f>Oct!L116+Nov!I116+-Nov!L116</f>
        <v>0</v>
      </c>
      <c r="M118" s="4">
        <f>Oct!M116+Nov!J116+-Nov!M116</f>
        <v>0</v>
      </c>
      <c r="N118" s="4">
        <f>Oct!N116+Nov!K116+-Nov!N116</f>
        <v>0.000003814697266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132</v>
      </c>
      <c r="B3" s="2"/>
      <c r="C3" s="1"/>
      <c r="D3" s="7"/>
      <c r="E3" s="7"/>
      <c r="F3" s="7"/>
      <c r="G3" s="7"/>
      <c r="H3" s="8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8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3.959885774E9</v>
      </c>
      <c r="E9" s="6">
        <v>2.3278624E7</v>
      </c>
      <c r="F9" s="6">
        <f t="shared" ref="F9:F27" si="1">D9-E9</f>
        <v>3936607150</v>
      </c>
      <c r="G9" s="6">
        <v>3.848535926E9</v>
      </c>
      <c r="H9" s="6">
        <v>5892.0</v>
      </c>
      <c r="I9" s="6">
        <v>1.0835123E7</v>
      </c>
      <c r="J9" s="6">
        <v>6.9090845E7</v>
      </c>
      <c r="K9" s="4">
        <f t="shared" ref="K9:K27" si="2">I9-J9</f>
        <v>-58255722</v>
      </c>
      <c r="L9" s="4">
        <f>I9+Oct!L9</f>
        <v>59383123</v>
      </c>
      <c r="M9" s="4">
        <f>J9+Oct!M9</f>
        <v>682427774</v>
      </c>
      <c r="N9" s="4">
        <f t="shared" ref="N9:N27" si="3">L9-M9</f>
        <v>-623044651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8.2290477392E8</v>
      </c>
      <c r="E10" s="6">
        <v>1.23667205E7</v>
      </c>
      <c r="F10" s="6">
        <f t="shared" si="1"/>
        <v>810538053.4</v>
      </c>
      <c r="G10" s="6">
        <v>7.6301200255E8</v>
      </c>
      <c r="H10" s="6">
        <v>4031.0</v>
      </c>
      <c r="I10" s="6">
        <v>8000899.53</v>
      </c>
      <c r="J10" s="6">
        <v>8408665.77</v>
      </c>
      <c r="K10" s="4">
        <f t="shared" si="2"/>
        <v>-407766.24</v>
      </c>
      <c r="L10" s="4">
        <f>I10+Oct!L10</f>
        <v>264098547</v>
      </c>
      <c r="M10" s="4">
        <f>J10+Oct!M10</f>
        <v>379199200.3</v>
      </c>
      <c r="N10" s="4">
        <f t="shared" si="3"/>
        <v>-115100653.3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1.10764710943E9</v>
      </c>
      <c r="E11" s="6">
        <v>1.062855431E7</v>
      </c>
      <c r="F11" s="6">
        <f t="shared" si="1"/>
        <v>1097018555</v>
      </c>
      <c r="G11" s="6">
        <v>1.01054324845E9</v>
      </c>
      <c r="H11" s="6">
        <v>2532.0</v>
      </c>
      <c r="I11" s="6">
        <v>2969660.86</v>
      </c>
      <c r="J11" s="6">
        <v>3.337480109E7</v>
      </c>
      <c r="K11" s="4">
        <f t="shared" si="2"/>
        <v>-30405140.23</v>
      </c>
      <c r="L11" s="4">
        <f>I11+Oct!L11</f>
        <v>90398761.62</v>
      </c>
      <c r="M11" s="4">
        <f>J11+Oct!M11</f>
        <v>371817618</v>
      </c>
      <c r="N11" s="4">
        <f t="shared" si="3"/>
        <v>-281418856.4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4.2462505738E8</v>
      </c>
      <c r="E12" s="6">
        <v>2.083483347E7</v>
      </c>
      <c r="F12" s="6">
        <f t="shared" si="1"/>
        <v>403790223.9</v>
      </c>
      <c r="G12" s="6">
        <v>2.7585831168E8</v>
      </c>
      <c r="H12" s="6">
        <v>1741.0</v>
      </c>
      <c r="I12" s="6">
        <v>128980.09</v>
      </c>
      <c r="J12" s="6">
        <v>83188.54</v>
      </c>
      <c r="K12" s="4">
        <f t="shared" si="2"/>
        <v>45791.55</v>
      </c>
      <c r="L12" s="4">
        <f>I12+Oct!L12</f>
        <v>77901163.38</v>
      </c>
      <c r="M12" s="4">
        <f>J12+Oct!M12</f>
        <v>49042770.95</v>
      </c>
      <c r="N12" s="4">
        <f t="shared" si="3"/>
        <v>28858392.43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3.89997835E8</v>
      </c>
      <c r="E13" s="6">
        <v>1151572.0</v>
      </c>
      <c r="F13" s="6">
        <f t="shared" si="1"/>
        <v>388846263</v>
      </c>
      <c r="G13" s="6">
        <v>3.12920281E8</v>
      </c>
      <c r="H13" s="6">
        <v>1186.0</v>
      </c>
      <c r="I13" s="6">
        <v>229402.0</v>
      </c>
      <c r="J13" s="6">
        <v>3315553.0</v>
      </c>
      <c r="K13" s="4">
        <f t="shared" si="2"/>
        <v>-3086151</v>
      </c>
      <c r="L13" s="4">
        <f>I13+Oct!L13</f>
        <v>68230701</v>
      </c>
      <c r="M13" s="4">
        <f>J13+Oct!M13</f>
        <v>145923483</v>
      </c>
      <c r="N13" s="4">
        <f t="shared" si="3"/>
        <v>-77692782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3.199524472E9</v>
      </c>
      <c r="E14" s="6">
        <v>1.0301324E7</v>
      </c>
      <c r="F14" s="6">
        <f t="shared" si="1"/>
        <v>3189223148</v>
      </c>
      <c r="G14" s="6">
        <v>2.891547792E9</v>
      </c>
      <c r="H14" s="6">
        <v>14590.0</v>
      </c>
      <c r="I14" s="6">
        <v>3.8274874E7</v>
      </c>
      <c r="J14" s="6">
        <v>2.5417862E7</v>
      </c>
      <c r="K14" s="4">
        <f t="shared" si="2"/>
        <v>12857012</v>
      </c>
      <c r="L14" s="4">
        <f>I14+Oct!L14</f>
        <v>647922458</v>
      </c>
      <c r="M14" s="4">
        <f>J14+Oct!M14</f>
        <v>1931278543</v>
      </c>
      <c r="N14" s="4">
        <f t="shared" si="3"/>
        <v>-1283356085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8.8632127E7</v>
      </c>
      <c r="E15" s="6">
        <v>378542.0</v>
      </c>
      <c r="F15" s="6">
        <f t="shared" si="1"/>
        <v>88253585</v>
      </c>
      <c r="G15" s="6">
        <v>8.5810184E7</v>
      </c>
      <c r="H15" s="6">
        <v>484.0</v>
      </c>
      <c r="I15" s="6">
        <v>267147.0</v>
      </c>
      <c r="J15" s="6">
        <v>189422.0</v>
      </c>
      <c r="K15" s="4">
        <f t="shared" si="2"/>
        <v>77725</v>
      </c>
      <c r="L15" s="4">
        <f>I15+Oct!L15</f>
        <v>49052059</v>
      </c>
      <c r="M15" s="4">
        <f>J15+Oct!M15</f>
        <v>68590541</v>
      </c>
      <c r="N15" s="4">
        <f t="shared" si="3"/>
        <v>-19538482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1.2257965E8</v>
      </c>
      <c r="E16" s="6">
        <v>1089809.0</v>
      </c>
      <c r="F16" s="6">
        <f t="shared" si="1"/>
        <v>121489841</v>
      </c>
      <c r="G16" s="6">
        <v>1.13642145E8</v>
      </c>
      <c r="H16" s="6">
        <v>44.0</v>
      </c>
      <c r="I16" s="6">
        <v>0.0</v>
      </c>
      <c r="J16" s="6">
        <v>0.0</v>
      </c>
      <c r="K16" s="4">
        <f t="shared" si="2"/>
        <v>0</v>
      </c>
      <c r="L16" s="4">
        <f>I16+Oct!L16</f>
        <v>23000000</v>
      </c>
      <c r="M16" s="4">
        <f>J16+Oct!M16</f>
        <v>7815714</v>
      </c>
      <c r="N16" s="4">
        <f t="shared" si="3"/>
        <v>15184286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1.10139455E9</v>
      </c>
      <c r="E17" s="6">
        <v>2.482637115E7</v>
      </c>
      <c r="F17" s="6">
        <f t="shared" si="1"/>
        <v>1076568179</v>
      </c>
      <c r="G17" s="6">
        <v>1.089917377E9</v>
      </c>
      <c r="H17" s="6">
        <v>11100.0</v>
      </c>
      <c r="I17" s="6">
        <v>0.0</v>
      </c>
      <c r="J17" s="6">
        <v>7189157.0</v>
      </c>
      <c r="K17" s="4">
        <f t="shared" si="2"/>
        <v>-7189157</v>
      </c>
      <c r="L17" s="4">
        <f>I17+Oct!L17</f>
        <v>2999985</v>
      </c>
      <c r="M17" s="4">
        <f>J17+Oct!M17</f>
        <v>144909623</v>
      </c>
      <c r="N17" s="4">
        <f t="shared" si="3"/>
        <v>-141909638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3.305539937E9</v>
      </c>
      <c r="E18" s="6">
        <v>2.5009444E7</v>
      </c>
      <c r="F18" s="6">
        <f t="shared" si="1"/>
        <v>3280530493</v>
      </c>
      <c r="G18" s="6">
        <v>3.201155463E9</v>
      </c>
      <c r="H18" s="6">
        <v>10913.0</v>
      </c>
      <c r="I18" s="6">
        <v>6639278.0</v>
      </c>
      <c r="J18" s="6">
        <v>9008209.0</v>
      </c>
      <c r="K18" s="4">
        <f t="shared" si="2"/>
        <v>-2368931</v>
      </c>
      <c r="L18" s="4">
        <f>I18+Oct!L18</f>
        <v>81733197</v>
      </c>
      <c r="M18" s="4">
        <f>J18+Oct!M18</f>
        <v>449602116</v>
      </c>
      <c r="N18" s="4">
        <f t="shared" si="3"/>
        <v>-367868919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2.44408926506E9</v>
      </c>
      <c r="E19" s="6">
        <v>4265483.3</v>
      </c>
      <c r="F19" s="6">
        <f t="shared" si="1"/>
        <v>2439823782</v>
      </c>
      <c r="G19" s="6">
        <v>2.24416449662E9</v>
      </c>
      <c r="H19" s="6">
        <v>4890.0</v>
      </c>
      <c r="I19" s="6">
        <v>6193511.67</v>
      </c>
      <c r="J19" s="6">
        <v>5541388.84</v>
      </c>
      <c r="K19" s="4">
        <f t="shared" si="2"/>
        <v>652122.83</v>
      </c>
      <c r="L19" s="4">
        <f>I19+Oct!L19</f>
        <v>46046508.91</v>
      </c>
      <c r="M19" s="4">
        <f>J19+Oct!M19</f>
        <v>165250355.9</v>
      </c>
      <c r="N19" s="4">
        <f t="shared" si="3"/>
        <v>-119203847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9.33043900274E9</v>
      </c>
      <c r="E20" s="6">
        <v>2.392731676E7</v>
      </c>
      <c r="F20" s="6">
        <f t="shared" si="1"/>
        <v>9306511686</v>
      </c>
      <c r="G20" s="6">
        <v>8.43943828032E9</v>
      </c>
      <c r="H20" s="6">
        <v>32154.0</v>
      </c>
      <c r="I20" s="6">
        <v>9582563.11</v>
      </c>
      <c r="J20" s="6">
        <v>3.331921788E7</v>
      </c>
      <c r="K20" s="4">
        <f t="shared" si="2"/>
        <v>-23736654.77</v>
      </c>
      <c r="L20" s="4">
        <f>I20+Oct!L20</f>
        <v>144298334.4</v>
      </c>
      <c r="M20" s="4">
        <f>J20+Oct!M20</f>
        <v>663753952.1</v>
      </c>
      <c r="N20" s="4">
        <f t="shared" si="3"/>
        <v>-519455617.7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3.1915498282E8</v>
      </c>
      <c r="E21" s="6">
        <v>791855.36</v>
      </c>
      <c r="F21" s="6">
        <f t="shared" si="1"/>
        <v>318363127.5</v>
      </c>
      <c r="G21" s="6">
        <v>3.1657798004E8</v>
      </c>
      <c r="H21" s="6">
        <v>903.0</v>
      </c>
      <c r="I21" s="6">
        <v>920123.86</v>
      </c>
      <c r="J21" s="6">
        <v>77847.13</v>
      </c>
      <c r="K21" s="4">
        <f t="shared" si="2"/>
        <v>842276.73</v>
      </c>
      <c r="L21" s="4">
        <f>I21+Oct!L21</f>
        <v>5384565.13</v>
      </c>
      <c r="M21" s="4">
        <f>J21+Oct!M21</f>
        <v>13591488.64</v>
      </c>
      <c r="N21" s="4">
        <f t="shared" si="3"/>
        <v>-8206923.51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3.55501250432E9</v>
      </c>
      <c r="E22" s="6">
        <v>6082604.41</v>
      </c>
      <c r="F22" s="6">
        <f t="shared" si="1"/>
        <v>3548929900</v>
      </c>
      <c r="G22" s="6">
        <v>3.52217699692E9</v>
      </c>
      <c r="H22" s="6">
        <v>23206.0</v>
      </c>
      <c r="I22" s="6">
        <v>1.543743216E7</v>
      </c>
      <c r="J22" s="6">
        <v>1.619106305E7</v>
      </c>
      <c r="K22" s="4">
        <f t="shared" si="2"/>
        <v>-753630.89</v>
      </c>
      <c r="L22" s="4">
        <f>I22+Oct!L22</f>
        <v>128691311.1</v>
      </c>
      <c r="M22" s="4">
        <f>J22+Oct!M22</f>
        <v>541968172.1</v>
      </c>
      <c r="N22" s="4">
        <f t="shared" si="3"/>
        <v>-413276861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6.701405069E9</v>
      </c>
      <c r="E23" s="6">
        <v>1.3854771E7</v>
      </c>
      <c r="F23" s="6">
        <f t="shared" si="1"/>
        <v>6687550298</v>
      </c>
      <c r="G23" s="6">
        <v>6.662898695E9</v>
      </c>
      <c r="H23" s="6">
        <v>12293.0</v>
      </c>
      <c r="I23" s="6">
        <v>868659.0</v>
      </c>
      <c r="J23" s="6">
        <v>7.9633419E7</v>
      </c>
      <c r="K23" s="4">
        <f t="shared" si="2"/>
        <v>-78764760</v>
      </c>
      <c r="L23" s="4">
        <f>I23+Oct!L23</f>
        <v>12666640</v>
      </c>
      <c r="M23" s="4">
        <f>J23+Oct!M23</f>
        <v>1723208628</v>
      </c>
      <c r="N23" s="4">
        <f t="shared" si="3"/>
        <v>-1710541988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3.57947877796E9</v>
      </c>
      <c r="E24" s="6">
        <v>4.863223513E7</v>
      </c>
      <c r="F24" s="6">
        <f t="shared" si="1"/>
        <v>3530846543</v>
      </c>
      <c r="G24" s="6">
        <v>3.33948742467E9</v>
      </c>
      <c r="H24" s="6">
        <v>12236.0</v>
      </c>
      <c r="I24" s="6">
        <v>451396.13</v>
      </c>
      <c r="J24" s="6">
        <v>1701415.98</v>
      </c>
      <c r="K24" s="4">
        <f t="shared" si="2"/>
        <v>-1250019.85</v>
      </c>
      <c r="L24" s="4">
        <f>I24+Oct!L24</f>
        <v>594974980.9</v>
      </c>
      <c r="M24" s="4">
        <f>J24+Oct!M24</f>
        <v>879281708.1</v>
      </c>
      <c r="N24" s="4">
        <f t="shared" si="3"/>
        <v>-284306727.2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5.842876429E9</v>
      </c>
      <c r="E25" s="6">
        <v>4.3909032E7</v>
      </c>
      <c r="F25" s="6">
        <f t="shared" si="1"/>
        <v>5798967397</v>
      </c>
      <c r="G25" s="6">
        <v>5.688296716E9</v>
      </c>
      <c r="H25" s="6">
        <v>67336.0</v>
      </c>
      <c r="I25" s="6">
        <v>6.5574572E7</v>
      </c>
      <c r="J25" s="6">
        <v>1.01552377E8</v>
      </c>
      <c r="K25" s="4">
        <f t="shared" si="2"/>
        <v>-35977805</v>
      </c>
      <c r="L25" s="4">
        <f>I25+Oct!L25</f>
        <v>402226920</v>
      </c>
      <c r="M25" s="4">
        <f>J25+Oct!M25</f>
        <v>1600891759</v>
      </c>
      <c r="N25" s="4">
        <f t="shared" si="3"/>
        <v>-1198664839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9.278557842E9</v>
      </c>
      <c r="E26" s="6">
        <v>3.4437418E7</v>
      </c>
      <c r="F26" s="6">
        <f t="shared" si="1"/>
        <v>9244120424</v>
      </c>
      <c r="G26" s="6">
        <v>9.185693872E9</v>
      </c>
      <c r="H26" s="6">
        <v>58309.0</v>
      </c>
      <c r="I26" s="6">
        <v>2.09241064E8</v>
      </c>
      <c r="J26" s="6">
        <v>8.397482E7</v>
      </c>
      <c r="K26" s="4">
        <f t="shared" si="2"/>
        <v>125266244</v>
      </c>
      <c r="L26" s="4">
        <f>I26+Oct!L26</f>
        <v>773898301</v>
      </c>
      <c r="M26" s="4">
        <f>J26+Oct!M26</f>
        <v>2846214302</v>
      </c>
      <c r="N26" s="4">
        <f t="shared" si="3"/>
        <v>-2072316001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5.2402689109E8</v>
      </c>
      <c r="E27" s="6">
        <v>2683024.14</v>
      </c>
      <c r="F27" s="6">
        <f t="shared" si="1"/>
        <v>521343867</v>
      </c>
      <c r="G27" s="6">
        <v>4.849611964E8</v>
      </c>
      <c r="H27" s="6">
        <v>1207.0</v>
      </c>
      <c r="I27" s="6">
        <v>47168.05</v>
      </c>
      <c r="J27" s="6">
        <v>227082.78</v>
      </c>
      <c r="K27" s="4">
        <f t="shared" si="2"/>
        <v>-179914.73</v>
      </c>
      <c r="L27" s="4">
        <f>I27+Oct!L27</f>
        <v>64269902.49</v>
      </c>
      <c r="M27" s="4">
        <f>J27+Oct!M27</f>
        <v>161774192.5</v>
      </c>
      <c r="N27" s="4">
        <f t="shared" si="3"/>
        <v>-97504289.99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2.4128976778E8</v>
      </c>
      <c r="E29" s="6">
        <v>446804.37</v>
      </c>
      <c r="F29" s="6">
        <f t="shared" ref="F29:F32" si="5">D29-E29</f>
        <v>240842963.4</v>
      </c>
      <c r="G29" s="6">
        <v>2.3296182326E8</v>
      </c>
      <c r="H29" s="6">
        <v>4407.0</v>
      </c>
      <c r="I29" s="6">
        <v>2.183185041E7</v>
      </c>
      <c r="J29" s="6">
        <v>7332469.08</v>
      </c>
      <c r="K29" s="4">
        <f t="shared" ref="K29:K32" si="6">I29-J29</f>
        <v>14499381.33</v>
      </c>
      <c r="L29" s="4">
        <f>I29+Oct!L29</f>
        <v>89069936.69</v>
      </c>
      <c r="M29" s="4">
        <f>J29+Oct!M29</f>
        <v>87109836.32</v>
      </c>
      <c r="N29" s="4">
        <f t="shared" ref="N29:N32" si="7">L29-M29</f>
        <v>1960100.37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3.6458558046E8</v>
      </c>
      <c r="E30" s="6">
        <v>905939.3</v>
      </c>
      <c r="F30" s="6">
        <f t="shared" si="5"/>
        <v>363679641.2</v>
      </c>
      <c r="G30" s="6">
        <v>2.478717815E8</v>
      </c>
      <c r="H30" s="6">
        <v>5322.0</v>
      </c>
      <c r="I30" s="6">
        <v>4.104678633E7</v>
      </c>
      <c r="J30" s="6">
        <v>2228710.8</v>
      </c>
      <c r="K30" s="4">
        <f t="shared" si="6"/>
        <v>38818075.53</v>
      </c>
      <c r="L30" s="4">
        <f>I30+Oct!L30</f>
        <v>316326569</v>
      </c>
      <c r="M30" s="4">
        <f>J30+Oct!M30</f>
        <v>73798553.03</v>
      </c>
      <c r="N30" s="4">
        <f t="shared" si="7"/>
        <v>242528016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2.8841154487E8</v>
      </c>
      <c r="E31" s="6">
        <v>6085764.97</v>
      </c>
      <c r="F31" s="6">
        <f t="shared" si="5"/>
        <v>282325779.9</v>
      </c>
      <c r="G31" s="6">
        <v>2.747507168E8</v>
      </c>
      <c r="H31" s="6">
        <v>1134.0</v>
      </c>
      <c r="I31" s="6">
        <v>466756.79</v>
      </c>
      <c r="J31" s="6">
        <v>4939818.26</v>
      </c>
      <c r="K31" s="4">
        <f t="shared" si="6"/>
        <v>-4473061.47</v>
      </c>
      <c r="L31" s="4">
        <f>I31+Oct!L31</f>
        <v>9369386.22</v>
      </c>
      <c r="M31" s="4">
        <f>J31+Oct!M31</f>
        <v>46806773.48</v>
      </c>
      <c r="N31" s="4">
        <f t="shared" si="7"/>
        <v>-37437387.26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6.80493858E8</v>
      </c>
      <c r="E32" s="6">
        <v>6602913.0</v>
      </c>
      <c r="F32" s="6">
        <f t="shared" si="5"/>
        <v>673890945</v>
      </c>
      <c r="G32" s="6">
        <v>6.68218173E8</v>
      </c>
      <c r="H32" s="6">
        <v>751307.0</v>
      </c>
      <c r="I32" s="6">
        <v>4.080514E7</v>
      </c>
      <c r="J32" s="6">
        <v>2.5865776E7</v>
      </c>
      <c r="K32" s="4">
        <f t="shared" si="6"/>
        <v>14939364</v>
      </c>
      <c r="L32" s="4">
        <f>I32+Oct!L32</f>
        <v>293710586</v>
      </c>
      <c r="M32" s="4">
        <f>J32+Oct!M32</f>
        <v>258152348</v>
      </c>
      <c r="N32" s="4">
        <f t="shared" si="7"/>
        <v>35558238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1.387319597E9</v>
      </c>
      <c r="E34" s="6">
        <v>1439854.0</v>
      </c>
      <c r="F34" s="6">
        <f>D34-E34</f>
        <v>1385879743</v>
      </c>
      <c r="G34" s="6">
        <v>1.380690394E9</v>
      </c>
      <c r="H34" s="6">
        <v>3176.0</v>
      </c>
      <c r="I34" s="6">
        <v>0.0</v>
      </c>
      <c r="J34" s="6">
        <v>3305232.0</v>
      </c>
      <c r="K34" s="4">
        <f>I34-J34</f>
        <v>-3305232</v>
      </c>
      <c r="L34" s="4">
        <f>I34+Oct!L34</f>
        <v>14535918</v>
      </c>
      <c r="M34" s="4">
        <f>J34+Oct!M34</f>
        <v>875682840</v>
      </c>
      <c r="N34" s="4">
        <f>L34-M34</f>
        <v>-861146922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59059872398</v>
      </c>
      <c r="E35" s="24">
        <f t="shared" si="9"/>
        <v>323930810.2</v>
      </c>
      <c r="F35" s="24">
        <f t="shared" si="9"/>
        <v>58735941588</v>
      </c>
      <c r="G35" s="24">
        <f t="shared" si="9"/>
        <v>56281131277</v>
      </c>
      <c r="H35" s="24">
        <f t="shared" si="9"/>
        <v>1030393</v>
      </c>
      <c r="I35" s="24">
        <f t="shared" si="9"/>
        <v>479812388</v>
      </c>
      <c r="J35" s="24">
        <f t="shared" si="9"/>
        <v>521968341.2</v>
      </c>
      <c r="K35" s="24">
        <f t="shared" si="9"/>
        <v>-42155953.21</v>
      </c>
      <c r="L35" s="24">
        <f t="shared" si="9"/>
        <v>4260189855</v>
      </c>
      <c r="M35" s="24">
        <f t="shared" si="9"/>
        <v>14168092292</v>
      </c>
      <c r="N35" s="24">
        <f t="shared" si="9"/>
        <v>-9907902438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2.849588544E7</v>
      </c>
      <c r="E37" s="6">
        <v>282536.09</v>
      </c>
      <c r="F37" s="6">
        <f t="shared" ref="F37:F38" si="10">D37-E37</f>
        <v>28213349.35</v>
      </c>
      <c r="G37" s="6">
        <v>0.0</v>
      </c>
      <c r="H37" s="6">
        <v>50.0</v>
      </c>
      <c r="I37" s="6">
        <v>292998.59</v>
      </c>
      <c r="J37" s="6">
        <v>8812.93</v>
      </c>
      <c r="K37" s="4">
        <f t="shared" ref="K37:K38" si="11">I37-J37</f>
        <v>284185.66</v>
      </c>
      <c r="L37" s="4">
        <f>I37+Oct!L37</f>
        <v>742270.36</v>
      </c>
      <c r="M37" s="4">
        <f>J37+Oct!M37</f>
        <v>176946.37</v>
      </c>
      <c r="N37" s="4">
        <f t="shared" ref="N37:N38" si="12">L37-M37</f>
        <v>565323.99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2.114727206E9</v>
      </c>
      <c r="E38" s="6">
        <v>1.1185602E7</v>
      </c>
      <c r="F38" s="6">
        <f t="shared" si="10"/>
        <v>2103541604</v>
      </c>
      <c r="G38" s="6">
        <v>0.0</v>
      </c>
      <c r="H38" s="6">
        <v>3111.0</v>
      </c>
      <c r="I38" s="6">
        <v>2.1448819E7</v>
      </c>
      <c r="J38" s="6">
        <v>2.3207763E7</v>
      </c>
      <c r="K38" s="4">
        <f t="shared" si="11"/>
        <v>-1758944</v>
      </c>
      <c r="L38" s="4">
        <f>I38+Oct!L38</f>
        <v>355605381</v>
      </c>
      <c r="M38" s="4">
        <f>J38+Oct!M38</f>
        <v>648014106</v>
      </c>
      <c r="N38" s="4">
        <f t="shared" si="12"/>
        <v>-292408725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2143223091</v>
      </c>
      <c r="E39" s="24">
        <f t="shared" si="13"/>
        <v>11468138.09</v>
      </c>
      <c r="F39" s="24">
        <f t="shared" si="13"/>
        <v>2131754953</v>
      </c>
      <c r="G39" s="24">
        <f t="shared" si="13"/>
        <v>0</v>
      </c>
      <c r="H39" s="25">
        <f t="shared" si="13"/>
        <v>3161</v>
      </c>
      <c r="I39" s="24">
        <f t="shared" si="13"/>
        <v>21741817.59</v>
      </c>
      <c r="J39" s="24">
        <f t="shared" si="13"/>
        <v>23216575.93</v>
      </c>
      <c r="K39" s="24">
        <f t="shared" si="13"/>
        <v>-1474758.34</v>
      </c>
      <c r="L39" s="24">
        <f t="shared" si="13"/>
        <v>356347651.4</v>
      </c>
      <c r="M39" s="24">
        <f t="shared" si="13"/>
        <v>648191052.4</v>
      </c>
      <c r="N39" s="24">
        <f t="shared" si="13"/>
        <v>-291843401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61203095489</v>
      </c>
      <c r="E40" s="24">
        <f t="shared" si="14"/>
        <v>335398948.3</v>
      </c>
      <c r="F40" s="24">
        <f t="shared" si="14"/>
        <v>60867696541</v>
      </c>
      <c r="G40" s="24">
        <f t="shared" si="14"/>
        <v>56281131277</v>
      </c>
      <c r="H40" s="25">
        <f t="shared" si="14"/>
        <v>1033554</v>
      </c>
      <c r="I40" s="24">
        <f t="shared" si="14"/>
        <v>501554205.6</v>
      </c>
      <c r="J40" s="24">
        <f t="shared" si="14"/>
        <v>545184917.1</v>
      </c>
      <c r="K40" s="24">
        <f t="shared" si="14"/>
        <v>-43630711.55</v>
      </c>
      <c r="L40" s="24">
        <f t="shared" si="14"/>
        <v>4616537506</v>
      </c>
      <c r="M40" s="24">
        <f t="shared" si="14"/>
        <v>14816283345</v>
      </c>
      <c r="N40" s="24">
        <f t="shared" si="14"/>
        <v>-10199745839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27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4.2835797463E8</v>
      </c>
      <c r="E43" s="6">
        <v>1258783.01</v>
      </c>
      <c r="F43" s="6">
        <f t="shared" ref="F43:F52" si="15">D43-E43</f>
        <v>427099191.6</v>
      </c>
      <c r="G43" s="6">
        <v>1.998810949E8</v>
      </c>
      <c r="H43" s="6">
        <v>2313.0</v>
      </c>
      <c r="I43" s="6">
        <v>3616282.87</v>
      </c>
      <c r="J43" s="6">
        <v>3603798.28</v>
      </c>
      <c r="K43" s="4">
        <f t="shared" ref="K43:K52" si="16">I43-J43</f>
        <v>12484.59</v>
      </c>
      <c r="L43" s="4">
        <f>I43+Oct!L43</f>
        <v>12352349.86</v>
      </c>
      <c r="M43" s="4">
        <f>J43+Oct!M43</f>
        <v>66801869.7</v>
      </c>
      <c r="N43" s="4">
        <f t="shared" ref="N43:N52" si="17">L43-M43</f>
        <v>-54449519.84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1.1652769038E8</v>
      </c>
      <c r="E44" s="6">
        <v>1311350.8</v>
      </c>
      <c r="F44" s="6">
        <f t="shared" si="15"/>
        <v>115216339.6</v>
      </c>
      <c r="G44" s="6">
        <v>2.7739784E7</v>
      </c>
      <c r="H44" s="6">
        <v>771.0</v>
      </c>
      <c r="I44" s="6">
        <v>667460.9</v>
      </c>
      <c r="J44" s="6">
        <v>792182.07</v>
      </c>
      <c r="K44" s="4">
        <f t="shared" si="16"/>
        <v>-124721.17</v>
      </c>
      <c r="L44" s="4">
        <f>I44+Oct!L44</f>
        <v>4513128.87</v>
      </c>
      <c r="M44" s="4">
        <f>J44+Oct!M44</f>
        <v>13891940.16</v>
      </c>
      <c r="N44" s="4">
        <f t="shared" si="17"/>
        <v>-9378811.29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6.72944129E8</v>
      </c>
      <c r="E45" s="6">
        <v>2821869.0</v>
      </c>
      <c r="F45" s="6">
        <f t="shared" si="15"/>
        <v>670122260</v>
      </c>
      <c r="G45" s="6">
        <v>3.35589984E8</v>
      </c>
      <c r="H45" s="6">
        <v>4149.0</v>
      </c>
      <c r="I45" s="6">
        <v>1136193.0</v>
      </c>
      <c r="J45" s="6">
        <v>4425773.0</v>
      </c>
      <c r="K45" s="4">
        <f t="shared" si="16"/>
        <v>-3289580</v>
      </c>
      <c r="L45" s="4">
        <f>I45+Oct!L45</f>
        <v>15666048</v>
      </c>
      <c r="M45" s="4">
        <f>J45+Oct!M45</f>
        <v>316776036</v>
      </c>
      <c r="N45" s="4">
        <f t="shared" si="17"/>
        <v>-301109988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4.64500582E8</v>
      </c>
      <c r="E46" s="6">
        <v>1326668.0</v>
      </c>
      <c r="F46" s="6">
        <f t="shared" si="15"/>
        <v>463173914</v>
      </c>
      <c r="G46" s="6">
        <v>3.33544788E8</v>
      </c>
      <c r="H46" s="6">
        <v>348.0</v>
      </c>
      <c r="I46" s="6">
        <v>9.256861E7</v>
      </c>
      <c r="J46" s="6">
        <v>3091945.0</v>
      </c>
      <c r="K46" s="4">
        <f t="shared" si="16"/>
        <v>89476665</v>
      </c>
      <c r="L46" s="4">
        <f>I46+Oct!L46</f>
        <v>358481861</v>
      </c>
      <c r="M46" s="4">
        <f>J46+Oct!M46</f>
        <v>211800553</v>
      </c>
      <c r="N46" s="4">
        <f t="shared" si="17"/>
        <v>146681308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59">
        <f t="shared" si="18"/>
        <v>31</v>
      </c>
      <c r="C47" s="60" t="s">
        <v>57</v>
      </c>
      <c r="D47" s="6">
        <v>3.3101282316E8</v>
      </c>
      <c r="E47" s="6">
        <v>1399757.55</v>
      </c>
      <c r="F47" s="6">
        <f t="shared" si="15"/>
        <v>329613065.6</v>
      </c>
      <c r="G47" s="6">
        <v>1.6245386509E8</v>
      </c>
      <c r="H47" s="6">
        <v>47.0</v>
      </c>
      <c r="I47" s="38"/>
      <c r="J47" s="38"/>
      <c r="K47" s="4">
        <f t="shared" si="16"/>
        <v>0</v>
      </c>
      <c r="L47" s="4">
        <f>I47+Oct!L47</f>
        <v>0</v>
      </c>
      <c r="M47" s="4">
        <f>J47+Oct!M47</f>
        <v>2526922</v>
      </c>
      <c r="N47" s="4">
        <f t="shared" si="17"/>
        <v>-2526922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4.69285404E8</v>
      </c>
      <c r="E48" s="6">
        <v>1.416957E7</v>
      </c>
      <c r="F48" s="6">
        <f t="shared" si="15"/>
        <v>455115834</v>
      </c>
      <c r="G48" s="6">
        <v>2.23218637E8</v>
      </c>
      <c r="H48" s="6">
        <v>9686.0</v>
      </c>
      <c r="I48" s="6">
        <v>193054.0</v>
      </c>
      <c r="J48" s="6">
        <v>2203931.0</v>
      </c>
      <c r="K48" s="4">
        <f t="shared" si="16"/>
        <v>-2010877</v>
      </c>
      <c r="L48" s="4">
        <f>I48+Oct!L48</f>
        <v>4953325</v>
      </c>
      <c r="M48" s="4">
        <f>J48+Oct!M48</f>
        <v>73707598</v>
      </c>
      <c r="N48" s="4">
        <f t="shared" si="17"/>
        <v>-68754273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1.907718077E9</v>
      </c>
      <c r="E49" s="6">
        <v>1.3934527E7</v>
      </c>
      <c r="F49" s="6">
        <f t="shared" si="15"/>
        <v>1893783550</v>
      </c>
      <c r="G49" s="6">
        <v>9.122013896E8</v>
      </c>
      <c r="H49" s="6">
        <v>7462.0</v>
      </c>
      <c r="I49" s="6">
        <v>2259993.0</v>
      </c>
      <c r="J49" s="6">
        <v>8738086.0</v>
      </c>
      <c r="K49" s="4">
        <f t="shared" si="16"/>
        <v>-6478093</v>
      </c>
      <c r="L49" s="4">
        <f>I49+Oct!L49</f>
        <v>26351551</v>
      </c>
      <c r="M49" s="4">
        <f>J49+Oct!M49</f>
        <v>190383767</v>
      </c>
      <c r="N49" s="4">
        <f t="shared" si="17"/>
        <v>-164032216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1.23338367E8</v>
      </c>
      <c r="E50" s="6">
        <v>65442.0</v>
      </c>
      <c r="F50" s="6">
        <f t="shared" si="15"/>
        <v>123272925</v>
      </c>
      <c r="G50" s="6">
        <v>6.068391E7</v>
      </c>
      <c r="H50" s="6">
        <v>164.0</v>
      </c>
      <c r="I50" s="6">
        <v>999999.0</v>
      </c>
      <c r="J50" s="6">
        <v>272677.0</v>
      </c>
      <c r="K50" s="4">
        <f t="shared" si="16"/>
        <v>727322</v>
      </c>
      <c r="L50" s="4">
        <f>I50+Oct!L50</f>
        <v>999999</v>
      </c>
      <c r="M50" s="4">
        <f>J50+Oct!M50</f>
        <v>2931483</v>
      </c>
      <c r="N50" s="4">
        <f t="shared" si="17"/>
        <v>-1931484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6.08443486E9</v>
      </c>
      <c r="E51" s="6">
        <v>2.3743724E7</v>
      </c>
      <c r="F51" s="6">
        <f t="shared" si="15"/>
        <v>6060691136</v>
      </c>
      <c r="G51" s="6">
        <v>3.22416128E9</v>
      </c>
      <c r="H51" s="6">
        <v>54598.0</v>
      </c>
      <c r="I51" s="6">
        <v>5607290.0</v>
      </c>
      <c r="J51" s="6">
        <v>1.07973521E8</v>
      </c>
      <c r="K51" s="4">
        <f t="shared" si="16"/>
        <v>-102366231</v>
      </c>
      <c r="L51" s="4">
        <f>I51+Oct!L51</f>
        <v>143281780</v>
      </c>
      <c r="M51" s="4">
        <f>J51+Oct!M51</f>
        <v>1090672496</v>
      </c>
      <c r="N51" s="4">
        <f t="shared" si="17"/>
        <v>-947390716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5.06919795E8</v>
      </c>
      <c r="E52" s="6">
        <v>2490558.0</v>
      </c>
      <c r="F52" s="6">
        <f t="shared" si="15"/>
        <v>504429237</v>
      </c>
      <c r="G52" s="6">
        <v>2.87789244E8</v>
      </c>
      <c r="H52" s="6">
        <v>5000.0</v>
      </c>
      <c r="I52" s="6">
        <v>0.0</v>
      </c>
      <c r="J52" s="6">
        <v>3772341.0</v>
      </c>
      <c r="K52" s="4">
        <f t="shared" si="16"/>
        <v>-3772341</v>
      </c>
      <c r="L52" s="4">
        <f>I52+Oct!L52</f>
        <v>0</v>
      </c>
      <c r="M52" s="4">
        <f>J52+Oct!M52</f>
        <v>149371488</v>
      </c>
      <c r="N52" s="4">
        <f t="shared" si="17"/>
        <v>-149371488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7.7020155E7</v>
      </c>
      <c r="E54" s="6">
        <v>413383.0</v>
      </c>
      <c r="F54" s="6">
        <f t="shared" ref="F54:F56" si="19">D54-E54</f>
        <v>76606772</v>
      </c>
      <c r="G54" s="6">
        <v>1.8146939E7</v>
      </c>
      <c r="H54" s="6">
        <v>1241.0</v>
      </c>
      <c r="I54" s="6">
        <v>364653.0</v>
      </c>
      <c r="J54" s="6">
        <v>101343.0</v>
      </c>
      <c r="K54" s="4">
        <f t="shared" ref="K54:K56" si="20">I54-J54</f>
        <v>263310</v>
      </c>
      <c r="L54" s="4">
        <f>I54+Oct!L54</f>
        <v>22775410</v>
      </c>
      <c r="M54" s="4">
        <f>J54+Oct!M54</f>
        <v>26737846</v>
      </c>
      <c r="N54" s="4">
        <f t="shared" ref="N54:N56" si="21">L54-M54</f>
        <v>-3962436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5.7560977E7</v>
      </c>
      <c r="E55" s="6">
        <v>378689.0</v>
      </c>
      <c r="F55" s="6">
        <f t="shared" si="19"/>
        <v>57182288</v>
      </c>
      <c r="G55" s="6">
        <v>4.3153199E7</v>
      </c>
      <c r="H55" s="6">
        <v>505.0</v>
      </c>
      <c r="I55" s="6">
        <v>91274.0</v>
      </c>
      <c r="J55" s="6">
        <v>56135.0</v>
      </c>
      <c r="K55" s="4">
        <f t="shared" si="20"/>
        <v>35139</v>
      </c>
      <c r="L55" s="4">
        <f>I55+Oct!L55</f>
        <v>2755245</v>
      </c>
      <c r="M55" s="4">
        <f>J55+Oct!M55</f>
        <v>2575227</v>
      </c>
      <c r="N55" s="4">
        <f t="shared" si="21"/>
        <v>180018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4.8495472E7</v>
      </c>
      <c r="E56" s="6">
        <v>355656.0</v>
      </c>
      <c r="F56" s="6">
        <f t="shared" si="19"/>
        <v>48139816</v>
      </c>
      <c r="G56" s="6">
        <v>3.9796194E7</v>
      </c>
      <c r="H56" s="6">
        <v>241.0</v>
      </c>
      <c r="I56" s="6">
        <v>90557.0</v>
      </c>
      <c r="J56" s="6">
        <v>57066.0</v>
      </c>
      <c r="K56" s="4">
        <f t="shared" si="20"/>
        <v>33491</v>
      </c>
      <c r="L56" s="4">
        <f>I56+Oct!L56</f>
        <v>926545</v>
      </c>
      <c r="M56" s="4">
        <f>J56+Oct!M56</f>
        <v>1236385</v>
      </c>
      <c r="N56" s="4">
        <f t="shared" si="21"/>
        <v>-309840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11288116306</v>
      </c>
      <c r="E57" s="24">
        <f t="shared" si="23"/>
        <v>63669977.36</v>
      </c>
      <c r="F57" s="24">
        <f t="shared" si="23"/>
        <v>11224446329</v>
      </c>
      <c r="G57" s="24">
        <f t="shared" si="23"/>
        <v>5868360309</v>
      </c>
      <c r="H57" s="24">
        <f t="shared" si="23"/>
        <v>86525</v>
      </c>
      <c r="I57" s="24">
        <f>SUM(I42:I56)</f>
        <v>107595366.8</v>
      </c>
      <c r="J57" s="24">
        <f t="shared" ref="J57:N57" si="24">SUM(J43:J56)</f>
        <v>135088798.4</v>
      </c>
      <c r="K57" s="24">
        <f t="shared" si="24"/>
        <v>-27493431.58</v>
      </c>
      <c r="L57" s="24">
        <f t="shared" si="24"/>
        <v>593057242.7</v>
      </c>
      <c r="M57" s="24">
        <f t="shared" si="24"/>
        <v>2149413611</v>
      </c>
      <c r="N57" s="24">
        <f t="shared" si="24"/>
        <v>-1556356368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27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7.689340684E7</v>
      </c>
      <c r="E59" s="6">
        <v>548528.44</v>
      </c>
      <c r="F59" s="6">
        <f t="shared" ref="F59:F62" si="25">D59-E59</f>
        <v>76344878.4</v>
      </c>
      <c r="G59" s="6">
        <v>0.0</v>
      </c>
      <c r="H59" s="6">
        <v>50.0</v>
      </c>
      <c r="I59" s="6">
        <v>35406.48</v>
      </c>
      <c r="J59" s="6">
        <v>0.0</v>
      </c>
      <c r="K59" s="4">
        <f t="shared" ref="K59:K62" si="26">I59-J59</f>
        <v>35406.48</v>
      </c>
      <c r="L59" s="4">
        <f>I59+Oct!L59</f>
        <v>802972.08</v>
      </c>
      <c r="M59" s="4">
        <f>J59+Oct!M59</f>
        <v>214065.62</v>
      </c>
      <c r="N59" s="4">
        <f t="shared" ref="N59:N62" si="27">L59-M59</f>
        <v>588906.46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3.32931428E8</v>
      </c>
      <c r="E60" s="6">
        <v>2.1525393E7</v>
      </c>
      <c r="F60" s="6">
        <f t="shared" si="25"/>
        <v>311406035</v>
      </c>
      <c r="G60" s="6">
        <v>1.67358239E8</v>
      </c>
      <c r="H60" s="6">
        <v>214.0</v>
      </c>
      <c r="I60" s="6">
        <v>0.0</v>
      </c>
      <c r="J60" s="6">
        <v>1990544.0</v>
      </c>
      <c r="K60" s="4">
        <f t="shared" si="26"/>
        <v>-1990544</v>
      </c>
      <c r="L60" s="4">
        <f>I60+Oct!L60</f>
        <v>39350</v>
      </c>
      <c r="M60" s="4">
        <f>J60+Oct!M60</f>
        <v>37003497</v>
      </c>
      <c r="N60" s="4">
        <f t="shared" si="27"/>
        <v>-36964147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1.654834171E9</v>
      </c>
      <c r="E61" s="6">
        <v>5777554.0</v>
      </c>
      <c r="F61" s="6">
        <f t="shared" si="25"/>
        <v>1649056617</v>
      </c>
      <c r="G61" s="6">
        <v>0.0</v>
      </c>
      <c r="H61" s="6">
        <v>4255.0</v>
      </c>
      <c r="I61" s="6">
        <v>1.23782558E8</v>
      </c>
      <c r="J61" s="6">
        <v>6003526.0</v>
      </c>
      <c r="K61" s="4">
        <f t="shared" si="26"/>
        <v>117779032</v>
      </c>
      <c r="L61" s="4">
        <f>I61+Oct!L61</f>
        <v>217795320</v>
      </c>
      <c r="M61" s="4">
        <f>J61+Oct!M61</f>
        <v>307966709</v>
      </c>
      <c r="N61" s="4">
        <f t="shared" si="27"/>
        <v>-90171389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2.53933568E8</v>
      </c>
      <c r="E62" s="6">
        <v>1361009.0</v>
      </c>
      <c r="F62" s="6">
        <f t="shared" si="25"/>
        <v>252572559</v>
      </c>
      <c r="G62" s="6">
        <v>0.0</v>
      </c>
      <c r="H62" s="6">
        <v>763.0</v>
      </c>
      <c r="I62" s="6">
        <v>0.0</v>
      </c>
      <c r="J62" s="6">
        <v>1784545.0</v>
      </c>
      <c r="K62" s="4">
        <f t="shared" si="26"/>
        <v>-1784545</v>
      </c>
      <c r="L62" s="4">
        <f>I62+Oct!L62</f>
        <v>10180365</v>
      </c>
      <c r="M62" s="4">
        <f>J62+Oct!M62</f>
        <v>39301898</v>
      </c>
      <c r="N62" s="4">
        <f t="shared" si="27"/>
        <v>-29121533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2318592574</v>
      </c>
      <c r="E63" s="24">
        <f t="shared" si="29"/>
        <v>29212484.44</v>
      </c>
      <c r="F63" s="24">
        <f t="shared" si="29"/>
        <v>2289380089</v>
      </c>
      <c r="G63" s="24">
        <f t="shared" si="29"/>
        <v>167358239</v>
      </c>
      <c r="H63" s="24">
        <f t="shared" si="29"/>
        <v>5282</v>
      </c>
      <c r="I63" s="24">
        <f t="shared" si="29"/>
        <v>123817964.5</v>
      </c>
      <c r="J63" s="24">
        <f t="shared" si="29"/>
        <v>9778615</v>
      </c>
      <c r="K63" s="24">
        <f t="shared" si="29"/>
        <v>114039349.5</v>
      </c>
      <c r="L63" s="24">
        <f t="shared" si="29"/>
        <v>228818007.1</v>
      </c>
      <c r="M63" s="24">
        <f t="shared" si="29"/>
        <v>384486169.6</v>
      </c>
      <c r="N63" s="24">
        <f t="shared" si="29"/>
        <v>-155668162.5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13606708880</v>
      </c>
      <c r="E64" s="24">
        <f t="shared" si="30"/>
        <v>92882461.8</v>
      </c>
      <c r="F64" s="24">
        <f t="shared" si="30"/>
        <v>13513826418</v>
      </c>
      <c r="G64" s="24">
        <f t="shared" si="30"/>
        <v>6035718548</v>
      </c>
      <c r="H64" s="24">
        <f t="shared" si="30"/>
        <v>91807</v>
      </c>
      <c r="I64" s="24">
        <f t="shared" si="30"/>
        <v>231413331.3</v>
      </c>
      <c r="J64" s="24">
        <f t="shared" si="30"/>
        <v>144867413.4</v>
      </c>
      <c r="K64" s="24">
        <f t="shared" si="30"/>
        <v>86545917.9</v>
      </c>
      <c r="L64" s="24">
        <f t="shared" si="30"/>
        <v>821875249.8</v>
      </c>
      <c r="M64" s="24">
        <f t="shared" si="30"/>
        <v>2533899780</v>
      </c>
      <c r="N64" s="24">
        <f t="shared" si="30"/>
        <v>-1712024531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27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3.5203093588E10</v>
      </c>
      <c r="E67" s="6">
        <v>3.72840066E8</v>
      </c>
      <c r="F67" s="6">
        <f t="shared" ref="F67:F77" si="31">D67-E67</f>
        <v>34830253522</v>
      </c>
      <c r="G67" s="6">
        <v>2.6025E8</v>
      </c>
      <c r="H67" s="6">
        <v>23873.0</v>
      </c>
      <c r="I67" s="6">
        <v>1.80831197E8</v>
      </c>
      <c r="J67" s="6">
        <v>4.04857277E8</v>
      </c>
      <c r="K67" s="4">
        <f t="shared" ref="K67:K77" si="32">I67-J67</f>
        <v>-224026080</v>
      </c>
      <c r="L67" s="4">
        <f>I67+Oct!L67</f>
        <v>1779496043</v>
      </c>
      <c r="M67" s="4">
        <f>J67+Oct!M67</f>
        <v>4637840792</v>
      </c>
      <c r="N67" s="4">
        <f t="shared" ref="N67:N77" si="33">L67-M67</f>
        <v>-2858344749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2.7792782672E8</v>
      </c>
      <c r="E68" s="6">
        <v>1721180.78</v>
      </c>
      <c r="F68" s="6">
        <f t="shared" si="31"/>
        <v>276206645.9</v>
      </c>
      <c r="G68" s="6">
        <v>0.0</v>
      </c>
      <c r="H68" s="6">
        <v>943.0</v>
      </c>
      <c r="I68" s="6">
        <v>6602794.02</v>
      </c>
      <c r="J68" s="6">
        <v>6254715.46</v>
      </c>
      <c r="K68" s="4">
        <f t="shared" si="32"/>
        <v>348078.56</v>
      </c>
      <c r="L68" s="4">
        <f>I68+Oct!L68</f>
        <v>26086294.98</v>
      </c>
      <c r="M68" s="4">
        <f>J68+Oct!M68</f>
        <v>180563235.3</v>
      </c>
      <c r="N68" s="4">
        <f t="shared" si="33"/>
        <v>-154476940.3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9.2941799628E8</v>
      </c>
      <c r="E69" s="6">
        <v>1.265795694E7</v>
      </c>
      <c r="F69" s="6">
        <f t="shared" si="31"/>
        <v>916760039.3</v>
      </c>
      <c r="G69" s="6">
        <v>0.0</v>
      </c>
      <c r="H69" s="6">
        <v>1816.0</v>
      </c>
      <c r="I69" s="6">
        <v>2132670.54</v>
      </c>
      <c r="J69" s="6">
        <v>2148049.05</v>
      </c>
      <c r="K69" s="4">
        <f t="shared" si="32"/>
        <v>-15378.51</v>
      </c>
      <c r="L69" s="4">
        <f>I69+Oct!L69</f>
        <v>64842002.61</v>
      </c>
      <c r="M69" s="4">
        <f>J69+Oct!M69</f>
        <v>76720454.71</v>
      </c>
      <c r="N69" s="4">
        <f t="shared" si="33"/>
        <v>-11878452.1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1.87624112E8</v>
      </c>
      <c r="E70" s="6">
        <v>82111.0</v>
      </c>
      <c r="F70" s="6">
        <f t="shared" si="31"/>
        <v>187542001</v>
      </c>
      <c r="G70" s="6">
        <v>0.0</v>
      </c>
      <c r="H70" s="6">
        <v>141.0</v>
      </c>
      <c r="I70" s="6">
        <v>4998.0</v>
      </c>
      <c r="J70" s="6">
        <v>5169749.0</v>
      </c>
      <c r="K70" s="4">
        <f t="shared" si="32"/>
        <v>-5164751</v>
      </c>
      <c r="L70" s="4">
        <f>I70+Oct!L70</f>
        <v>19995</v>
      </c>
      <c r="M70" s="4">
        <f>J70+Oct!M70</f>
        <v>16626198</v>
      </c>
      <c r="N70" s="4">
        <f t="shared" si="33"/>
        <v>-16606203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1.26900395E9</v>
      </c>
      <c r="E71" s="6">
        <v>6410747.0</v>
      </c>
      <c r="F71" s="6">
        <f t="shared" si="31"/>
        <v>1262593203</v>
      </c>
      <c r="G71" s="6">
        <v>0.0</v>
      </c>
      <c r="H71" s="6">
        <v>1788.0</v>
      </c>
      <c r="I71" s="6">
        <v>2965881.0</v>
      </c>
      <c r="J71" s="6">
        <v>9.0492998E7</v>
      </c>
      <c r="K71" s="4">
        <f t="shared" si="32"/>
        <v>-87527117</v>
      </c>
      <c r="L71" s="4">
        <f>I71+Oct!L71</f>
        <v>479420144</v>
      </c>
      <c r="M71" s="4">
        <f>J71+Oct!M71</f>
        <v>508244740</v>
      </c>
      <c r="N71" s="4">
        <f t="shared" si="33"/>
        <v>-28824596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1.503056091E9</v>
      </c>
      <c r="E72" s="6">
        <v>3.3349178E7</v>
      </c>
      <c r="F72" s="6">
        <f t="shared" si="31"/>
        <v>1469706913</v>
      </c>
      <c r="G72" s="6">
        <v>0.0</v>
      </c>
      <c r="H72" s="6">
        <v>4627.0</v>
      </c>
      <c r="I72" s="6">
        <v>3253835.0</v>
      </c>
      <c r="J72" s="6">
        <v>1.076588E7</v>
      </c>
      <c r="K72" s="4">
        <f t="shared" si="32"/>
        <v>-7512045</v>
      </c>
      <c r="L72" s="4">
        <f>I72+Oct!L72</f>
        <v>36782716</v>
      </c>
      <c r="M72" s="4">
        <f>J72+Oct!M72</f>
        <v>220063761</v>
      </c>
      <c r="N72" s="4">
        <f t="shared" si="33"/>
        <v>-183281045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6.26790986E8</v>
      </c>
      <c r="E73" s="6">
        <v>9927813.0</v>
      </c>
      <c r="F73" s="6">
        <f t="shared" si="31"/>
        <v>616863173</v>
      </c>
      <c r="G73" s="6">
        <v>0.0</v>
      </c>
      <c r="H73" s="6">
        <v>421.0</v>
      </c>
      <c r="I73" s="6">
        <v>3267059.0</v>
      </c>
      <c r="J73" s="6">
        <v>3521205.0</v>
      </c>
      <c r="K73" s="4">
        <f t="shared" si="32"/>
        <v>-254146</v>
      </c>
      <c r="L73" s="4">
        <f>I73+Oct!L73</f>
        <v>56324003</v>
      </c>
      <c r="M73" s="4">
        <f>J73+Oct!M73</f>
        <v>49721055</v>
      </c>
      <c r="N73" s="4">
        <f t="shared" si="33"/>
        <v>6602948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3.2904334362E8</v>
      </c>
      <c r="E74" s="6">
        <v>2213755.9</v>
      </c>
      <c r="F74" s="6">
        <f t="shared" si="31"/>
        <v>326829587.7</v>
      </c>
      <c r="G74" s="6">
        <v>0.0</v>
      </c>
      <c r="H74" s="6">
        <v>3932.0</v>
      </c>
      <c r="I74" s="6">
        <v>874111.33</v>
      </c>
      <c r="J74" s="6">
        <v>1200357.5</v>
      </c>
      <c r="K74" s="4">
        <f t="shared" si="32"/>
        <v>-326246.17</v>
      </c>
      <c r="L74" s="4">
        <f>I74+Oct!L74</f>
        <v>9060882.22</v>
      </c>
      <c r="M74" s="4">
        <f>J74+Oct!M74</f>
        <v>18529753.81</v>
      </c>
      <c r="N74" s="4">
        <f t="shared" si="33"/>
        <v>-9468871.59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1.80022096702E9</v>
      </c>
      <c r="E75" s="6">
        <v>4130903.63</v>
      </c>
      <c r="F75" s="6">
        <f t="shared" si="31"/>
        <v>1796090063</v>
      </c>
      <c r="G75" s="6">
        <v>0.0</v>
      </c>
      <c r="H75" s="6">
        <v>792.0</v>
      </c>
      <c r="I75" s="6">
        <v>14138.0</v>
      </c>
      <c r="J75" s="6">
        <v>145078.48</v>
      </c>
      <c r="K75" s="4">
        <f t="shared" si="32"/>
        <v>-130940.48</v>
      </c>
      <c r="L75" s="4">
        <f>I75+Oct!L75</f>
        <v>264546934.9</v>
      </c>
      <c r="M75" s="4">
        <f>J75+Oct!M75</f>
        <v>30762347.05</v>
      </c>
      <c r="N75" s="4">
        <f t="shared" si="33"/>
        <v>233784587.8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6.429516491E9</v>
      </c>
      <c r="E76" s="6">
        <v>3.3915941E7</v>
      </c>
      <c r="F76" s="6">
        <f t="shared" si="31"/>
        <v>6395600550</v>
      </c>
      <c r="G76" s="6">
        <v>0.0</v>
      </c>
      <c r="H76" s="6">
        <v>19164.0</v>
      </c>
      <c r="I76" s="6">
        <v>1.19637347E8</v>
      </c>
      <c r="J76" s="6">
        <v>1.91067132E8</v>
      </c>
      <c r="K76" s="4">
        <f t="shared" si="32"/>
        <v>-71429785</v>
      </c>
      <c r="L76" s="4">
        <f>I76+Oct!L76</f>
        <v>1373452656</v>
      </c>
      <c r="M76" s="4">
        <f>J76+Oct!M76</f>
        <v>1139564216</v>
      </c>
      <c r="N76" s="4">
        <f t="shared" si="33"/>
        <v>233888440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1.50713029E8</v>
      </c>
      <c r="E77" s="6">
        <v>724384.0</v>
      </c>
      <c r="F77" s="6">
        <f t="shared" si="31"/>
        <v>149988645</v>
      </c>
      <c r="G77" s="6">
        <v>0.0</v>
      </c>
      <c r="H77" s="6">
        <v>2872.0</v>
      </c>
      <c r="I77" s="6">
        <v>439691.0</v>
      </c>
      <c r="J77" s="6">
        <v>1061597.0</v>
      </c>
      <c r="K77" s="4">
        <f t="shared" si="32"/>
        <v>-621906</v>
      </c>
      <c r="L77" s="4">
        <f>I77+Oct!L77</f>
        <v>36111630</v>
      </c>
      <c r="M77" s="4">
        <f>J77+Oct!M77</f>
        <v>16301404</v>
      </c>
      <c r="N77" s="4">
        <f t="shared" si="33"/>
        <v>19810226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7.1580895126E8</v>
      </c>
      <c r="E79" s="6">
        <v>1.362855318E7</v>
      </c>
      <c r="F79" s="6">
        <f>D79-E79</f>
        <v>702180398.1</v>
      </c>
      <c r="G79" s="6">
        <v>0.0</v>
      </c>
      <c r="H79" s="6">
        <v>13.0</v>
      </c>
      <c r="I79" s="6">
        <v>0.0</v>
      </c>
      <c r="J79" s="6">
        <v>0.0</v>
      </c>
      <c r="K79" s="4">
        <f>I79-J79</f>
        <v>0</v>
      </c>
      <c r="L79" s="4">
        <f>I79+Oct!L79</f>
        <v>0</v>
      </c>
      <c r="M79" s="4">
        <f>J79+Oct!M79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49422217332</v>
      </c>
      <c r="E80" s="24">
        <f t="shared" si="35"/>
        <v>491602590.4</v>
      </c>
      <c r="F80" s="24">
        <f t="shared" si="35"/>
        <v>48930614741</v>
      </c>
      <c r="G80" s="24">
        <f t="shared" si="35"/>
        <v>260250000</v>
      </c>
      <c r="H80" s="24">
        <f t="shared" si="35"/>
        <v>60382</v>
      </c>
      <c r="I80" s="24">
        <f t="shared" si="35"/>
        <v>320023721.9</v>
      </c>
      <c r="J80" s="24">
        <f t="shared" si="35"/>
        <v>716684038.5</v>
      </c>
      <c r="K80" s="24">
        <f t="shared" si="35"/>
        <v>-396660316.6</v>
      </c>
      <c r="L80" s="24">
        <f t="shared" si="35"/>
        <v>4126143302</v>
      </c>
      <c r="M80" s="24">
        <f t="shared" si="35"/>
        <v>6894937957</v>
      </c>
      <c r="N80" s="24">
        <f t="shared" si="35"/>
        <v>-2768794655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1.2790171785E10</v>
      </c>
      <c r="E82" s="6">
        <v>1.79091776E8</v>
      </c>
      <c r="F82" s="6">
        <f t="shared" ref="F82:F88" si="36">D82-E82</f>
        <v>12611080009</v>
      </c>
      <c r="G82" s="6">
        <v>0.0</v>
      </c>
      <c r="H82" s="6">
        <v>7380.0</v>
      </c>
      <c r="I82" s="6">
        <v>2.5066552E7</v>
      </c>
      <c r="J82" s="6">
        <v>7.5753422E7</v>
      </c>
      <c r="K82" s="4">
        <f t="shared" ref="K82:K88" si="37">I82-J82</f>
        <v>-50686870</v>
      </c>
      <c r="L82" s="4">
        <f>I82+Oct!L82</f>
        <v>457446496</v>
      </c>
      <c r="M82" s="4">
        <f>J82+Oct!M82</f>
        <v>1604878372</v>
      </c>
      <c r="N82" s="4">
        <f t="shared" ref="N82:N88" si="38">L82-M82</f>
        <v>-1147431876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1.0015390257E8</v>
      </c>
      <c r="E83" s="6">
        <v>2312678.0</v>
      </c>
      <c r="F83" s="6">
        <f t="shared" si="36"/>
        <v>97841224.57</v>
      </c>
      <c r="G83" s="6">
        <v>0.0</v>
      </c>
      <c r="H83" s="6">
        <v>93.0</v>
      </c>
      <c r="I83" s="6">
        <v>0.0</v>
      </c>
      <c r="J83" s="6">
        <v>762140.31</v>
      </c>
      <c r="K83" s="4">
        <f t="shared" si="37"/>
        <v>-762140.31</v>
      </c>
      <c r="L83" s="4">
        <f>I83+Oct!L83</f>
        <v>805852.37</v>
      </c>
      <c r="M83" s="4">
        <f>J83+Oct!M83</f>
        <v>169831396.6</v>
      </c>
      <c r="N83" s="4">
        <f t="shared" si="38"/>
        <v>-169025544.2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3.32469749E8</v>
      </c>
      <c r="E84" s="6">
        <v>1274254.0</v>
      </c>
      <c r="F84" s="6">
        <f t="shared" si="36"/>
        <v>331195495</v>
      </c>
      <c r="G84" s="6">
        <v>0.0</v>
      </c>
      <c r="H84" s="6">
        <v>165.0</v>
      </c>
      <c r="I84" s="6">
        <v>819456.0</v>
      </c>
      <c r="J84" s="6">
        <v>494693.0</v>
      </c>
      <c r="K84" s="4">
        <f t="shared" si="37"/>
        <v>324763</v>
      </c>
      <c r="L84" s="4">
        <f>I84+Oct!L84</f>
        <v>28891910</v>
      </c>
      <c r="M84" s="4">
        <f>J84+Oct!M84</f>
        <v>162509707</v>
      </c>
      <c r="N84" s="4">
        <f t="shared" si="38"/>
        <v>-133617797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6.9244368E7</v>
      </c>
      <c r="E85" s="6">
        <v>1.6464664E7</v>
      </c>
      <c r="F85" s="6">
        <f t="shared" si="36"/>
        <v>52779704</v>
      </c>
      <c r="G85" s="6">
        <v>0.0</v>
      </c>
      <c r="H85" s="6">
        <v>25.0</v>
      </c>
      <c r="I85" s="6">
        <v>0.0</v>
      </c>
      <c r="J85" s="6">
        <v>0.0</v>
      </c>
      <c r="K85" s="4">
        <f t="shared" si="37"/>
        <v>0</v>
      </c>
      <c r="L85" s="4">
        <f>I85+Oct!L85</f>
        <v>0</v>
      </c>
      <c r="M85" s="4">
        <f>J85+Oct!M85</f>
        <v>915526</v>
      </c>
      <c r="N85" s="4">
        <f t="shared" si="38"/>
        <v>-915526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1.788789419E9</v>
      </c>
      <c r="E86" s="6">
        <v>8665234.0</v>
      </c>
      <c r="F86" s="6">
        <f t="shared" si="36"/>
        <v>1780124185</v>
      </c>
      <c r="G86" s="6">
        <v>0.0</v>
      </c>
      <c r="H86" s="6">
        <v>1643.0</v>
      </c>
      <c r="I86" s="6">
        <v>345570.0</v>
      </c>
      <c r="J86" s="6">
        <v>1.3787164E7</v>
      </c>
      <c r="K86" s="4">
        <f t="shared" si="37"/>
        <v>-13441594</v>
      </c>
      <c r="L86" s="4">
        <f>I86+Oct!L86</f>
        <v>1139789</v>
      </c>
      <c r="M86" s="4">
        <f>J86+Oct!M86</f>
        <v>270900088</v>
      </c>
      <c r="N86" s="4">
        <f t="shared" si="38"/>
        <v>-269760299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2.3035754228E8</v>
      </c>
      <c r="E87" s="6">
        <v>1568258.18</v>
      </c>
      <c r="F87" s="6">
        <f t="shared" si="36"/>
        <v>228789284.1</v>
      </c>
      <c r="G87" s="6">
        <v>0.0</v>
      </c>
      <c r="H87" s="6">
        <v>103.0</v>
      </c>
      <c r="I87" s="6">
        <v>146550.0</v>
      </c>
      <c r="J87" s="6">
        <v>659719.45</v>
      </c>
      <c r="K87" s="4">
        <f t="shared" si="37"/>
        <v>-513169.45</v>
      </c>
      <c r="L87" s="4">
        <f>I87+Oct!L87</f>
        <v>3718122.43</v>
      </c>
      <c r="M87" s="4">
        <f>J87+Oct!M87</f>
        <v>21265307.11</v>
      </c>
      <c r="N87" s="4">
        <f t="shared" si="38"/>
        <v>-17547184.68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5.49426664E8</v>
      </c>
      <c r="E88" s="6">
        <v>3196163.0</v>
      </c>
      <c r="F88" s="6">
        <f t="shared" si="36"/>
        <v>546230501</v>
      </c>
      <c r="G88" s="6">
        <v>0.0</v>
      </c>
      <c r="H88" s="6">
        <v>2637.0</v>
      </c>
      <c r="I88" s="6">
        <v>1043999.0</v>
      </c>
      <c r="J88" s="6">
        <v>1.19927795E8</v>
      </c>
      <c r="K88" s="4">
        <f t="shared" si="37"/>
        <v>-118883796</v>
      </c>
      <c r="L88" s="4">
        <f>I88+Oct!L88</f>
        <v>112034661</v>
      </c>
      <c r="M88" s="4">
        <f>J88+Oct!M88</f>
        <v>189335870</v>
      </c>
      <c r="N88" s="4">
        <f t="shared" si="38"/>
        <v>-77301209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15860613430</v>
      </c>
      <c r="E89" s="24">
        <f t="shared" si="40"/>
        <v>212573027.2</v>
      </c>
      <c r="F89" s="24">
        <f t="shared" si="40"/>
        <v>15648040403</v>
      </c>
      <c r="G89" s="24">
        <f t="shared" si="40"/>
        <v>0</v>
      </c>
      <c r="H89" s="24">
        <f t="shared" si="40"/>
        <v>12046</v>
      </c>
      <c r="I89" s="24">
        <f t="shared" si="40"/>
        <v>27422127</v>
      </c>
      <c r="J89" s="24">
        <f t="shared" si="40"/>
        <v>211384933.8</v>
      </c>
      <c r="K89" s="24">
        <f t="shared" si="40"/>
        <v>-183962806.8</v>
      </c>
      <c r="L89" s="24">
        <f t="shared" si="40"/>
        <v>604036830.8</v>
      </c>
      <c r="M89" s="24">
        <f t="shared" si="40"/>
        <v>2419636267</v>
      </c>
      <c r="N89" s="24">
        <f t="shared" si="40"/>
        <v>-1815599436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9.30406811E8</v>
      </c>
      <c r="E90" s="6">
        <v>6310222.0</v>
      </c>
      <c r="F90" s="6">
        <f>D90-E90</f>
        <v>924096589</v>
      </c>
      <c r="G90" s="6">
        <v>0.0</v>
      </c>
      <c r="H90" s="6">
        <v>584.0</v>
      </c>
      <c r="I90" s="6">
        <v>2368615.0</v>
      </c>
      <c r="J90" s="6">
        <v>1191737.0</v>
      </c>
      <c r="K90" s="4">
        <f>I90-J90</f>
        <v>1176878</v>
      </c>
      <c r="L90" s="4">
        <f>I90+Oct!L90</f>
        <v>42498192</v>
      </c>
      <c r="M90" s="4">
        <f>J90+Oct!M90</f>
        <v>92448913</v>
      </c>
      <c r="N90" s="4">
        <f>L90-M90</f>
        <v>-49950721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930406811</v>
      </c>
      <c r="E91" s="24">
        <f t="shared" si="41"/>
        <v>6310222</v>
      </c>
      <c r="F91" s="24">
        <f t="shared" si="41"/>
        <v>924096589</v>
      </c>
      <c r="G91" s="24">
        <f t="shared" si="41"/>
        <v>0</v>
      </c>
      <c r="H91" s="25">
        <f t="shared" si="41"/>
        <v>584</v>
      </c>
      <c r="I91" s="24">
        <f t="shared" si="41"/>
        <v>2368615</v>
      </c>
      <c r="J91" s="24">
        <f t="shared" si="41"/>
        <v>1191737</v>
      </c>
      <c r="K91" s="24">
        <f t="shared" si="41"/>
        <v>1176878</v>
      </c>
      <c r="L91" s="24">
        <f t="shared" si="41"/>
        <v>42498192</v>
      </c>
      <c r="M91" s="24">
        <f t="shared" si="41"/>
        <v>92448913</v>
      </c>
      <c r="N91" s="24">
        <f t="shared" si="41"/>
        <v>-49950721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66213237573</v>
      </c>
      <c r="E92" s="24">
        <f t="shared" si="42"/>
        <v>710485839.6</v>
      </c>
      <c r="F92" s="24">
        <f t="shared" si="42"/>
        <v>65502751733</v>
      </c>
      <c r="G92" s="24">
        <f t="shared" si="42"/>
        <v>260250000</v>
      </c>
      <c r="H92" s="24">
        <f t="shared" si="42"/>
        <v>73012</v>
      </c>
      <c r="I92" s="24">
        <f t="shared" si="42"/>
        <v>349814463.9</v>
      </c>
      <c r="J92" s="24">
        <f t="shared" si="42"/>
        <v>929260709.3</v>
      </c>
      <c r="K92" s="24">
        <f t="shared" si="42"/>
        <v>-579446245.4</v>
      </c>
      <c r="L92" s="24">
        <f t="shared" si="42"/>
        <v>4772678325</v>
      </c>
      <c r="M92" s="24">
        <f t="shared" si="42"/>
        <v>9407023137</v>
      </c>
      <c r="N92" s="24">
        <f t="shared" si="42"/>
        <v>-4634344812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27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1.6960466461E8</v>
      </c>
      <c r="E95" s="6">
        <v>240864.66</v>
      </c>
      <c r="F95" s="6">
        <f t="shared" ref="F95:F98" si="43">D95-E95</f>
        <v>169363800</v>
      </c>
      <c r="G95" s="6">
        <v>0.0</v>
      </c>
      <c r="H95" s="6">
        <v>55.0</v>
      </c>
      <c r="I95" s="6">
        <v>44000.0</v>
      </c>
      <c r="J95" s="6">
        <v>22957.67</v>
      </c>
      <c r="K95" s="4">
        <f t="shared" ref="K95:K98" si="44">I95-J95</f>
        <v>21042.33</v>
      </c>
      <c r="L95" s="4">
        <f>I95+Oct!L95</f>
        <v>16095306.52</v>
      </c>
      <c r="M95" s="4">
        <f>J95+Oct!M95</f>
        <v>12294013.06</v>
      </c>
      <c r="N95" s="4">
        <f t="shared" ref="N95:N98" si="45">L95-M95</f>
        <v>3801293.46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2.2202711406E10</v>
      </c>
      <c r="E96" s="6">
        <v>1.3384966E7</v>
      </c>
      <c r="F96" s="6">
        <f t="shared" si="43"/>
        <v>22189326440</v>
      </c>
      <c r="G96" s="6">
        <v>0.0</v>
      </c>
      <c r="H96" s="6">
        <v>22808.0</v>
      </c>
      <c r="I96" s="6">
        <v>349556.0</v>
      </c>
      <c r="J96" s="6">
        <v>5.19662398E8</v>
      </c>
      <c r="K96" s="4">
        <f t="shared" si="44"/>
        <v>-519312842</v>
      </c>
      <c r="L96" s="4">
        <f>I96+Oct!L96</f>
        <v>3752498</v>
      </c>
      <c r="M96" s="4">
        <f>J96+Oct!M96</f>
        <v>5650183183</v>
      </c>
      <c r="N96" s="4">
        <f t="shared" si="45"/>
        <v>-5646430685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3.104730787E9</v>
      </c>
      <c r="E97" s="6">
        <v>1.0440715E7</v>
      </c>
      <c r="F97" s="6">
        <f t="shared" si="43"/>
        <v>3094290072</v>
      </c>
      <c r="G97" s="6">
        <v>0.0</v>
      </c>
      <c r="H97" s="6">
        <v>1359.0</v>
      </c>
      <c r="I97" s="6">
        <v>3.21682634E8</v>
      </c>
      <c r="J97" s="6">
        <v>3.55667175E8</v>
      </c>
      <c r="K97" s="4">
        <f t="shared" si="44"/>
        <v>-33984541</v>
      </c>
      <c r="L97" s="4">
        <f>I97+Oct!L97</f>
        <v>4324512296</v>
      </c>
      <c r="M97" s="4">
        <f>J97+Oct!M97</f>
        <v>4584225479</v>
      </c>
      <c r="N97" s="4">
        <f t="shared" si="45"/>
        <v>-259713183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1.2683807727E10</v>
      </c>
      <c r="E98" s="6">
        <v>9.9534627E7</v>
      </c>
      <c r="F98" s="6">
        <f t="shared" si="43"/>
        <v>12584273100</v>
      </c>
      <c r="G98" s="6">
        <v>0.0</v>
      </c>
      <c r="H98" s="6">
        <v>72779.0</v>
      </c>
      <c r="I98" s="6">
        <v>2.97081645E8</v>
      </c>
      <c r="J98" s="6">
        <v>7.39502737E8</v>
      </c>
      <c r="K98" s="4">
        <f t="shared" si="44"/>
        <v>-442421092</v>
      </c>
      <c r="L98" s="4">
        <f>I98+Oct!L98</f>
        <v>4614041096</v>
      </c>
      <c r="M98" s="4">
        <f>J98+Oct!M98</f>
        <v>13299249906</v>
      </c>
      <c r="N98" s="4">
        <f t="shared" si="45"/>
        <v>-8685208810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97</v>
      </c>
      <c r="D100" s="6">
        <v>1.108123977E10</v>
      </c>
      <c r="E100" s="6">
        <v>7765088.0</v>
      </c>
      <c r="F100" s="6">
        <f>D100-E100</f>
        <v>11073474682</v>
      </c>
      <c r="G100" s="6">
        <v>0.0</v>
      </c>
      <c r="H100" s="6">
        <v>24700.0</v>
      </c>
      <c r="I100" s="6">
        <v>7.20246667E8</v>
      </c>
      <c r="J100" s="6">
        <v>6.23121955E8</v>
      </c>
      <c r="K100" s="4">
        <f>I100-J100</f>
        <v>97124712</v>
      </c>
      <c r="L100" s="4">
        <f>I100+Oct!L100</f>
        <v>11146081264</v>
      </c>
      <c r="M100" s="4">
        <f>J100+Oct!M100</f>
        <v>8644980308</v>
      </c>
      <c r="N100" s="4">
        <f>L100-M100</f>
        <v>2501100956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49242094355</v>
      </c>
      <c r="E101" s="24">
        <f t="shared" si="47"/>
        <v>131366260.7</v>
      </c>
      <c r="F101" s="24">
        <f t="shared" si="47"/>
        <v>49110728094</v>
      </c>
      <c r="G101" s="24">
        <f t="shared" si="47"/>
        <v>0</v>
      </c>
      <c r="H101" s="25">
        <f t="shared" si="47"/>
        <v>121701</v>
      </c>
      <c r="I101" s="24">
        <f t="shared" si="47"/>
        <v>1339404502</v>
      </c>
      <c r="J101" s="24">
        <f t="shared" si="47"/>
        <v>2237977223</v>
      </c>
      <c r="K101" s="24">
        <f t="shared" si="47"/>
        <v>-898572720.7</v>
      </c>
      <c r="L101" s="24">
        <f t="shared" si="47"/>
        <v>20104482461</v>
      </c>
      <c r="M101" s="24">
        <f t="shared" si="47"/>
        <v>32190932889</v>
      </c>
      <c r="N101" s="24">
        <f t="shared" si="47"/>
        <v>-12086450429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27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2.345361791E9</v>
      </c>
      <c r="E103" s="6">
        <v>6338959.0</v>
      </c>
      <c r="F103" s="6">
        <f>D103-E103</f>
        <v>2339022832</v>
      </c>
      <c r="G103" s="6">
        <v>0.0</v>
      </c>
      <c r="H103" s="6">
        <v>3782.0</v>
      </c>
      <c r="I103" s="6">
        <v>7.9041352E7</v>
      </c>
      <c r="J103" s="6">
        <v>4.9190707E7</v>
      </c>
      <c r="K103" s="4">
        <f>I103-J103</f>
        <v>29850645</v>
      </c>
      <c r="L103" s="4">
        <f>I103+Oct!L103</f>
        <v>1336608167</v>
      </c>
      <c r="M103" s="4">
        <f>J103+Oct!M103</f>
        <v>1561254577</v>
      </c>
      <c r="N103" s="4">
        <f>L103-M103</f>
        <v>-224646410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2345361791</v>
      </c>
      <c r="E104" s="24">
        <f t="shared" si="48"/>
        <v>6338959</v>
      </c>
      <c r="F104" s="24">
        <f t="shared" si="48"/>
        <v>2339022832</v>
      </c>
      <c r="G104" s="24">
        <f t="shared" si="48"/>
        <v>0</v>
      </c>
      <c r="H104" s="25">
        <f t="shared" si="48"/>
        <v>3782</v>
      </c>
      <c r="I104" s="24">
        <f t="shared" si="48"/>
        <v>79041352</v>
      </c>
      <c r="J104" s="24">
        <f t="shared" si="48"/>
        <v>49190707</v>
      </c>
      <c r="K104" s="24">
        <f t="shared" si="48"/>
        <v>29850645</v>
      </c>
      <c r="L104" s="24">
        <f t="shared" si="48"/>
        <v>1336608167</v>
      </c>
      <c r="M104" s="24">
        <f t="shared" si="48"/>
        <v>1561254577</v>
      </c>
      <c r="N104" s="24">
        <f t="shared" si="48"/>
        <v>-224646410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51587456146</v>
      </c>
      <c r="E105" s="24">
        <f t="shared" si="49"/>
        <v>137705219.7</v>
      </c>
      <c r="F105" s="24">
        <f t="shared" si="49"/>
        <v>51449750926</v>
      </c>
      <c r="G105" s="24">
        <f t="shared" si="49"/>
        <v>0</v>
      </c>
      <c r="H105" s="25">
        <f t="shared" si="49"/>
        <v>125483</v>
      </c>
      <c r="I105" s="24">
        <f t="shared" si="49"/>
        <v>1418445854</v>
      </c>
      <c r="J105" s="24">
        <f t="shared" si="49"/>
        <v>2287167930</v>
      </c>
      <c r="K105" s="24">
        <f t="shared" si="49"/>
        <v>-868722075.7</v>
      </c>
      <c r="L105" s="24">
        <f t="shared" si="49"/>
        <v>21441090628</v>
      </c>
      <c r="M105" s="24">
        <f t="shared" si="49"/>
        <v>33752187466</v>
      </c>
      <c r="N105" s="24">
        <f t="shared" si="49"/>
        <v>-12311096839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27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9.282200615E9</v>
      </c>
      <c r="E108" s="6">
        <v>1.2190328E8</v>
      </c>
      <c r="F108" s="6">
        <f t="shared" ref="F108:F110" si="50">D108-E108</f>
        <v>9160297335</v>
      </c>
      <c r="G108" s="6">
        <v>0.0</v>
      </c>
      <c r="H108" s="6">
        <v>392465.0</v>
      </c>
      <c r="I108" s="6">
        <v>9.1640639E7</v>
      </c>
      <c r="J108" s="6">
        <v>1.72093805E8</v>
      </c>
      <c r="K108" s="4">
        <f t="shared" ref="K108:K110" si="51">I108-J108</f>
        <v>-80453166</v>
      </c>
      <c r="L108" s="4">
        <f>I108+Oct!L108</f>
        <v>1121046804</v>
      </c>
      <c r="M108" s="4">
        <f>J108+Oct!M108</f>
        <v>2025278353</v>
      </c>
      <c r="N108" s="4">
        <f t="shared" ref="N108:N110" si="52">L108-M108</f>
        <v>-904231549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5.250283851E9</v>
      </c>
      <c r="E109" s="6">
        <v>9.5901151E7</v>
      </c>
      <c r="F109" s="6">
        <f t="shared" si="50"/>
        <v>5154382700</v>
      </c>
      <c r="G109" s="6">
        <v>0.0</v>
      </c>
      <c r="H109" s="6">
        <v>9285.0</v>
      </c>
      <c r="I109" s="6">
        <v>3.47313396E8</v>
      </c>
      <c r="J109" s="6">
        <v>8.0993235E7</v>
      </c>
      <c r="K109" s="4">
        <f t="shared" si="51"/>
        <v>266320161</v>
      </c>
      <c r="L109" s="4">
        <f>I109+Oct!L109</f>
        <v>2221022365</v>
      </c>
      <c r="M109" s="4">
        <f>J109+Oct!M109</f>
        <v>1177324929</v>
      </c>
      <c r="N109" s="4">
        <f t="shared" si="52"/>
        <v>1043697436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2.856992111E9</v>
      </c>
      <c r="E110" s="6">
        <v>1.8533896E8</v>
      </c>
      <c r="F110" s="6">
        <f t="shared" si="50"/>
        <v>2671653151</v>
      </c>
      <c r="G110" s="6">
        <v>0.0</v>
      </c>
      <c r="H110" s="6">
        <v>3607.0</v>
      </c>
      <c r="I110" s="6">
        <v>2.7788768E8</v>
      </c>
      <c r="J110" s="6">
        <v>3.1098669E7</v>
      </c>
      <c r="K110" s="4">
        <f t="shared" si="51"/>
        <v>246789011</v>
      </c>
      <c r="L110" s="4">
        <f>I110+Oct!L110</f>
        <v>2386000662</v>
      </c>
      <c r="M110" s="4">
        <f>J110+Oct!M110</f>
        <v>351347121</v>
      </c>
      <c r="N110" s="4">
        <f t="shared" si="52"/>
        <v>2034653541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17389476577</v>
      </c>
      <c r="E111" s="24">
        <f t="shared" si="54"/>
        <v>403143391</v>
      </c>
      <c r="F111" s="24">
        <f t="shared" si="54"/>
        <v>16986333186</v>
      </c>
      <c r="G111" s="24">
        <f t="shared" si="54"/>
        <v>0</v>
      </c>
      <c r="H111" s="24">
        <f t="shared" si="54"/>
        <v>405357</v>
      </c>
      <c r="I111" s="24">
        <f t="shared" si="54"/>
        <v>716841715</v>
      </c>
      <c r="J111" s="24">
        <f t="shared" si="54"/>
        <v>284185709</v>
      </c>
      <c r="K111" s="24">
        <f t="shared" si="54"/>
        <v>432656006</v>
      </c>
      <c r="L111" s="24">
        <f t="shared" si="54"/>
        <v>5728069831</v>
      </c>
      <c r="M111" s="24">
        <f t="shared" si="54"/>
        <v>3553950403</v>
      </c>
      <c r="N111" s="24">
        <f t="shared" si="54"/>
        <v>2174119428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27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104</v>
      </c>
      <c r="D113" s="6">
        <v>9.847793685E9</v>
      </c>
      <c r="E113" s="6">
        <v>3.7469626E7</v>
      </c>
      <c r="F113" s="6">
        <f>D113-E113</f>
        <v>9810324059</v>
      </c>
      <c r="G113" s="6">
        <v>0.0</v>
      </c>
      <c r="H113" s="6">
        <v>7292.0</v>
      </c>
      <c r="I113" s="6">
        <v>2.668368E7</v>
      </c>
      <c r="J113" s="4">
        <v>1.38607225E8</v>
      </c>
      <c r="K113" s="4">
        <f>I113-J113</f>
        <v>-111923545</v>
      </c>
      <c r="L113" s="4">
        <f>I113+Oct!L113</f>
        <v>514237652</v>
      </c>
      <c r="M113" s="4">
        <f>J113+Oct!M113</f>
        <v>1711365451</v>
      </c>
      <c r="N113" s="4">
        <f>L113-M113</f>
        <v>-1197127799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9847793685</v>
      </c>
      <c r="E114" s="24">
        <f t="shared" si="55"/>
        <v>37469626</v>
      </c>
      <c r="F114" s="24">
        <f t="shared" si="55"/>
        <v>9810324059</v>
      </c>
      <c r="G114" s="24">
        <f t="shared" si="55"/>
        <v>0</v>
      </c>
      <c r="H114" s="25">
        <f t="shared" si="55"/>
        <v>7292</v>
      </c>
      <c r="I114" s="24">
        <f t="shared" si="55"/>
        <v>26683680</v>
      </c>
      <c r="J114" s="24">
        <f t="shared" si="55"/>
        <v>138607225</v>
      </c>
      <c r="K114" s="24">
        <f t="shared" si="55"/>
        <v>-111923545</v>
      </c>
      <c r="L114" s="24">
        <f t="shared" si="55"/>
        <v>514237652</v>
      </c>
      <c r="M114" s="24">
        <f t="shared" si="55"/>
        <v>1711365451</v>
      </c>
      <c r="N114" s="24">
        <f t="shared" si="55"/>
        <v>-1197127799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27237270262</v>
      </c>
      <c r="E115" s="24">
        <f t="shared" si="56"/>
        <v>440613017</v>
      </c>
      <c r="F115" s="24">
        <f t="shared" si="56"/>
        <v>26796657245</v>
      </c>
      <c r="G115" s="24">
        <f t="shared" si="56"/>
        <v>0</v>
      </c>
      <c r="H115" s="25">
        <f t="shared" si="56"/>
        <v>412649</v>
      </c>
      <c r="I115" s="24">
        <f t="shared" si="56"/>
        <v>743525395</v>
      </c>
      <c r="J115" s="24">
        <f t="shared" si="56"/>
        <v>422792934</v>
      </c>
      <c r="K115" s="24">
        <f t="shared" si="56"/>
        <v>320732461</v>
      </c>
      <c r="L115" s="24">
        <f t="shared" si="56"/>
        <v>6242307483</v>
      </c>
      <c r="M115" s="24">
        <f t="shared" si="56"/>
        <v>5265315854</v>
      </c>
      <c r="N115" s="24">
        <f t="shared" si="56"/>
        <v>976991629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219847768350</v>
      </c>
      <c r="E116" s="34">
        <f t="shared" si="57"/>
        <v>1717085486</v>
      </c>
      <c r="F116" s="34">
        <f t="shared" si="57"/>
        <v>218130682863</v>
      </c>
      <c r="G116" s="34">
        <f t="shared" si="57"/>
        <v>62577099825</v>
      </c>
      <c r="H116" s="35">
        <f t="shared" si="57"/>
        <v>1736505</v>
      </c>
      <c r="I116" s="34">
        <f t="shared" si="57"/>
        <v>3244753250</v>
      </c>
      <c r="J116" s="34">
        <f t="shared" si="57"/>
        <v>4329273903</v>
      </c>
      <c r="K116" s="34">
        <f t="shared" si="57"/>
        <v>-1084520654</v>
      </c>
      <c r="L116" s="34">
        <f t="shared" si="57"/>
        <v>37894489191</v>
      </c>
      <c r="M116" s="34">
        <f t="shared" si="57"/>
        <v>65774709582</v>
      </c>
      <c r="N116" s="34">
        <f t="shared" si="57"/>
        <v>-27880220391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3"/>
      <c r="B118" s="2"/>
      <c r="C118" s="36"/>
      <c r="D118" s="4"/>
      <c r="E118" s="4"/>
      <c r="F118" s="4"/>
      <c r="G118" s="4"/>
      <c r="H118" s="4"/>
      <c r="I118" s="4"/>
      <c r="J118" s="4"/>
      <c r="K118" s="4"/>
      <c r="L118" s="4">
        <f>Oct!L116+'Nov UPDATED'!I116+-'Nov UPDATED'!L116</f>
        <v>0</v>
      </c>
      <c r="M118" s="4">
        <f>Oct!M116+'Nov UPDATED'!J116+-'Nov UPDATED'!M116</f>
        <v>0</v>
      </c>
      <c r="N118" s="4">
        <f>Oct!N116+'Nov UPDATED'!K116+-'Nov UPDATED'!N116</f>
        <v>0.000003814697266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37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37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61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61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133</v>
      </c>
      <c r="B3" s="2"/>
      <c r="C3" s="1"/>
      <c r="D3" s="7"/>
      <c r="E3" s="7"/>
      <c r="F3" s="7"/>
      <c r="G3" s="7"/>
      <c r="H3" s="62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62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61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63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61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61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3.863660747E9</v>
      </c>
      <c r="E9" s="6">
        <v>1.5006304E7</v>
      </c>
      <c r="F9" s="6">
        <f t="shared" ref="F9:F27" si="1">D9-E9</f>
        <v>3848654443</v>
      </c>
      <c r="G9" s="6">
        <v>3.813037979E9</v>
      </c>
      <c r="H9" s="64">
        <v>5882.0</v>
      </c>
      <c r="I9" s="6">
        <v>4342953.0</v>
      </c>
      <c r="J9" s="6">
        <v>3.1387239E7</v>
      </c>
      <c r="K9" s="4">
        <f t="shared" ref="K9:K27" si="2">I9-J9</f>
        <v>-27044286</v>
      </c>
      <c r="L9" s="4">
        <f>I9+Nov!L9</f>
        <v>63726076</v>
      </c>
      <c r="M9" s="4">
        <f>J9+Nov!M9</f>
        <v>713815013</v>
      </c>
      <c r="N9" s="4">
        <f t="shared" ref="N9:N27" si="3">L9-M9</f>
        <v>-650088937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8.3379906338E8</v>
      </c>
      <c r="E10" s="6">
        <v>1799210.49</v>
      </c>
      <c r="F10" s="6">
        <f t="shared" si="1"/>
        <v>831999852.9</v>
      </c>
      <c r="G10" s="6">
        <v>7.73079738E8</v>
      </c>
      <c r="H10" s="64">
        <v>4028.0</v>
      </c>
      <c r="I10" s="6">
        <v>5368752.91</v>
      </c>
      <c r="J10" s="6">
        <v>3121180.62</v>
      </c>
      <c r="K10" s="4">
        <f t="shared" si="2"/>
        <v>2247572.29</v>
      </c>
      <c r="L10" s="4">
        <f>I10+Nov!L10</f>
        <v>269467299.9</v>
      </c>
      <c r="M10" s="4">
        <f>J10+Nov!M10</f>
        <v>382320380.9</v>
      </c>
      <c r="N10" s="4">
        <f t="shared" si="3"/>
        <v>-112853081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1.07400127467E9</v>
      </c>
      <c r="E11" s="6">
        <v>3429241.26</v>
      </c>
      <c r="F11" s="6">
        <f t="shared" si="1"/>
        <v>1070572033</v>
      </c>
      <c r="G11" s="6">
        <v>9.5871223635E8</v>
      </c>
      <c r="H11" s="64">
        <v>2523.0</v>
      </c>
      <c r="I11" s="6">
        <v>4541924.4</v>
      </c>
      <c r="J11" s="6">
        <v>8626789.74</v>
      </c>
      <c r="K11" s="4">
        <f t="shared" si="2"/>
        <v>-4084865.34</v>
      </c>
      <c r="L11" s="4">
        <f>I11+Nov!L11</f>
        <v>94940686.02</v>
      </c>
      <c r="M11" s="4">
        <f>J11+Nov!M11</f>
        <v>380444407.7</v>
      </c>
      <c r="N11" s="4">
        <f t="shared" si="3"/>
        <v>-285503721.7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4.2343439345E8</v>
      </c>
      <c r="E12" s="6">
        <v>1.516695516E7</v>
      </c>
      <c r="F12" s="6">
        <f t="shared" si="1"/>
        <v>408267438.3</v>
      </c>
      <c r="G12" s="6">
        <v>2.9686431329E8</v>
      </c>
      <c r="H12" s="64">
        <v>1744.0</v>
      </c>
      <c r="I12" s="6">
        <v>3554944.99</v>
      </c>
      <c r="J12" s="6">
        <v>66779.0</v>
      </c>
      <c r="K12" s="4">
        <f t="shared" si="2"/>
        <v>3488165.99</v>
      </c>
      <c r="L12" s="4">
        <f>I12+Nov!L12</f>
        <v>81456108.37</v>
      </c>
      <c r="M12" s="4">
        <f>J12+Nov!M12</f>
        <v>49109549.95</v>
      </c>
      <c r="N12" s="4">
        <f t="shared" si="3"/>
        <v>32346558.42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3.87104741E8</v>
      </c>
      <c r="E13" s="6">
        <v>867642.0</v>
      </c>
      <c r="F13" s="6">
        <f t="shared" si="1"/>
        <v>386237099</v>
      </c>
      <c r="G13" s="6">
        <v>3.13227255E8</v>
      </c>
      <c r="H13" s="64">
        <v>1178.0</v>
      </c>
      <c r="I13" s="6">
        <v>212362.0</v>
      </c>
      <c r="J13" s="6">
        <v>352002.0</v>
      </c>
      <c r="K13" s="4">
        <f t="shared" si="2"/>
        <v>-139640</v>
      </c>
      <c r="L13" s="4">
        <f>I13+Nov!L13</f>
        <v>68443063</v>
      </c>
      <c r="M13" s="4">
        <f>J13+Nov!M13</f>
        <v>146275485</v>
      </c>
      <c r="N13" s="4">
        <f t="shared" si="3"/>
        <v>-77832422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3.207646251E9</v>
      </c>
      <c r="E14" s="6">
        <v>1.5958215E7</v>
      </c>
      <c r="F14" s="6">
        <f t="shared" si="1"/>
        <v>3191688036</v>
      </c>
      <c r="G14" s="6">
        <v>2.737496539E9</v>
      </c>
      <c r="H14" s="64">
        <v>14541.0</v>
      </c>
      <c r="I14" s="6">
        <v>6.0537389E7</v>
      </c>
      <c r="J14" s="6">
        <v>1.465489E7</v>
      </c>
      <c r="K14" s="4">
        <f t="shared" si="2"/>
        <v>45882499</v>
      </c>
      <c r="L14" s="4">
        <f>I14+Nov!L14</f>
        <v>708459847</v>
      </c>
      <c r="M14" s="4">
        <f>J14+Nov!M14</f>
        <v>1945933433</v>
      </c>
      <c r="N14" s="4">
        <f t="shared" si="3"/>
        <v>-1237473586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8.7076494E7</v>
      </c>
      <c r="E15" s="6">
        <v>266003.0</v>
      </c>
      <c r="F15" s="6">
        <f t="shared" si="1"/>
        <v>86810491</v>
      </c>
      <c r="G15" s="6">
        <v>8.4708364E7</v>
      </c>
      <c r="H15" s="64">
        <v>482.0</v>
      </c>
      <c r="I15" s="6">
        <v>178523.0</v>
      </c>
      <c r="J15" s="6">
        <v>682501.0</v>
      </c>
      <c r="K15" s="4">
        <f t="shared" si="2"/>
        <v>-503978</v>
      </c>
      <c r="L15" s="4">
        <f>I15+Nov!L15</f>
        <v>49230582</v>
      </c>
      <c r="M15" s="4">
        <f>J15+Nov!M15</f>
        <v>69273042</v>
      </c>
      <c r="N15" s="4">
        <f t="shared" si="3"/>
        <v>-20042460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1.21161258E8</v>
      </c>
      <c r="E16" s="6">
        <v>1108839.0</v>
      </c>
      <c r="F16" s="6">
        <f t="shared" si="1"/>
        <v>120052419</v>
      </c>
      <c r="G16" s="6">
        <v>1.1137725E8</v>
      </c>
      <c r="H16" s="64">
        <v>43.0</v>
      </c>
      <c r="I16" s="6">
        <v>0.0</v>
      </c>
      <c r="J16" s="6">
        <v>115399.0</v>
      </c>
      <c r="K16" s="4">
        <f t="shared" si="2"/>
        <v>-115399</v>
      </c>
      <c r="L16" s="4">
        <f>I16+Nov!L16</f>
        <v>23000000</v>
      </c>
      <c r="M16" s="4">
        <f>J16+Nov!M16</f>
        <v>7931113</v>
      </c>
      <c r="N16" s="4">
        <f t="shared" si="3"/>
        <v>15068887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1.083420879E9</v>
      </c>
      <c r="E17" s="6">
        <v>2.551098E7</v>
      </c>
      <c r="F17" s="6">
        <f t="shared" si="1"/>
        <v>1057909899</v>
      </c>
      <c r="G17" s="6">
        <v>1.072372291E9</v>
      </c>
      <c r="H17" s="64">
        <v>11070.0</v>
      </c>
      <c r="I17" s="6">
        <v>0.0</v>
      </c>
      <c r="J17" s="6">
        <v>5492202.0</v>
      </c>
      <c r="K17" s="4">
        <f t="shared" si="2"/>
        <v>-5492202</v>
      </c>
      <c r="L17" s="4">
        <f>I17+Nov!L17</f>
        <v>2999985</v>
      </c>
      <c r="M17" s="4">
        <f>J17+Nov!M17</f>
        <v>150401825</v>
      </c>
      <c r="N17" s="4">
        <f t="shared" si="3"/>
        <v>-147401840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3.22385611E9</v>
      </c>
      <c r="E18" s="6">
        <v>1.9879129E7</v>
      </c>
      <c r="F18" s="6">
        <f t="shared" si="1"/>
        <v>3203976981</v>
      </c>
      <c r="G18" s="6">
        <v>3.177588569E9</v>
      </c>
      <c r="H18" s="64">
        <v>10854.0</v>
      </c>
      <c r="I18" s="6">
        <v>6148381.0</v>
      </c>
      <c r="J18" s="6">
        <v>3.0088939E7</v>
      </c>
      <c r="K18" s="4">
        <f t="shared" si="2"/>
        <v>-23940558</v>
      </c>
      <c r="L18" s="4">
        <f>I18+Nov!L18</f>
        <v>87881578</v>
      </c>
      <c r="M18" s="4">
        <f>J18+Nov!M18</f>
        <v>479691055</v>
      </c>
      <c r="N18" s="4">
        <f t="shared" si="3"/>
        <v>-391809477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2.47731161291E9</v>
      </c>
      <c r="E19" s="6">
        <v>3.105124449E7</v>
      </c>
      <c r="F19" s="6">
        <f t="shared" si="1"/>
        <v>2446260368</v>
      </c>
      <c r="G19" s="6">
        <v>2.26431167701E9</v>
      </c>
      <c r="H19" s="64">
        <v>4927.0</v>
      </c>
      <c r="I19" s="6">
        <v>3249428.61</v>
      </c>
      <c r="J19" s="6">
        <v>4481199.1</v>
      </c>
      <c r="K19" s="4">
        <f t="shared" si="2"/>
        <v>-1231770.49</v>
      </c>
      <c r="L19" s="4">
        <f>I19+Nov!L19</f>
        <v>49295937.52</v>
      </c>
      <c r="M19" s="4">
        <f>J19+Nov!M19</f>
        <v>169731555</v>
      </c>
      <c r="N19" s="4">
        <f t="shared" si="3"/>
        <v>-120435617.5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9.02771489593E9</v>
      </c>
      <c r="E20" s="6">
        <v>2.376722457E7</v>
      </c>
      <c r="F20" s="6">
        <f t="shared" si="1"/>
        <v>9003947671</v>
      </c>
      <c r="G20" s="6">
        <v>8.28700956355E9</v>
      </c>
      <c r="H20" s="64">
        <v>32074.0</v>
      </c>
      <c r="I20" s="6">
        <v>9926655.73</v>
      </c>
      <c r="J20" s="6">
        <v>2.4180866758E8</v>
      </c>
      <c r="K20" s="4">
        <f t="shared" si="2"/>
        <v>-231882011.9</v>
      </c>
      <c r="L20" s="4">
        <f>I20+Nov!L20</f>
        <v>154224990.2</v>
      </c>
      <c r="M20" s="4">
        <f>J20+Nov!M20</f>
        <v>905562619.7</v>
      </c>
      <c r="N20" s="4">
        <f t="shared" si="3"/>
        <v>-751337629.5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3.1206960229E8</v>
      </c>
      <c r="E21" s="6">
        <v>535378.09</v>
      </c>
      <c r="F21" s="6">
        <f t="shared" si="1"/>
        <v>311534224.2</v>
      </c>
      <c r="G21" s="6">
        <v>3.0912105788E8</v>
      </c>
      <c r="H21" s="64">
        <v>893.0</v>
      </c>
      <c r="I21" s="6">
        <v>472135.54</v>
      </c>
      <c r="J21" s="6">
        <v>813299.35</v>
      </c>
      <c r="K21" s="4">
        <f t="shared" si="2"/>
        <v>-341163.81</v>
      </c>
      <c r="L21" s="4">
        <f>I21+Nov!L21</f>
        <v>5856700.67</v>
      </c>
      <c r="M21" s="4">
        <f>J21+Nov!M21</f>
        <v>14404787.99</v>
      </c>
      <c r="N21" s="4">
        <f t="shared" si="3"/>
        <v>-8548087.32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3.51163662176E9</v>
      </c>
      <c r="E22" s="6">
        <v>6456750.88</v>
      </c>
      <c r="F22" s="6">
        <f t="shared" si="1"/>
        <v>3505179871</v>
      </c>
      <c r="G22" s="6">
        <v>3.47476894254E9</v>
      </c>
      <c r="H22" s="64">
        <v>23129.0</v>
      </c>
      <c r="I22" s="6">
        <v>7762691.19</v>
      </c>
      <c r="J22" s="6">
        <v>1.046091335E7</v>
      </c>
      <c r="K22" s="4">
        <f t="shared" si="2"/>
        <v>-2698222.16</v>
      </c>
      <c r="L22" s="4">
        <f>I22+Nov!L22</f>
        <v>136454002.3</v>
      </c>
      <c r="M22" s="4">
        <f>J22+Nov!M22</f>
        <v>552429085.5</v>
      </c>
      <c r="N22" s="4">
        <f t="shared" si="3"/>
        <v>-415975083.2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6.568236267E9</v>
      </c>
      <c r="E23" s="6">
        <v>9616975.0</v>
      </c>
      <c r="F23" s="6">
        <f t="shared" si="1"/>
        <v>6558619292</v>
      </c>
      <c r="G23" s="6">
        <v>6.498180542E9</v>
      </c>
      <c r="H23" s="64">
        <v>12254.0</v>
      </c>
      <c r="I23" s="6">
        <v>946811.0</v>
      </c>
      <c r="J23" s="6">
        <v>5.6042067E7</v>
      </c>
      <c r="K23" s="4">
        <f t="shared" si="2"/>
        <v>-55095256</v>
      </c>
      <c r="L23" s="4">
        <f>I23+Nov!L23</f>
        <v>13613451</v>
      </c>
      <c r="M23" s="4">
        <f>J23+Nov!M23</f>
        <v>1779250695</v>
      </c>
      <c r="N23" s="4">
        <f t="shared" si="3"/>
        <v>-1765637244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3.4809988316E9</v>
      </c>
      <c r="E24" s="6">
        <v>7733138.86</v>
      </c>
      <c r="F24" s="6">
        <f t="shared" si="1"/>
        <v>3473265693</v>
      </c>
      <c r="G24" s="6">
        <v>3.27048643301E9</v>
      </c>
      <c r="H24" s="64">
        <v>12251.0</v>
      </c>
      <c r="I24" s="6">
        <v>849772.81</v>
      </c>
      <c r="J24" s="6">
        <v>3118633.12</v>
      </c>
      <c r="K24" s="4">
        <f t="shared" si="2"/>
        <v>-2268860.31</v>
      </c>
      <c r="L24" s="4">
        <f>I24+Nov!L24</f>
        <v>595824753.7</v>
      </c>
      <c r="M24" s="4">
        <f>J24+Nov!M24</f>
        <v>882400341.2</v>
      </c>
      <c r="N24" s="4">
        <f t="shared" si="3"/>
        <v>-286575587.5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5.700954235E9</v>
      </c>
      <c r="E25" s="6">
        <v>2.576069E7</v>
      </c>
      <c r="F25" s="6">
        <f t="shared" si="1"/>
        <v>5675193545</v>
      </c>
      <c r="G25" s="6">
        <v>5.555822622E9</v>
      </c>
      <c r="H25" s="64">
        <v>67360.0</v>
      </c>
      <c r="I25" s="6">
        <v>2.2385162E7</v>
      </c>
      <c r="J25" s="6">
        <v>6.4196603E7</v>
      </c>
      <c r="K25" s="4">
        <f t="shared" si="2"/>
        <v>-41811441</v>
      </c>
      <c r="L25" s="4">
        <f>I25+Nov!L25</f>
        <v>424612082</v>
      </c>
      <c r="M25" s="4">
        <f>J25+Nov!M25</f>
        <v>1665088362</v>
      </c>
      <c r="N25" s="4">
        <f t="shared" si="3"/>
        <v>-1240476280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9.161529278E9</v>
      </c>
      <c r="E26" s="6">
        <v>4.9780381E7</v>
      </c>
      <c r="F26" s="6">
        <f t="shared" si="1"/>
        <v>9111748897</v>
      </c>
      <c r="G26" s="6">
        <v>9.086209658E9</v>
      </c>
      <c r="H26" s="64">
        <v>58345.0</v>
      </c>
      <c r="I26" s="6">
        <v>8.7602696E7</v>
      </c>
      <c r="J26" s="6">
        <v>1.14453605E8</v>
      </c>
      <c r="K26" s="4">
        <f t="shared" si="2"/>
        <v>-26850909</v>
      </c>
      <c r="L26" s="4">
        <f>I26+Nov!L26</f>
        <v>861500997</v>
      </c>
      <c r="M26" s="4">
        <f>J26+Nov!M26</f>
        <v>2960667907</v>
      </c>
      <c r="N26" s="4">
        <f t="shared" si="3"/>
        <v>-2099166910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5.1852526896E8</v>
      </c>
      <c r="E27" s="6">
        <v>8774575.27</v>
      </c>
      <c r="F27" s="6">
        <f t="shared" si="1"/>
        <v>509750693.7</v>
      </c>
      <c r="G27" s="6">
        <v>0.0</v>
      </c>
      <c r="H27" s="64">
        <v>1201.0</v>
      </c>
      <c r="I27" s="6">
        <v>394330.71</v>
      </c>
      <c r="J27" s="6">
        <v>2628724.42</v>
      </c>
      <c r="K27" s="4">
        <f t="shared" si="2"/>
        <v>-2234393.71</v>
      </c>
      <c r="L27" s="4">
        <f>I27+Nov!L27</f>
        <v>64664233.2</v>
      </c>
      <c r="M27" s="4">
        <f>J27+Nov!M27</f>
        <v>164402916.9</v>
      </c>
      <c r="N27" s="4">
        <f t="shared" si="3"/>
        <v>-99738683.7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4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2.3947054131E8</v>
      </c>
      <c r="E29" s="6">
        <v>1.104124402E7</v>
      </c>
      <c r="F29" s="6">
        <f t="shared" ref="F29:F32" si="5">D29-E29</f>
        <v>228429297.3</v>
      </c>
      <c r="G29" s="6">
        <v>2.2369090245E8</v>
      </c>
      <c r="H29" s="64">
        <v>4466.0</v>
      </c>
      <c r="I29" s="6">
        <v>1.135689391E7</v>
      </c>
      <c r="J29" s="6">
        <v>2.067288559E7</v>
      </c>
      <c r="K29" s="4">
        <f t="shared" ref="K29:K32" si="6">I29-J29</f>
        <v>-9315991.68</v>
      </c>
      <c r="L29" s="4">
        <f>I29+Nov!L29</f>
        <v>100426830.6</v>
      </c>
      <c r="M29" s="4">
        <f>J29+Nov!M29</f>
        <v>107782721.9</v>
      </c>
      <c r="N29" s="4">
        <f t="shared" ref="N29:N32" si="7">L29-M29</f>
        <v>-7355891.31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3.8318206852E8</v>
      </c>
      <c r="E30" s="6">
        <v>3901208.05</v>
      </c>
      <c r="F30" s="6">
        <f t="shared" si="5"/>
        <v>379280860.5</v>
      </c>
      <c r="G30" s="6">
        <v>2.6832804E8</v>
      </c>
      <c r="H30" s="64">
        <v>5510.0</v>
      </c>
      <c r="I30" s="6">
        <v>2.015971388E7</v>
      </c>
      <c r="J30" s="6">
        <v>1839010.48</v>
      </c>
      <c r="K30" s="4">
        <f t="shared" si="6"/>
        <v>18320703.4</v>
      </c>
      <c r="L30" s="4">
        <f>I30+Nov!L30</f>
        <v>336486282.9</v>
      </c>
      <c r="M30" s="4">
        <f>J30+Nov!M30</f>
        <v>75637563.51</v>
      </c>
      <c r="N30" s="4">
        <f t="shared" si="7"/>
        <v>260848719.4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2.835315286E8</v>
      </c>
      <c r="E31" s="6">
        <v>860563.08</v>
      </c>
      <c r="F31" s="6">
        <f t="shared" si="5"/>
        <v>282670965.5</v>
      </c>
      <c r="G31" s="6">
        <v>2.787049472E8</v>
      </c>
      <c r="H31" s="64">
        <v>1138.0</v>
      </c>
      <c r="I31" s="6">
        <v>251159.09</v>
      </c>
      <c r="J31" s="6">
        <v>582702.46</v>
      </c>
      <c r="K31" s="4">
        <f t="shared" si="6"/>
        <v>-331543.37</v>
      </c>
      <c r="L31" s="4">
        <f>I31+Nov!L31</f>
        <v>9620545.31</v>
      </c>
      <c r="M31" s="4">
        <f>J31+Nov!M31</f>
        <v>47389475.94</v>
      </c>
      <c r="N31" s="4">
        <f t="shared" si="7"/>
        <v>-37768930.63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134</v>
      </c>
      <c r="D32" s="6">
        <v>6.9851749E8</v>
      </c>
      <c r="E32" s="6">
        <v>1007470.0</v>
      </c>
      <c r="F32" s="6">
        <f t="shared" si="5"/>
        <v>697510020</v>
      </c>
      <c r="G32" s="6">
        <v>6.91863542E8</v>
      </c>
      <c r="H32" s="64">
        <v>755849.0</v>
      </c>
      <c r="I32" s="6">
        <v>4.4371256E7</v>
      </c>
      <c r="J32" s="6">
        <v>1.3000641E7</v>
      </c>
      <c r="K32" s="4">
        <f t="shared" si="6"/>
        <v>31370615</v>
      </c>
      <c r="L32" s="4">
        <f>I32+Nov!L32</f>
        <v>338081842</v>
      </c>
      <c r="M32" s="4">
        <f>J32+Nov!M32</f>
        <v>271152989</v>
      </c>
      <c r="N32" s="4">
        <f t="shared" si="7"/>
        <v>66928853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4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1.39109767E9</v>
      </c>
      <c r="E34" s="6">
        <v>1724224.0</v>
      </c>
      <c r="F34" s="6">
        <f>D34-E34</f>
        <v>1389373446</v>
      </c>
      <c r="G34" s="6">
        <v>1.381962862E9</v>
      </c>
      <c r="H34" s="64">
        <v>3211.0</v>
      </c>
      <c r="I34" s="6">
        <v>1.8852976E7</v>
      </c>
      <c r="J34" s="6">
        <v>0.0</v>
      </c>
      <c r="K34" s="4">
        <f>I34-J34</f>
        <v>18852976</v>
      </c>
      <c r="L34" s="4">
        <f>I34+Nov!L34</f>
        <v>33388894</v>
      </c>
      <c r="M34" s="4">
        <f>J34+Nov!M34</f>
        <v>875682840</v>
      </c>
      <c r="N34" s="4">
        <f>L34-M34</f>
        <v>-842293946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58059937123</v>
      </c>
      <c r="E35" s="24">
        <f t="shared" si="9"/>
        <v>281003586.2</v>
      </c>
      <c r="F35" s="24">
        <f t="shared" si="9"/>
        <v>57778933537</v>
      </c>
      <c r="G35" s="24">
        <f t="shared" si="9"/>
        <v>54928925324</v>
      </c>
      <c r="H35" s="65">
        <f t="shared" si="9"/>
        <v>1034953</v>
      </c>
      <c r="I35" s="24">
        <f t="shared" si="9"/>
        <v>313466912.8</v>
      </c>
      <c r="J35" s="24">
        <f t="shared" si="9"/>
        <v>628686872.8</v>
      </c>
      <c r="K35" s="24">
        <f t="shared" si="9"/>
        <v>-315219960</v>
      </c>
      <c r="L35" s="24">
        <f t="shared" si="9"/>
        <v>4573656768</v>
      </c>
      <c r="M35" s="24">
        <f t="shared" si="9"/>
        <v>14796779165</v>
      </c>
      <c r="N35" s="24">
        <f t="shared" si="9"/>
        <v>-10223122398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4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2.792801719E7</v>
      </c>
      <c r="E37" s="6">
        <v>235222.64</v>
      </c>
      <c r="F37" s="6">
        <f t="shared" ref="F37:F38" si="10">D37-E37</f>
        <v>27692794.55</v>
      </c>
      <c r="G37" s="6">
        <v>0.0</v>
      </c>
      <c r="H37" s="64">
        <v>50.0</v>
      </c>
      <c r="I37" s="6">
        <v>86729.32</v>
      </c>
      <c r="J37" s="6">
        <v>0.0</v>
      </c>
      <c r="K37" s="4">
        <f t="shared" ref="K37:K38" si="11">I37-J37</f>
        <v>86729.32</v>
      </c>
      <c r="L37" s="4">
        <f>I37+Nov!L37</f>
        <v>828999.68</v>
      </c>
      <c r="M37" s="4">
        <f>J37+Nov!M37</f>
        <v>176946.37</v>
      </c>
      <c r="N37" s="4">
        <f t="shared" ref="N37:N38" si="12">L37-M37</f>
        <v>652053.31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2.034574744E9</v>
      </c>
      <c r="E38" s="6">
        <v>1.0223495E7</v>
      </c>
      <c r="F38" s="6">
        <f t="shared" si="10"/>
        <v>2024351249</v>
      </c>
      <c r="G38" s="6">
        <v>0.0</v>
      </c>
      <c r="H38" s="64">
        <v>3139.0</v>
      </c>
      <c r="I38" s="6">
        <v>6.9239289E7</v>
      </c>
      <c r="J38" s="6">
        <v>9.0022748E7</v>
      </c>
      <c r="K38" s="4">
        <f t="shared" si="11"/>
        <v>-20783459</v>
      </c>
      <c r="L38" s="4">
        <f>I38+Nov!L38</f>
        <v>424844670</v>
      </c>
      <c r="M38" s="4">
        <f>J38+Nov!M38</f>
        <v>738036854</v>
      </c>
      <c r="N38" s="4">
        <f t="shared" si="12"/>
        <v>-313192184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2062502761</v>
      </c>
      <c r="E39" s="24">
        <f t="shared" si="13"/>
        <v>10458717.64</v>
      </c>
      <c r="F39" s="24">
        <f t="shared" si="13"/>
        <v>2052044044</v>
      </c>
      <c r="G39" s="24">
        <f t="shared" si="13"/>
        <v>0</v>
      </c>
      <c r="H39" s="66">
        <f t="shared" si="13"/>
        <v>3189</v>
      </c>
      <c r="I39" s="24">
        <f t="shared" si="13"/>
        <v>69326018.32</v>
      </c>
      <c r="J39" s="24">
        <f t="shared" si="13"/>
        <v>90022748</v>
      </c>
      <c r="K39" s="24">
        <f t="shared" si="13"/>
        <v>-20696729.68</v>
      </c>
      <c r="L39" s="24">
        <f t="shared" si="13"/>
        <v>425673669.7</v>
      </c>
      <c r="M39" s="24">
        <f t="shared" si="13"/>
        <v>738213800.4</v>
      </c>
      <c r="N39" s="24">
        <f t="shared" si="13"/>
        <v>-312540130.7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60122439885</v>
      </c>
      <c r="E40" s="24">
        <f t="shared" si="14"/>
        <v>291462303.9</v>
      </c>
      <c r="F40" s="24">
        <f t="shared" si="14"/>
        <v>59830977581</v>
      </c>
      <c r="G40" s="24">
        <f t="shared" si="14"/>
        <v>54928925324</v>
      </c>
      <c r="H40" s="66">
        <f t="shared" si="14"/>
        <v>1038142</v>
      </c>
      <c r="I40" s="24">
        <f t="shared" si="14"/>
        <v>382792931.1</v>
      </c>
      <c r="J40" s="24">
        <f t="shared" si="14"/>
        <v>718709620.8</v>
      </c>
      <c r="K40" s="24">
        <f t="shared" si="14"/>
        <v>-335916689.7</v>
      </c>
      <c r="L40" s="24">
        <f t="shared" si="14"/>
        <v>4999330437</v>
      </c>
      <c r="M40" s="24">
        <f t="shared" si="14"/>
        <v>15534992966</v>
      </c>
      <c r="N40" s="24">
        <f t="shared" si="14"/>
        <v>-10535662528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67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68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4.1844799633E8</v>
      </c>
      <c r="E43" s="6">
        <v>1182701.14</v>
      </c>
      <c r="F43" s="6">
        <f t="shared" ref="F43:F52" si="15">D43-E43</f>
        <v>417265295.2</v>
      </c>
      <c r="G43" s="6">
        <v>2.074621601E8</v>
      </c>
      <c r="H43" s="64">
        <v>2303.0</v>
      </c>
      <c r="I43" s="6">
        <v>288098.05</v>
      </c>
      <c r="J43" s="6">
        <v>2030637.85</v>
      </c>
      <c r="K43" s="4">
        <f t="shared" ref="K43:K52" si="16">I43-J43</f>
        <v>-1742539.8</v>
      </c>
      <c r="L43" s="4">
        <f>I43+Nov!L43</f>
        <v>12640447.91</v>
      </c>
      <c r="M43" s="4">
        <f>J43+Nov!M43</f>
        <v>68832507.55</v>
      </c>
      <c r="N43" s="4">
        <f t="shared" ref="N43:N52" si="17">L43-M43</f>
        <v>-56192059.64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1.1390992993E8</v>
      </c>
      <c r="E44" s="6">
        <v>276386.0</v>
      </c>
      <c r="F44" s="6">
        <f t="shared" si="15"/>
        <v>113633543.9</v>
      </c>
      <c r="G44" s="6">
        <v>2.9962355E7</v>
      </c>
      <c r="H44" s="64">
        <v>781.0</v>
      </c>
      <c r="I44" s="6">
        <v>346051.21</v>
      </c>
      <c r="J44" s="6">
        <v>229313.21</v>
      </c>
      <c r="K44" s="4">
        <f t="shared" si="16"/>
        <v>116738</v>
      </c>
      <c r="L44" s="4">
        <f>I44+Nov!L44</f>
        <v>4859180.08</v>
      </c>
      <c r="M44" s="4">
        <f>J44+Nov!M44</f>
        <v>14121253.37</v>
      </c>
      <c r="N44" s="4">
        <f t="shared" si="17"/>
        <v>-9262073.29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6.64018659E8</v>
      </c>
      <c r="E45" s="6">
        <v>3234621.0</v>
      </c>
      <c r="F45" s="6">
        <f t="shared" si="15"/>
        <v>660784038</v>
      </c>
      <c r="G45" s="6">
        <v>3.12223783E8</v>
      </c>
      <c r="H45" s="64">
        <v>4135.0</v>
      </c>
      <c r="I45" s="6">
        <v>1106979.0</v>
      </c>
      <c r="J45" s="6">
        <v>4200425.0</v>
      </c>
      <c r="K45" s="4">
        <f t="shared" si="16"/>
        <v>-3093446</v>
      </c>
      <c r="L45" s="4">
        <f>I45+Nov!L45</f>
        <v>16773027</v>
      </c>
      <c r="M45" s="4">
        <f>J45+Nov!M45</f>
        <v>320976461</v>
      </c>
      <c r="N45" s="4">
        <f t="shared" si="17"/>
        <v>-304203434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4.62696835E8</v>
      </c>
      <c r="E46" s="6">
        <v>1426784.0</v>
      </c>
      <c r="F46" s="6">
        <f t="shared" si="15"/>
        <v>461270051</v>
      </c>
      <c r="G46" s="6">
        <v>3.25491233E8</v>
      </c>
      <c r="H46" s="64">
        <v>359.0</v>
      </c>
      <c r="I46" s="6">
        <v>2346606.0</v>
      </c>
      <c r="J46" s="6">
        <v>1780557.0</v>
      </c>
      <c r="K46" s="4">
        <f t="shared" si="16"/>
        <v>566049</v>
      </c>
      <c r="L46" s="4">
        <f>I46+Nov!L46</f>
        <v>360828467</v>
      </c>
      <c r="M46" s="4">
        <f>J46+Nov!M46</f>
        <v>213581110</v>
      </c>
      <c r="N46" s="4">
        <f t="shared" si="17"/>
        <v>147247357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3.2899747798E8</v>
      </c>
      <c r="E47" s="6">
        <v>1467027.51</v>
      </c>
      <c r="F47" s="6">
        <f t="shared" si="15"/>
        <v>327530450.5</v>
      </c>
      <c r="G47" s="6">
        <v>1.601915582E8</v>
      </c>
      <c r="H47" s="64">
        <v>47.0</v>
      </c>
      <c r="I47" s="6">
        <v>0.0</v>
      </c>
      <c r="J47" s="6">
        <v>0.0</v>
      </c>
      <c r="K47" s="4">
        <f t="shared" si="16"/>
        <v>0</v>
      </c>
      <c r="L47" s="4">
        <f>I47+'Nov UPDATED'!L47</f>
        <v>0</v>
      </c>
      <c r="M47" s="4">
        <f>J47+'Nov UPDATED'!M47</f>
        <v>2526922</v>
      </c>
      <c r="N47" s="4">
        <f t="shared" si="17"/>
        <v>-2526922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4.64537774E8</v>
      </c>
      <c r="E48" s="6">
        <v>1.4189054E7</v>
      </c>
      <c r="F48" s="6">
        <f t="shared" si="15"/>
        <v>450348720</v>
      </c>
      <c r="G48" s="6">
        <v>2.19513092E8</v>
      </c>
      <c r="H48" s="64">
        <v>9672.0</v>
      </c>
      <c r="I48" s="6">
        <v>171379.0</v>
      </c>
      <c r="J48" s="6">
        <v>1473468.0</v>
      </c>
      <c r="K48" s="4">
        <f t="shared" si="16"/>
        <v>-1302089</v>
      </c>
      <c r="L48" s="4">
        <f>I48+Nov!L48</f>
        <v>5124704</v>
      </c>
      <c r="M48" s="4">
        <f>J48+Nov!M48</f>
        <v>75181066</v>
      </c>
      <c r="N48" s="4">
        <f t="shared" si="17"/>
        <v>-70056362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1.886841883E9</v>
      </c>
      <c r="E49" s="6">
        <v>1.3652682E7</v>
      </c>
      <c r="F49" s="6">
        <f t="shared" si="15"/>
        <v>1873189201</v>
      </c>
      <c r="G49" s="6">
        <v>8.97686665E8</v>
      </c>
      <c r="H49" s="64">
        <v>7429.0</v>
      </c>
      <c r="I49" s="6">
        <v>1108557.0</v>
      </c>
      <c r="J49" s="6">
        <v>8570634.0</v>
      </c>
      <c r="K49" s="4">
        <f t="shared" si="16"/>
        <v>-7462077</v>
      </c>
      <c r="L49" s="4">
        <f>I49+Nov!L49</f>
        <v>27460108</v>
      </c>
      <c r="M49" s="4">
        <f>J49+Nov!M49</f>
        <v>198954401</v>
      </c>
      <c r="N49" s="4">
        <f t="shared" si="17"/>
        <v>-171494293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1.21651217E8</v>
      </c>
      <c r="E50" s="6">
        <v>52009.0</v>
      </c>
      <c r="F50" s="6">
        <f t="shared" si="15"/>
        <v>121599208</v>
      </c>
      <c r="G50" s="6">
        <v>6.0384683E7</v>
      </c>
      <c r="H50" s="64">
        <v>163.0</v>
      </c>
      <c r="I50" s="6">
        <v>0.0</v>
      </c>
      <c r="J50" s="6">
        <v>623398.0</v>
      </c>
      <c r="K50" s="4">
        <f t="shared" si="16"/>
        <v>-623398</v>
      </c>
      <c r="L50" s="4">
        <f>I50+Nov!L50</f>
        <v>999999</v>
      </c>
      <c r="M50" s="4">
        <f>J50+Nov!M50</f>
        <v>3554881</v>
      </c>
      <c r="N50" s="4">
        <f t="shared" si="17"/>
        <v>-2554882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5.974850121E9</v>
      </c>
      <c r="E51" s="6">
        <v>2.8886301E7</v>
      </c>
      <c r="F51" s="6">
        <f t="shared" si="15"/>
        <v>5945963820</v>
      </c>
      <c r="G51" s="6">
        <v>3.173947638E9</v>
      </c>
      <c r="H51" s="64">
        <v>54620.0</v>
      </c>
      <c r="I51" s="6">
        <v>7298285.0</v>
      </c>
      <c r="J51" s="6">
        <v>5.7575441E7</v>
      </c>
      <c r="K51" s="4">
        <f t="shared" si="16"/>
        <v>-50277156</v>
      </c>
      <c r="L51" s="4">
        <f>I51+Nov!L51</f>
        <v>150580065</v>
      </c>
      <c r="M51" s="4">
        <f>J51+Nov!M51</f>
        <v>1148247937</v>
      </c>
      <c r="N51" s="4">
        <f t="shared" si="17"/>
        <v>-997667872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4.93693535E8</v>
      </c>
      <c r="E52" s="6">
        <v>2001582.0</v>
      </c>
      <c r="F52" s="6">
        <f t="shared" si="15"/>
        <v>491691953</v>
      </c>
      <c r="G52" s="6">
        <v>2.84922272E8</v>
      </c>
      <c r="H52" s="64">
        <v>5000.0</v>
      </c>
      <c r="I52" s="6">
        <v>0.0</v>
      </c>
      <c r="J52" s="6">
        <v>8248108.0</v>
      </c>
      <c r="K52" s="4">
        <f t="shared" si="16"/>
        <v>-8248108</v>
      </c>
      <c r="L52" s="4">
        <f>I52+Nov!L52</f>
        <v>0</v>
      </c>
      <c r="M52" s="4">
        <f>J52+Nov!M52</f>
        <v>157619596</v>
      </c>
      <c r="N52" s="4">
        <f t="shared" si="17"/>
        <v>-157619596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4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7.655037E7</v>
      </c>
      <c r="E54" s="6">
        <v>235518.0</v>
      </c>
      <c r="F54" s="6">
        <f t="shared" ref="F54:F56" si="19">D54-E54</f>
        <v>76314852</v>
      </c>
      <c r="G54" s="6">
        <v>1.5389611E7</v>
      </c>
      <c r="H54" s="64">
        <v>1247.0</v>
      </c>
      <c r="I54" s="6">
        <v>259659.0</v>
      </c>
      <c r="J54" s="6">
        <v>199181.0</v>
      </c>
      <c r="K54" s="4">
        <f t="shared" ref="K54:K56" si="20">I54-J54</f>
        <v>60478</v>
      </c>
      <c r="L54" s="4">
        <f>I54+Nov!L54</f>
        <v>23035069</v>
      </c>
      <c r="M54" s="4">
        <f>J54+Nov!M54</f>
        <v>26937027</v>
      </c>
      <c r="N54" s="4">
        <f t="shared" ref="N54:N56" si="21">L54-M54</f>
        <v>-3901958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5.6816387E7</v>
      </c>
      <c r="E55" s="6">
        <v>188310.0</v>
      </c>
      <c r="F55" s="6">
        <f t="shared" si="19"/>
        <v>56628077</v>
      </c>
      <c r="G55" s="6">
        <v>4.124664E7</v>
      </c>
      <c r="H55" s="64">
        <v>505.0</v>
      </c>
      <c r="I55" s="6">
        <v>182300.0</v>
      </c>
      <c r="J55" s="6">
        <v>1011.0</v>
      </c>
      <c r="K55" s="4">
        <f t="shared" si="20"/>
        <v>181289</v>
      </c>
      <c r="L55" s="4">
        <f>I55+Nov!L55</f>
        <v>2937545</v>
      </c>
      <c r="M55" s="4">
        <f>J55+Nov!M55</f>
        <v>2576238</v>
      </c>
      <c r="N55" s="4">
        <f t="shared" si="21"/>
        <v>361307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4.7923562E7</v>
      </c>
      <c r="E56" s="6">
        <v>169071.0</v>
      </c>
      <c r="F56" s="6">
        <f t="shared" si="19"/>
        <v>47754491</v>
      </c>
      <c r="G56" s="6">
        <v>3.9523142E7</v>
      </c>
      <c r="H56" s="64">
        <v>243.0</v>
      </c>
      <c r="I56" s="6">
        <v>163361.0</v>
      </c>
      <c r="J56" s="6">
        <v>0.0</v>
      </c>
      <c r="K56" s="4">
        <f t="shared" si="20"/>
        <v>163361</v>
      </c>
      <c r="L56" s="4">
        <f>I56+Nov!L56</f>
        <v>1089906</v>
      </c>
      <c r="M56" s="4">
        <f>J56+Nov!M56</f>
        <v>1236385</v>
      </c>
      <c r="N56" s="4">
        <f t="shared" si="21"/>
        <v>-146479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11110935747</v>
      </c>
      <c r="E57" s="24">
        <f t="shared" si="23"/>
        <v>66962046.65</v>
      </c>
      <c r="F57" s="24">
        <f t="shared" si="23"/>
        <v>11043973701</v>
      </c>
      <c r="G57" s="24">
        <f t="shared" si="23"/>
        <v>5767944832</v>
      </c>
      <c r="H57" s="65">
        <f t="shared" si="23"/>
        <v>86504</v>
      </c>
      <c r="I57" s="24">
        <f>SUM(I42:I56)</f>
        <v>13271275.26</v>
      </c>
      <c r="J57" s="24">
        <f t="shared" ref="J57:N57" si="24">SUM(J43:J56)</f>
        <v>84932174.06</v>
      </c>
      <c r="K57" s="24">
        <f t="shared" si="24"/>
        <v>-71660898.8</v>
      </c>
      <c r="L57" s="24">
        <f t="shared" si="24"/>
        <v>606328518</v>
      </c>
      <c r="M57" s="24">
        <f t="shared" si="24"/>
        <v>2234345785</v>
      </c>
      <c r="N57" s="24">
        <f t="shared" si="24"/>
        <v>-1628017267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68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6">
        <v>1104515.89</v>
      </c>
      <c r="E59" s="6">
        <v>6323.4</v>
      </c>
      <c r="F59" s="6">
        <f t="shared" ref="F59:F62" si="25">D59-E59</f>
        <v>1098192.49</v>
      </c>
      <c r="G59" s="6">
        <v>0.0</v>
      </c>
      <c r="H59" s="64">
        <v>49.0</v>
      </c>
      <c r="I59" s="6">
        <v>0.0</v>
      </c>
      <c r="J59" s="6">
        <v>9886771.38</v>
      </c>
      <c r="K59" s="4">
        <f t="shared" ref="K59:K62" si="26">I59-J59</f>
        <v>-9886771.38</v>
      </c>
      <c r="L59" s="4">
        <f>I59+Nov!L59</f>
        <v>802972.08</v>
      </c>
      <c r="M59" s="4">
        <f>J59+Nov!M59</f>
        <v>10100837</v>
      </c>
      <c r="N59" s="4">
        <f t="shared" ref="N59:N62" si="27">L59-M59</f>
        <v>-9297864.92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3.24560267E8</v>
      </c>
      <c r="E60" s="6">
        <v>1.9888483E7</v>
      </c>
      <c r="F60" s="6">
        <f t="shared" si="25"/>
        <v>304671784</v>
      </c>
      <c r="G60" s="6">
        <v>1.66044448E8</v>
      </c>
      <c r="H60" s="64">
        <v>213.0</v>
      </c>
      <c r="I60" s="6">
        <v>0.0</v>
      </c>
      <c r="J60" s="6">
        <v>355832.0</v>
      </c>
      <c r="K60" s="4">
        <f t="shared" si="26"/>
        <v>-355832</v>
      </c>
      <c r="L60" s="4">
        <f>I60+Nov!L60</f>
        <v>39350</v>
      </c>
      <c r="M60" s="4">
        <f>J60+Nov!M60</f>
        <v>37359329</v>
      </c>
      <c r="N60" s="4">
        <f t="shared" si="27"/>
        <v>-37319979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1.732740318E9</v>
      </c>
      <c r="E61" s="6">
        <v>5.2676576E7</v>
      </c>
      <c r="F61" s="6">
        <f t="shared" si="25"/>
        <v>1680063742</v>
      </c>
      <c r="G61" s="6">
        <v>0.0</v>
      </c>
      <c r="H61" s="64">
        <v>4269.0</v>
      </c>
      <c r="I61" s="6">
        <v>9.063251E7</v>
      </c>
      <c r="J61" s="6">
        <v>1.1587746E7</v>
      </c>
      <c r="K61" s="4">
        <f t="shared" si="26"/>
        <v>79044764</v>
      </c>
      <c r="L61" s="4">
        <f>I61+Nov!L61</f>
        <v>308427830</v>
      </c>
      <c r="M61" s="4">
        <f>J61+Nov!M61</f>
        <v>319554455</v>
      </c>
      <c r="N61" s="4">
        <f t="shared" si="27"/>
        <v>-11126625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2.45768193E8</v>
      </c>
      <c r="E62" s="6">
        <v>1938212.0</v>
      </c>
      <c r="F62" s="6">
        <f t="shared" si="25"/>
        <v>243829981</v>
      </c>
      <c r="G62" s="6">
        <v>0.0</v>
      </c>
      <c r="H62" s="64">
        <v>766.0</v>
      </c>
      <c r="I62" s="6">
        <v>694244.0</v>
      </c>
      <c r="J62" s="6">
        <v>2090568.0</v>
      </c>
      <c r="K62" s="4">
        <f t="shared" si="26"/>
        <v>-1396324</v>
      </c>
      <c r="L62" s="4">
        <f>I62+Nov!L62</f>
        <v>10874609</v>
      </c>
      <c r="M62" s="4">
        <f>J62+Nov!M62</f>
        <v>41392466</v>
      </c>
      <c r="N62" s="4">
        <f t="shared" si="27"/>
        <v>-30517857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2304173294</v>
      </c>
      <c r="E63" s="24">
        <f t="shared" si="29"/>
        <v>74509594.4</v>
      </c>
      <c r="F63" s="24">
        <f t="shared" si="29"/>
        <v>2229663699</v>
      </c>
      <c r="G63" s="24">
        <f t="shared" si="29"/>
        <v>166044448</v>
      </c>
      <c r="H63" s="65">
        <f t="shared" si="29"/>
        <v>5297</v>
      </c>
      <c r="I63" s="24">
        <f t="shared" si="29"/>
        <v>91326754</v>
      </c>
      <c r="J63" s="24">
        <f t="shared" si="29"/>
        <v>23920917.38</v>
      </c>
      <c r="K63" s="24">
        <f t="shared" si="29"/>
        <v>67405836.62</v>
      </c>
      <c r="L63" s="24">
        <f t="shared" si="29"/>
        <v>320144761.1</v>
      </c>
      <c r="M63" s="24">
        <f t="shared" si="29"/>
        <v>408407087</v>
      </c>
      <c r="N63" s="24">
        <f t="shared" si="29"/>
        <v>-88262325.92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13415109041</v>
      </c>
      <c r="E64" s="24">
        <f t="shared" si="30"/>
        <v>141471641.1</v>
      </c>
      <c r="F64" s="24">
        <f t="shared" si="30"/>
        <v>13273637400</v>
      </c>
      <c r="G64" s="24">
        <f t="shared" si="30"/>
        <v>5933989280</v>
      </c>
      <c r="H64" s="65">
        <f t="shared" si="30"/>
        <v>91801</v>
      </c>
      <c r="I64" s="24">
        <f t="shared" si="30"/>
        <v>104598029.3</v>
      </c>
      <c r="J64" s="24">
        <f t="shared" si="30"/>
        <v>108853091.4</v>
      </c>
      <c r="K64" s="24">
        <f t="shared" si="30"/>
        <v>-4255062.18</v>
      </c>
      <c r="L64" s="24">
        <f t="shared" si="30"/>
        <v>926473279.1</v>
      </c>
      <c r="M64" s="24">
        <f t="shared" si="30"/>
        <v>2642752872</v>
      </c>
      <c r="N64" s="24">
        <f t="shared" si="30"/>
        <v>-1716279593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4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68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3.5660265648E10</v>
      </c>
      <c r="E67" s="6">
        <v>8.40697545E8</v>
      </c>
      <c r="F67" s="6">
        <f t="shared" ref="F67:F77" si="31">D67-E67</f>
        <v>34819568103</v>
      </c>
      <c r="G67" s="6">
        <v>2.67E8</v>
      </c>
      <c r="H67" s="64">
        <v>23963.0</v>
      </c>
      <c r="I67" s="6">
        <v>1.31073721E8</v>
      </c>
      <c r="J67" s="6">
        <v>1.95191833E8</v>
      </c>
      <c r="K67" s="4">
        <f t="shared" ref="K67:K77" si="32">I67-J67</f>
        <v>-64118112</v>
      </c>
      <c r="L67" s="4">
        <f>I67+Nov!L67</f>
        <v>1910569764</v>
      </c>
      <c r="M67" s="4">
        <f>J67+Nov!M67</f>
        <v>4833032625</v>
      </c>
      <c r="N67" s="4">
        <f t="shared" ref="N67:N77" si="33">L67-M67</f>
        <v>-2922462861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2.7604437865E8</v>
      </c>
      <c r="E68" s="6">
        <v>1094373.97</v>
      </c>
      <c r="F68" s="6">
        <f t="shared" si="31"/>
        <v>274950004.7</v>
      </c>
      <c r="G68" s="6">
        <v>0.0</v>
      </c>
      <c r="H68" s="64">
        <v>938.0</v>
      </c>
      <c r="I68" s="6">
        <v>316567.76</v>
      </c>
      <c r="J68" s="6">
        <v>2104125.9</v>
      </c>
      <c r="K68" s="4">
        <f t="shared" si="32"/>
        <v>-1787558.14</v>
      </c>
      <c r="L68" s="4">
        <f>I68+Nov!L68</f>
        <v>26402862.74</v>
      </c>
      <c r="M68" s="4">
        <f>J68+Nov!M68</f>
        <v>182667361.2</v>
      </c>
      <c r="N68" s="4">
        <f t="shared" si="33"/>
        <v>-156264498.5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9.5242362433E8</v>
      </c>
      <c r="E69" s="6">
        <v>1.285670996E7</v>
      </c>
      <c r="F69" s="6">
        <f t="shared" si="31"/>
        <v>939566914.4</v>
      </c>
      <c r="G69" s="6">
        <v>0.0</v>
      </c>
      <c r="H69" s="64">
        <v>1821.0</v>
      </c>
      <c r="I69" s="6">
        <v>1.151703743E7</v>
      </c>
      <c r="J69" s="6">
        <v>3763531.87</v>
      </c>
      <c r="K69" s="4">
        <f t="shared" si="32"/>
        <v>7753505.56</v>
      </c>
      <c r="L69" s="4">
        <f>I69+Nov!L69</f>
        <v>76359040.04</v>
      </c>
      <c r="M69" s="4">
        <f>J69+Nov!M69</f>
        <v>80483986.58</v>
      </c>
      <c r="N69" s="4">
        <f t="shared" si="33"/>
        <v>-4124946.54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1.86953095E8</v>
      </c>
      <c r="E70" s="6">
        <v>74230.0</v>
      </c>
      <c r="F70" s="6">
        <f t="shared" si="31"/>
        <v>186878865</v>
      </c>
      <c r="G70" s="6">
        <v>0.0</v>
      </c>
      <c r="H70" s="64">
        <v>139.0</v>
      </c>
      <c r="I70" s="6">
        <v>4998.0</v>
      </c>
      <c r="J70" s="6">
        <v>28890.0</v>
      </c>
      <c r="K70" s="4">
        <f t="shared" si="32"/>
        <v>-23892</v>
      </c>
      <c r="L70" s="4">
        <f>I70+Nov!L70</f>
        <v>24993</v>
      </c>
      <c r="M70" s="4">
        <f>J70+Nov!M70</f>
        <v>16655088</v>
      </c>
      <c r="N70" s="4">
        <f t="shared" si="33"/>
        <v>-16630095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1.19733195E9</v>
      </c>
      <c r="E71" s="6">
        <v>9968565.0</v>
      </c>
      <c r="F71" s="6">
        <f t="shared" si="31"/>
        <v>1187363385</v>
      </c>
      <c r="G71" s="6">
        <v>0.0</v>
      </c>
      <c r="H71" s="64">
        <v>1774.0</v>
      </c>
      <c r="I71" s="6">
        <v>2287071.0</v>
      </c>
      <c r="J71" s="6">
        <v>7.4804189E7</v>
      </c>
      <c r="K71" s="4">
        <f t="shared" si="32"/>
        <v>-72517118</v>
      </c>
      <c r="L71" s="4">
        <f>I71+Nov!L71</f>
        <v>481707215</v>
      </c>
      <c r="M71" s="4">
        <f>J71+Nov!M71</f>
        <v>583048929</v>
      </c>
      <c r="N71" s="4">
        <f t="shared" si="33"/>
        <v>-101341714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1.435872388E9</v>
      </c>
      <c r="E72" s="6">
        <v>3.4092534E7</v>
      </c>
      <c r="F72" s="6">
        <f t="shared" si="31"/>
        <v>1401779854</v>
      </c>
      <c r="G72" s="6">
        <v>0.0</v>
      </c>
      <c r="H72" s="64">
        <v>4610.0</v>
      </c>
      <c r="I72" s="6">
        <v>3329925.0</v>
      </c>
      <c r="J72" s="6">
        <v>6.3401703E7</v>
      </c>
      <c r="K72" s="4">
        <f t="shared" si="32"/>
        <v>-60071778</v>
      </c>
      <c r="L72" s="4">
        <f>I72+Nov!L72</f>
        <v>40112641</v>
      </c>
      <c r="M72" s="4">
        <f>J72+Nov!M72</f>
        <v>283465464</v>
      </c>
      <c r="N72" s="4">
        <f t="shared" si="33"/>
        <v>-243352823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6.25918989E8</v>
      </c>
      <c r="E73" s="6">
        <v>1.0354324E7</v>
      </c>
      <c r="F73" s="6">
        <f t="shared" si="31"/>
        <v>615564665</v>
      </c>
      <c r="G73" s="6">
        <v>0.0</v>
      </c>
      <c r="H73" s="64">
        <v>421.0</v>
      </c>
      <c r="I73" s="6">
        <v>2529791.0</v>
      </c>
      <c r="J73" s="6">
        <v>4820116.0</v>
      </c>
      <c r="K73" s="4">
        <f t="shared" si="32"/>
        <v>-2290325</v>
      </c>
      <c r="L73" s="4">
        <f>I73+Nov!L73</f>
        <v>58853794</v>
      </c>
      <c r="M73" s="4">
        <f>J73+Nov!M73</f>
        <v>54541171</v>
      </c>
      <c r="N73" s="4">
        <f t="shared" si="33"/>
        <v>4312623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3.270741892E8</v>
      </c>
      <c r="E74" s="6">
        <v>1641600.14</v>
      </c>
      <c r="F74" s="6">
        <f t="shared" si="31"/>
        <v>325432589.1</v>
      </c>
      <c r="G74" s="6">
        <v>0.0</v>
      </c>
      <c r="H74" s="64">
        <v>3938.0</v>
      </c>
      <c r="I74" s="6">
        <v>517091.38</v>
      </c>
      <c r="J74" s="6">
        <v>1743915.24</v>
      </c>
      <c r="K74" s="4">
        <f t="shared" si="32"/>
        <v>-1226823.86</v>
      </c>
      <c r="L74" s="4">
        <f>I74+Nov!L74</f>
        <v>9577973.6</v>
      </c>
      <c r="M74" s="4">
        <f>J74+Nov!M74</f>
        <v>20273669.05</v>
      </c>
      <c r="N74" s="4">
        <f t="shared" si="33"/>
        <v>-10695695.45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1.7979921546E9</v>
      </c>
      <c r="E75" s="6">
        <v>2962204.12</v>
      </c>
      <c r="F75" s="6">
        <f t="shared" si="31"/>
        <v>1795029950</v>
      </c>
      <c r="G75" s="6">
        <v>0.0</v>
      </c>
      <c r="H75" s="64">
        <v>790.0</v>
      </c>
      <c r="I75" s="6">
        <v>302750.0</v>
      </c>
      <c r="J75" s="6">
        <v>11850.32</v>
      </c>
      <c r="K75" s="4">
        <f t="shared" si="32"/>
        <v>290899.68</v>
      </c>
      <c r="L75" s="4">
        <f>I75+Nov!L75</f>
        <v>264849684.9</v>
      </c>
      <c r="M75" s="4">
        <f>J75+Nov!M75</f>
        <v>30774197.37</v>
      </c>
      <c r="N75" s="4">
        <f t="shared" si="33"/>
        <v>234075487.5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6.543594826E9</v>
      </c>
      <c r="E76" s="6">
        <v>3.7058224E7</v>
      </c>
      <c r="F76" s="6">
        <f t="shared" si="31"/>
        <v>6506536602</v>
      </c>
      <c r="G76" s="6">
        <v>0.0</v>
      </c>
      <c r="H76" s="64">
        <v>19226.0</v>
      </c>
      <c r="I76" s="6">
        <v>2.23454651E8</v>
      </c>
      <c r="J76" s="6">
        <v>8.5483092E7</v>
      </c>
      <c r="K76" s="4">
        <f t="shared" si="32"/>
        <v>137971559</v>
      </c>
      <c r="L76" s="4">
        <f>I76+Nov!L76</f>
        <v>1596907307</v>
      </c>
      <c r="M76" s="4">
        <f>J76+Nov!M76</f>
        <v>1225047308</v>
      </c>
      <c r="N76" s="4">
        <f t="shared" si="33"/>
        <v>371859999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1.49969959E8</v>
      </c>
      <c r="E77" s="6">
        <v>297146.0</v>
      </c>
      <c r="F77" s="6">
        <f t="shared" si="31"/>
        <v>149672813</v>
      </c>
      <c r="G77" s="6">
        <v>0.0</v>
      </c>
      <c r="H77" s="64">
        <v>2876.0</v>
      </c>
      <c r="I77" s="6">
        <v>771430.0</v>
      </c>
      <c r="J77" s="6">
        <v>503371.0</v>
      </c>
      <c r="K77" s="4">
        <f t="shared" si="32"/>
        <v>268059</v>
      </c>
      <c r="L77" s="4">
        <f>I77+Nov!L77</f>
        <v>36883060</v>
      </c>
      <c r="M77" s="4">
        <f>J77+Nov!M77</f>
        <v>16804775</v>
      </c>
      <c r="N77" s="4">
        <f t="shared" si="33"/>
        <v>20078285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4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7.0761734806E8</v>
      </c>
      <c r="E79" s="6">
        <v>1334618.95</v>
      </c>
      <c r="F79" s="6">
        <f>D79-E79</f>
        <v>706282729.1</v>
      </c>
      <c r="G79" s="6">
        <v>0.0</v>
      </c>
      <c r="H79" s="64">
        <v>13.0</v>
      </c>
      <c r="I79" s="6">
        <v>0.0</v>
      </c>
      <c r="J79" s="6">
        <v>0.0</v>
      </c>
      <c r="K79" s="4">
        <f>I79-J79</f>
        <v>0</v>
      </c>
      <c r="L79" s="4">
        <f>I79+Nov!L79</f>
        <v>0</v>
      </c>
      <c r="M79" s="4">
        <f>J79+Nov!M79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49861058550</v>
      </c>
      <c r="E80" s="24">
        <f t="shared" si="35"/>
        <v>952432075.1</v>
      </c>
      <c r="F80" s="24">
        <f t="shared" si="35"/>
        <v>48908626475</v>
      </c>
      <c r="G80" s="24">
        <f t="shared" si="35"/>
        <v>267000000</v>
      </c>
      <c r="H80" s="65">
        <f t="shared" si="35"/>
        <v>60509</v>
      </c>
      <c r="I80" s="24">
        <f t="shared" si="35"/>
        <v>376105033.6</v>
      </c>
      <c r="J80" s="24">
        <f t="shared" si="35"/>
        <v>431856617.3</v>
      </c>
      <c r="K80" s="24">
        <f t="shared" si="35"/>
        <v>-55751583.76</v>
      </c>
      <c r="L80" s="24">
        <f t="shared" si="35"/>
        <v>4502248335</v>
      </c>
      <c r="M80" s="24">
        <f t="shared" si="35"/>
        <v>7326794574</v>
      </c>
      <c r="N80" s="24">
        <f t="shared" si="35"/>
        <v>-2824546239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4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1.1852045375E10</v>
      </c>
      <c r="E82" s="6">
        <v>8.6107258E7</v>
      </c>
      <c r="F82" s="6">
        <f t="shared" ref="F82:F88" si="36">D82-E82</f>
        <v>11765938117</v>
      </c>
      <c r="G82" s="6">
        <v>0.0</v>
      </c>
      <c r="H82" s="64">
        <v>7354.0</v>
      </c>
      <c r="I82" s="6">
        <v>1.4934863E7</v>
      </c>
      <c r="J82" s="6">
        <v>7.07774611E8</v>
      </c>
      <c r="K82" s="4">
        <f t="shared" ref="K82:K88" si="37">I82-J82</f>
        <v>-692839748</v>
      </c>
      <c r="L82" s="4">
        <f>I82+Nov!L82</f>
        <v>472381359</v>
      </c>
      <c r="M82" s="4">
        <f>J82+Nov!M82</f>
        <v>2312652983</v>
      </c>
      <c r="N82" s="4">
        <f t="shared" ref="N82:N88" si="38">L82-M82</f>
        <v>-1840271624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9.745263418E7</v>
      </c>
      <c r="E83" s="6">
        <v>2128547.92</v>
      </c>
      <c r="F83" s="6">
        <f t="shared" si="36"/>
        <v>95324086.26</v>
      </c>
      <c r="G83" s="6">
        <v>0.0</v>
      </c>
      <c r="H83" s="64">
        <v>88.0</v>
      </c>
      <c r="I83" s="6">
        <v>0.0</v>
      </c>
      <c r="J83" s="6">
        <v>520200.09</v>
      </c>
      <c r="K83" s="4">
        <f t="shared" si="37"/>
        <v>-520200.09</v>
      </c>
      <c r="L83" s="4">
        <f>I83+Nov!L83</f>
        <v>805852.37</v>
      </c>
      <c r="M83" s="4">
        <f>J83+Nov!M83</f>
        <v>170351596.7</v>
      </c>
      <c r="N83" s="4">
        <f t="shared" si="38"/>
        <v>-169545744.3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3.18309045E8</v>
      </c>
      <c r="E84" s="6">
        <v>769370.0</v>
      </c>
      <c r="F84" s="6">
        <f t="shared" si="36"/>
        <v>317539675</v>
      </c>
      <c r="G84" s="6">
        <v>0.0</v>
      </c>
      <c r="H84" s="64">
        <v>162.0</v>
      </c>
      <c r="I84" s="6">
        <v>167500.0</v>
      </c>
      <c r="J84" s="6">
        <v>2948247.0</v>
      </c>
      <c r="K84" s="4">
        <f t="shared" si="37"/>
        <v>-2780747</v>
      </c>
      <c r="L84" s="4">
        <f>I84+Nov!L84</f>
        <v>29059410</v>
      </c>
      <c r="M84" s="4">
        <f>J84+Nov!M84</f>
        <v>165457954</v>
      </c>
      <c r="N84" s="4">
        <f t="shared" si="38"/>
        <v>-136398544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6.810913E7</v>
      </c>
      <c r="E85" s="6">
        <v>1.6798181E7</v>
      </c>
      <c r="F85" s="6">
        <f t="shared" si="36"/>
        <v>51310949</v>
      </c>
      <c r="G85" s="6">
        <v>0.0</v>
      </c>
      <c r="H85" s="64">
        <v>24.0</v>
      </c>
      <c r="I85" s="6">
        <v>0.0</v>
      </c>
      <c r="J85" s="6">
        <v>461099.0</v>
      </c>
      <c r="K85" s="4">
        <f t="shared" si="37"/>
        <v>-461099</v>
      </c>
      <c r="L85" s="4">
        <f>I85+Nov!L85</f>
        <v>0</v>
      </c>
      <c r="M85" s="4">
        <f>J85+Nov!M85</f>
        <v>1376625</v>
      </c>
      <c r="N85" s="4">
        <f t="shared" si="38"/>
        <v>-1376625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1.683720606E9</v>
      </c>
      <c r="E86" s="6">
        <v>8721594.0</v>
      </c>
      <c r="F86" s="6">
        <f t="shared" si="36"/>
        <v>1674999012</v>
      </c>
      <c r="G86" s="6">
        <v>0.0</v>
      </c>
      <c r="H86" s="64">
        <v>1629.0</v>
      </c>
      <c r="I86" s="6">
        <v>82562.0</v>
      </c>
      <c r="J86" s="6">
        <v>4.7106996E7</v>
      </c>
      <c r="K86" s="4">
        <f t="shared" si="37"/>
        <v>-47024434</v>
      </c>
      <c r="L86" s="4">
        <f>I86+Nov!L86</f>
        <v>1222351</v>
      </c>
      <c r="M86" s="4">
        <f>J86+Nov!M86</f>
        <v>318007084</v>
      </c>
      <c r="N86" s="4">
        <f t="shared" si="38"/>
        <v>-316784733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2.2614048024E8</v>
      </c>
      <c r="E87" s="6">
        <v>1236361.92</v>
      </c>
      <c r="F87" s="6">
        <f t="shared" si="36"/>
        <v>224904118.3</v>
      </c>
      <c r="G87" s="6">
        <v>0.0</v>
      </c>
      <c r="H87" s="64">
        <v>96.0</v>
      </c>
      <c r="I87" s="6">
        <v>167750.5</v>
      </c>
      <c r="J87" s="6">
        <v>433072.79</v>
      </c>
      <c r="K87" s="4">
        <f t="shared" si="37"/>
        <v>-265322.29</v>
      </c>
      <c r="L87" s="4">
        <f>I87+Nov!L87</f>
        <v>3885872.93</v>
      </c>
      <c r="M87" s="4">
        <f>J87+Nov!M87</f>
        <v>21698379.9</v>
      </c>
      <c r="N87" s="4">
        <f t="shared" si="38"/>
        <v>-17812506.97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4.94909913E8</v>
      </c>
      <c r="E88" s="6">
        <v>5844077.0</v>
      </c>
      <c r="F88" s="6">
        <f t="shared" si="36"/>
        <v>489065836</v>
      </c>
      <c r="G88" s="6">
        <v>0.0</v>
      </c>
      <c r="H88" s="64">
        <v>2641.0</v>
      </c>
      <c r="I88" s="6">
        <v>9167567.0</v>
      </c>
      <c r="J88" s="6">
        <v>4.5098482E7</v>
      </c>
      <c r="K88" s="4">
        <f t="shared" si="37"/>
        <v>-35930915</v>
      </c>
      <c r="L88" s="4">
        <f>I88+Nov!L88</f>
        <v>121202228</v>
      </c>
      <c r="M88" s="4">
        <f>J88+Nov!M88</f>
        <v>234434352</v>
      </c>
      <c r="N88" s="4">
        <f t="shared" si="38"/>
        <v>-113232124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14740687183</v>
      </c>
      <c r="E89" s="24">
        <f t="shared" si="40"/>
        <v>121605389.8</v>
      </c>
      <c r="F89" s="24">
        <f t="shared" si="40"/>
        <v>14619081794</v>
      </c>
      <c r="G89" s="24">
        <f t="shared" si="40"/>
        <v>0</v>
      </c>
      <c r="H89" s="65">
        <f t="shared" si="40"/>
        <v>11994</v>
      </c>
      <c r="I89" s="24">
        <f t="shared" si="40"/>
        <v>24520242.5</v>
      </c>
      <c r="J89" s="24">
        <f t="shared" si="40"/>
        <v>804342707.9</v>
      </c>
      <c r="K89" s="24">
        <f t="shared" si="40"/>
        <v>-779822465.4</v>
      </c>
      <c r="L89" s="24">
        <f t="shared" si="40"/>
        <v>628557073.3</v>
      </c>
      <c r="M89" s="24">
        <f t="shared" si="40"/>
        <v>3223978975</v>
      </c>
      <c r="N89" s="24">
        <f t="shared" si="40"/>
        <v>-2595421901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7.01117626E8</v>
      </c>
      <c r="E90" s="6">
        <v>5576166.0</v>
      </c>
      <c r="F90" s="6">
        <f>D90-E90</f>
        <v>695541460</v>
      </c>
      <c r="G90" s="6">
        <v>0.0</v>
      </c>
      <c r="H90" s="64">
        <v>584.0</v>
      </c>
      <c r="I90" s="6">
        <v>767090.0</v>
      </c>
      <c r="J90" s="6">
        <v>2.03911911E8</v>
      </c>
      <c r="K90" s="4">
        <f>I90-J90</f>
        <v>-203144821</v>
      </c>
      <c r="L90" s="4">
        <f>I90+Nov!L90</f>
        <v>43265282</v>
      </c>
      <c r="M90" s="4">
        <f>J90+Nov!M90</f>
        <v>296360824</v>
      </c>
      <c r="N90" s="4">
        <f>L90-M90</f>
        <v>-253095542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701117626</v>
      </c>
      <c r="E91" s="24">
        <f t="shared" si="41"/>
        <v>5576166</v>
      </c>
      <c r="F91" s="24">
        <f t="shared" si="41"/>
        <v>695541460</v>
      </c>
      <c r="G91" s="24">
        <f t="shared" si="41"/>
        <v>0</v>
      </c>
      <c r="H91" s="66">
        <f t="shared" si="41"/>
        <v>584</v>
      </c>
      <c r="I91" s="24">
        <f t="shared" si="41"/>
        <v>767090</v>
      </c>
      <c r="J91" s="24">
        <f t="shared" si="41"/>
        <v>203911911</v>
      </c>
      <c r="K91" s="24">
        <f t="shared" si="41"/>
        <v>-203144821</v>
      </c>
      <c r="L91" s="24">
        <f t="shared" si="41"/>
        <v>43265282</v>
      </c>
      <c r="M91" s="24">
        <f t="shared" si="41"/>
        <v>296360824</v>
      </c>
      <c r="N91" s="24">
        <f t="shared" si="41"/>
        <v>-253095542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65302863359</v>
      </c>
      <c r="E92" s="24">
        <f t="shared" si="42"/>
        <v>1079613631</v>
      </c>
      <c r="F92" s="24">
        <f t="shared" si="42"/>
        <v>64223249728</v>
      </c>
      <c r="G92" s="24">
        <f t="shared" si="42"/>
        <v>267000000</v>
      </c>
      <c r="H92" s="65">
        <f t="shared" si="42"/>
        <v>73087</v>
      </c>
      <c r="I92" s="24">
        <f t="shared" si="42"/>
        <v>401392366.1</v>
      </c>
      <c r="J92" s="24">
        <f t="shared" si="42"/>
        <v>1440111236</v>
      </c>
      <c r="K92" s="24">
        <f t="shared" si="42"/>
        <v>-1038718870</v>
      </c>
      <c r="L92" s="24">
        <f t="shared" si="42"/>
        <v>5174070691</v>
      </c>
      <c r="M92" s="24">
        <f t="shared" si="42"/>
        <v>10847134373</v>
      </c>
      <c r="N92" s="24">
        <f t="shared" si="42"/>
        <v>-5673063682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6"/>
      <c r="E93" s="6"/>
      <c r="F93" s="6"/>
      <c r="G93" s="6"/>
      <c r="H93" s="64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68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1.7010884122E8</v>
      </c>
      <c r="E95" s="6">
        <v>245410.7</v>
      </c>
      <c r="F95" s="6">
        <f t="shared" ref="F95:F98" si="43">D95-E95</f>
        <v>169863430.5</v>
      </c>
      <c r="G95" s="6">
        <v>0.0</v>
      </c>
      <c r="H95" s="64">
        <v>55.0</v>
      </c>
      <c r="I95" s="6">
        <v>32500.0</v>
      </c>
      <c r="J95" s="6">
        <v>34000.0</v>
      </c>
      <c r="K95" s="4">
        <f t="shared" ref="K95:K98" si="44">I95-J95</f>
        <v>-1500</v>
      </c>
      <c r="L95" s="4">
        <f>I95+Nov!L95</f>
        <v>16127806.52</v>
      </c>
      <c r="M95" s="4">
        <f>J95+Nov!M95</f>
        <v>12328013.06</v>
      </c>
      <c r="N95" s="4">
        <f t="shared" ref="N95:N98" si="45">L95-M95</f>
        <v>3799793.46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2.3233966681E10</v>
      </c>
      <c r="E96" s="6">
        <v>1.213185687E9</v>
      </c>
      <c r="F96" s="6">
        <f t="shared" si="43"/>
        <v>22020780994</v>
      </c>
      <c r="G96" s="6">
        <v>0.0</v>
      </c>
      <c r="H96" s="64">
        <v>22635.0</v>
      </c>
      <c r="I96" s="6">
        <v>339027.0</v>
      </c>
      <c r="J96" s="6">
        <v>2.36925788E8</v>
      </c>
      <c r="K96" s="4">
        <f t="shared" si="44"/>
        <v>-236586761</v>
      </c>
      <c r="L96" s="4">
        <f>I96+Nov!L96</f>
        <v>4091525</v>
      </c>
      <c r="M96" s="4">
        <f>J96+Nov!M96</f>
        <v>5887108971</v>
      </c>
      <c r="N96" s="4">
        <f t="shared" si="45"/>
        <v>-5883017446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2.768534478E9</v>
      </c>
      <c r="E97" s="6">
        <v>1.7293932E7</v>
      </c>
      <c r="F97" s="6">
        <f t="shared" si="43"/>
        <v>2751240546</v>
      </c>
      <c r="G97" s="6">
        <v>0.0</v>
      </c>
      <c r="H97" s="64">
        <v>1296.0</v>
      </c>
      <c r="I97" s="6">
        <v>2.18494907E8</v>
      </c>
      <c r="J97" s="6">
        <v>5.71504689E8</v>
      </c>
      <c r="K97" s="4">
        <f t="shared" si="44"/>
        <v>-353009782</v>
      </c>
      <c r="L97" s="4">
        <f>I97+Nov!L97</f>
        <v>4543007203</v>
      </c>
      <c r="M97" s="4">
        <f>J97+Nov!M97</f>
        <v>5155730168</v>
      </c>
      <c r="N97" s="4">
        <f t="shared" si="45"/>
        <v>-612722965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1.2486474757E10</v>
      </c>
      <c r="E98" s="6">
        <v>9.6468854E7</v>
      </c>
      <c r="F98" s="6">
        <f t="shared" si="43"/>
        <v>12390005903</v>
      </c>
      <c r="G98" s="6">
        <v>0.0</v>
      </c>
      <c r="H98" s="64">
        <v>72947.0</v>
      </c>
      <c r="I98" s="6">
        <v>5.50434836E8</v>
      </c>
      <c r="J98" s="6">
        <v>7.83711478E8</v>
      </c>
      <c r="K98" s="4">
        <f t="shared" si="44"/>
        <v>-233276642</v>
      </c>
      <c r="L98" s="4">
        <f>I98+Nov!L98</f>
        <v>5164475932</v>
      </c>
      <c r="M98" s="4">
        <f>J98+Nov!M98</f>
        <v>14082961384</v>
      </c>
      <c r="N98" s="4">
        <f t="shared" si="45"/>
        <v>-8918485452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4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135</v>
      </c>
      <c r="D100" s="6">
        <v>1.1598513179E10</v>
      </c>
      <c r="E100" s="6">
        <v>2.07200648E8</v>
      </c>
      <c r="F100" s="6">
        <f>D100-E100</f>
        <v>11391312531</v>
      </c>
      <c r="G100" s="6">
        <v>0.0</v>
      </c>
      <c r="H100" s="64">
        <v>25217.0</v>
      </c>
      <c r="I100" s="6">
        <v>9.66781731E8</v>
      </c>
      <c r="J100" s="6">
        <v>6.86449403E8</v>
      </c>
      <c r="K100" s="4">
        <f>I100-J100</f>
        <v>280332328</v>
      </c>
      <c r="L100" s="4">
        <f>I100+Nov!L100</f>
        <v>12112862995</v>
      </c>
      <c r="M100" s="4">
        <f>J100+Nov!M100</f>
        <v>9331429711</v>
      </c>
      <c r="N100" s="4">
        <f>L100-M100</f>
        <v>2781433284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50257597936</v>
      </c>
      <c r="E101" s="24">
        <f t="shared" si="47"/>
        <v>1534394532</v>
      </c>
      <c r="F101" s="24">
        <f t="shared" si="47"/>
        <v>48723203405</v>
      </c>
      <c r="G101" s="24">
        <f t="shared" si="47"/>
        <v>0</v>
      </c>
      <c r="H101" s="66">
        <f t="shared" si="47"/>
        <v>122150</v>
      </c>
      <c r="I101" s="24">
        <f t="shared" si="47"/>
        <v>1736083001</v>
      </c>
      <c r="J101" s="24">
        <f t="shared" si="47"/>
        <v>2278625358</v>
      </c>
      <c r="K101" s="24">
        <f t="shared" si="47"/>
        <v>-542542357</v>
      </c>
      <c r="L101" s="24">
        <f t="shared" si="47"/>
        <v>21840565462</v>
      </c>
      <c r="M101" s="24">
        <f t="shared" si="47"/>
        <v>34469558247</v>
      </c>
      <c r="N101" s="24">
        <f t="shared" si="47"/>
        <v>-12628992786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68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2.336936923E9</v>
      </c>
      <c r="E103" s="6">
        <v>6783745.0</v>
      </c>
      <c r="F103" s="6">
        <f>D103-E103</f>
        <v>2330153178</v>
      </c>
      <c r="G103" s="6">
        <v>0.0</v>
      </c>
      <c r="H103" s="64">
        <v>3791.0</v>
      </c>
      <c r="I103" s="6">
        <v>1.1704004E8</v>
      </c>
      <c r="J103" s="6">
        <v>1.02072482E8</v>
      </c>
      <c r="K103" s="4">
        <f>I103-J103</f>
        <v>14967558</v>
      </c>
      <c r="L103" s="4">
        <f>I103+Nov!L103</f>
        <v>1453648207</v>
      </c>
      <c r="M103" s="4">
        <f>J103+Nov!M103</f>
        <v>1663327059</v>
      </c>
      <c r="N103" s="4">
        <f>L103-M103</f>
        <v>-209678852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2336936923</v>
      </c>
      <c r="E104" s="24">
        <f t="shared" si="48"/>
        <v>6783745</v>
      </c>
      <c r="F104" s="24">
        <f t="shared" si="48"/>
        <v>2330153178</v>
      </c>
      <c r="G104" s="24">
        <f t="shared" si="48"/>
        <v>0</v>
      </c>
      <c r="H104" s="66">
        <f t="shared" si="48"/>
        <v>3791</v>
      </c>
      <c r="I104" s="24">
        <f t="shared" si="48"/>
        <v>117040040</v>
      </c>
      <c r="J104" s="24">
        <f t="shared" si="48"/>
        <v>102072482</v>
      </c>
      <c r="K104" s="24">
        <f t="shared" si="48"/>
        <v>14967558</v>
      </c>
      <c r="L104" s="24">
        <f t="shared" si="48"/>
        <v>1453648207</v>
      </c>
      <c r="M104" s="24">
        <f t="shared" si="48"/>
        <v>1663327059</v>
      </c>
      <c r="N104" s="24">
        <f t="shared" si="48"/>
        <v>-209678852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52594534859</v>
      </c>
      <c r="E105" s="24">
        <f t="shared" si="49"/>
        <v>1541178277</v>
      </c>
      <c r="F105" s="24">
        <f t="shared" si="49"/>
        <v>51053356583</v>
      </c>
      <c r="G105" s="24">
        <f t="shared" si="49"/>
        <v>0</v>
      </c>
      <c r="H105" s="66">
        <f t="shared" si="49"/>
        <v>125941</v>
      </c>
      <c r="I105" s="24">
        <f t="shared" si="49"/>
        <v>1853123041</v>
      </c>
      <c r="J105" s="24">
        <f t="shared" si="49"/>
        <v>2380697840</v>
      </c>
      <c r="K105" s="24">
        <f t="shared" si="49"/>
        <v>-527574799</v>
      </c>
      <c r="L105" s="24">
        <f t="shared" si="49"/>
        <v>23294213669</v>
      </c>
      <c r="M105" s="24">
        <f t="shared" si="49"/>
        <v>36132885306</v>
      </c>
      <c r="N105" s="24">
        <f t="shared" si="49"/>
        <v>-12838671638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67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68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8.915492028E9</v>
      </c>
      <c r="E108" s="6">
        <v>4.0562395E7</v>
      </c>
      <c r="F108" s="6">
        <f t="shared" ref="F108:F110" si="50">D108-E108</f>
        <v>8874929633</v>
      </c>
      <c r="G108" s="6">
        <v>0.0</v>
      </c>
      <c r="H108" s="64">
        <v>408885.0</v>
      </c>
      <c r="I108" s="6">
        <v>1.42803336E8</v>
      </c>
      <c r="J108" s="6">
        <v>8.3796758E7</v>
      </c>
      <c r="K108" s="4">
        <f t="shared" ref="K108:K110" si="51">I108-J108</f>
        <v>59006578</v>
      </c>
      <c r="L108" s="4">
        <f>I108+Nov!L108</f>
        <v>1263850140</v>
      </c>
      <c r="M108" s="4">
        <f>J108+Nov!M108</f>
        <v>2109075111</v>
      </c>
      <c r="N108" s="4">
        <f t="shared" ref="N108:N110" si="52">L108-M108</f>
        <v>-845224971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5.476255468E9</v>
      </c>
      <c r="E109" s="6">
        <v>4.94394702E8</v>
      </c>
      <c r="F109" s="6">
        <f t="shared" si="50"/>
        <v>4981860766</v>
      </c>
      <c r="G109" s="6">
        <v>0.0</v>
      </c>
      <c r="H109" s="64">
        <v>9542.0</v>
      </c>
      <c r="I109" s="6">
        <v>4.73468717E8</v>
      </c>
      <c r="J109" s="6">
        <v>4.56596324E8</v>
      </c>
      <c r="K109" s="4">
        <f t="shared" si="51"/>
        <v>16872393</v>
      </c>
      <c r="L109" s="4">
        <f>I109+Nov!L109</f>
        <v>2694491082</v>
      </c>
      <c r="M109" s="4">
        <f>J109+Nov!M109</f>
        <v>1633921253</v>
      </c>
      <c r="N109" s="4">
        <f t="shared" si="52"/>
        <v>1060569829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3.115516537E9</v>
      </c>
      <c r="E110" s="6">
        <v>9.8380317E7</v>
      </c>
      <c r="F110" s="6">
        <f t="shared" si="50"/>
        <v>3017136220</v>
      </c>
      <c r="G110" s="6">
        <v>0.0</v>
      </c>
      <c r="H110" s="64">
        <v>3843.0</v>
      </c>
      <c r="I110" s="6">
        <v>5.15345E8</v>
      </c>
      <c r="J110" s="6">
        <v>2.8689281E7</v>
      </c>
      <c r="K110" s="4">
        <f t="shared" si="51"/>
        <v>486655719</v>
      </c>
      <c r="L110" s="4">
        <f>I110+Nov!L110</f>
        <v>2901345662</v>
      </c>
      <c r="M110" s="4">
        <f>J110+Nov!M110</f>
        <v>380036402</v>
      </c>
      <c r="N110" s="4">
        <f t="shared" si="52"/>
        <v>2521309260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17507264033</v>
      </c>
      <c r="E111" s="24">
        <f t="shared" si="54"/>
        <v>633337414</v>
      </c>
      <c r="F111" s="24">
        <f t="shared" si="54"/>
        <v>16873926619</v>
      </c>
      <c r="G111" s="24">
        <f t="shared" si="54"/>
        <v>0</v>
      </c>
      <c r="H111" s="65">
        <f t="shared" si="54"/>
        <v>422270</v>
      </c>
      <c r="I111" s="24">
        <f t="shared" si="54"/>
        <v>1131617053</v>
      </c>
      <c r="J111" s="24">
        <f t="shared" si="54"/>
        <v>569082363</v>
      </c>
      <c r="K111" s="24">
        <f t="shared" si="54"/>
        <v>562534690</v>
      </c>
      <c r="L111" s="24">
        <f t="shared" si="54"/>
        <v>6859686884</v>
      </c>
      <c r="M111" s="24">
        <f t="shared" si="54"/>
        <v>4123032766</v>
      </c>
      <c r="N111" s="24">
        <f t="shared" si="54"/>
        <v>2736654118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68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136</v>
      </c>
      <c r="D113" s="6">
        <v>9.397136613E9</v>
      </c>
      <c r="E113" s="6">
        <v>3.5734817E7</v>
      </c>
      <c r="F113" s="6">
        <f>D113-E113</f>
        <v>9361401796</v>
      </c>
      <c r="G113" s="6">
        <v>0.0</v>
      </c>
      <c r="H113" s="64">
        <v>7271.0</v>
      </c>
      <c r="I113" s="6">
        <v>2.3553104E7</v>
      </c>
      <c r="J113" s="6">
        <v>1.10330756E8</v>
      </c>
      <c r="K113" s="4">
        <f>I113-J113</f>
        <v>-86777652</v>
      </c>
      <c r="L113" s="4">
        <f>I113+Nov!L113</f>
        <v>537790756</v>
      </c>
      <c r="M113" s="4">
        <f>J113+Nov!M113</f>
        <v>1821696207</v>
      </c>
      <c r="N113" s="4">
        <f>L113-M113</f>
        <v>-1283905451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9397136613</v>
      </c>
      <c r="E114" s="24">
        <f t="shared" si="55"/>
        <v>35734817</v>
      </c>
      <c r="F114" s="24">
        <f t="shared" si="55"/>
        <v>9361401796</v>
      </c>
      <c r="G114" s="24">
        <f t="shared" si="55"/>
        <v>0</v>
      </c>
      <c r="H114" s="66">
        <f t="shared" si="55"/>
        <v>7271</v>
      </c>
      <c r="I114" s="24">
        <f t="shared" si="55"/>
        <v>23553104</v>
      </c>
      <c r="J114" s="24">
        <f t="shared" si="55"/>
        <v>110330756</v>
      </c>
      <c r="K114" s="24">
        <f t="shared" si="55"/>
        <v>-86777652</v>
      </c>
      <c r="L114" s="24">
        <f t="shared" si="55"/>
        <v>537790756</v>
      </c>
      <c r="M114" s="24">
        <f t="shared" si="55"/>
        <v>1821696207</v>
      </c>
      <c r="N114" s="24">
        <f t="shared" si="55"/>
        <v>-1283905451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26904400646</v>
      </c>
      <c r="E115" s="24">
        <f t="shared" si="56"/>
        <v>669072231</v>
      </c>
      <c r="F115" s="24">
        <f t="shared" si="56"/>
        <v>26235328415</v>
      </c>
      <c r="G115" s="24">
        <f t="shared" si="56"/>
        <v>0</v>
      </c>
      <c r="H115" s="66">
        <f t="shared" si="56"/>
        <v>429541</v>
      </c>
      <c r="I115" s="24">
        <f t="shared" si="56"/>
        <v>1155170157</v>
      </c>
      <c r="J115" s="24">
        <f t="shared" si="56"/>
        <v>679413119</v>
      </c>
      <c r="K115" s="24">
        <f t="shared" si="56"/>
        <v>475757038</v>
      </c>
      <c r="L115" s="24">
        <f t="shared" si="56"/>
        <v>7397477640</v>
      </c>
      <c r="M115" s="24">
        <f t="shared" si="56"/>
        <v>5944728973</v>
      </c>
      <c r="N115" s="24">
        <f t="shared" si="56"/>
        <v>1452748667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218339347790</v>
      </c>
      <c r="E116" s="34">
        <f t="shared" si="57"/>
        <v>3722798084</v>
      </c>
      <c r="F116" s="34">
        <f t="shared" si="57"/>
        <v>214616549707</v>
      </c>
      <c r="G116" s="34">
        <f t="shared" si="57"/>
        <v>61129914605</v>
      </c>
      <c r="H116" s="69">
        <f t="shared" si="57"/>
        <v>1758512</v>
      </c>
      <c r="I116" s="34">
        <f t="shared" si="57"/>
        <v>3897076524</v>
      </c>
      <c r="J116" s="34">
        <f t="shared" si="57"/>
        <v>5327784907</v>
      </c>
      <c r="K116" s="34">
        <f t="shared" si="57"/>
        <v>-1430708383</v>
      </c>
      <c r="L116" s="34">
        <f t="shared" si="57"/>
        <v>41791565715</v>
      </c>
      <c r="M116" s="34">
        <f t="shared" si="57"/>
        <v>71102494489</v>
      </c>
      <c r="N116" s="34">
        <f t="shared" si="57"/>
        <v>-29310928774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70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3"/>
      <c r="B118" s="2"/>
      <c r="C118" s="36"/>
      <c r="D118" s="4"/>
      <c r="E118" s="4"/>
      <c r="F118" s="4"/>
      <c r="G118" s="4"/>
      <c r="H118" s="68"/>
      <c r="I118" s="4"/>
      <c r="J118" s="4"/>
      <c r="K118" s="4"/>
      <c r="L118" s="4">
        <f>'Nov UPDATED'!L116+Dec!I116+-Dec!L116</f>
        <v>0</v>
      </c>
      <c r="M118" s="4">
        <f>'Nov UPDATED'!M116+Dec!J116+-Dec!M116</f>
        <v>0</v>
      </c>
      <c r="N118" s="4">
        <f>'Nov UPDATED'!N116+Dec!K116+-Dec!N116</f>
        <v>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68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68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61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61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61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61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61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61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61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61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61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61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61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61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61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61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61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61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61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61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61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61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61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61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61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61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61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61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61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61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61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61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61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61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61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61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61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61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61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61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61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61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61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61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61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61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61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61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61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61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61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61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61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61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61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61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61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61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61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61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61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61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61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61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61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61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61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61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61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61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61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61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61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61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61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61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61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61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61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61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61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61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61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61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61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61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61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61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61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61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61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61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61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61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61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61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61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61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61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61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61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61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61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61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61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61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61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61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61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61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61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61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61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61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61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61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61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61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61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61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61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61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61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61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61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61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61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61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61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61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61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61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61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61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61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61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61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61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61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61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61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61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61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61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61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61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61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61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61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61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61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61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61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61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61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61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61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61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61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61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61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61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61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61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61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61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61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61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61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61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61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61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61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61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61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61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61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61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61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61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61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61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61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61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61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61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61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61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61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61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61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61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61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61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61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61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61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61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61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61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61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61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61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61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61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61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61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61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61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61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61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61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61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61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61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61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61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61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61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61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61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61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61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61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61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61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61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61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61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61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61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61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61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61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61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61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61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61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61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61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61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61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61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61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61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61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61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61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61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61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61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61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61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61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61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61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61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61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61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61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61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61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61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61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61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61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61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61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61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61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61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61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61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61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61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61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61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61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61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61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61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61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61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61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61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61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61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61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61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61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61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61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61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61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61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61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61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61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61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61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61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61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61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61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61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61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61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61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61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61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61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61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61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61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61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61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61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61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61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61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61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61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61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61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61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61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61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61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61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61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61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61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61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61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61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61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61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61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61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61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61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61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61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61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61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61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61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61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61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61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61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61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61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61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61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61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61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61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61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61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61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61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61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61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61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61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61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61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61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61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61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61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61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61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61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61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61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61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61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61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61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61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61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61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61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61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61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61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61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61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61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61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61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61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61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61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61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61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61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61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61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61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61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61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61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61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61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61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61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61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61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61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61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61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61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61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61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61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61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61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61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61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61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61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61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61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61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61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61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61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61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61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61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61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61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61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61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61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61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61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61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61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61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61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61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61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61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61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61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61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61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61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61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61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61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61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61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61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61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61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61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61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61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61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61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61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61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61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61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61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61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61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61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61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61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61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61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61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61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61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61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61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61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61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61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61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61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61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61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61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61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61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61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61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61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61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61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61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61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61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61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61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61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61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61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61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61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61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61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61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61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61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61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61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61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61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61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61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61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61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61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61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61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61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61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61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61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61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61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61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61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61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61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61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61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61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61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61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61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61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61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61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61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61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61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61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61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61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61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61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61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61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61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61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61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61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61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61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61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61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61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61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61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61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61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61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61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61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61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61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61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61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61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61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61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61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61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61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61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61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61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61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61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61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61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61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61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61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61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61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61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61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61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61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61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61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61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61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61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61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61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61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61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61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61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61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61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61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61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61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61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61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61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61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61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61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61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61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61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61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61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61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61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61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61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61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61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61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61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61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61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61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61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61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61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61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61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61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61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61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61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61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61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61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61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61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61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61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61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61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61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61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61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61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61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61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61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61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61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61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61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61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61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61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61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61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61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61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61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61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61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61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61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61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61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61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61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61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61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61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61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61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61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61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61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61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61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61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61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61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61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61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61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61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61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61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61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61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61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61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61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61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61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61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61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61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61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61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61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61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61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61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61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61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61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61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61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61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61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61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61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61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61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61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61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61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61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61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61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61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61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61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61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61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61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61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61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61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61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61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61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61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61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61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61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61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61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61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61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61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61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61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61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61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61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61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61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61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61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61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61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61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61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61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61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61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61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61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61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61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61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61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61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61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61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61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61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61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61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61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61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61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61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61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61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61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61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61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61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61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61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61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61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61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61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61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61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61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61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61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61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61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61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61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61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61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61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61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61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61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61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61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61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61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61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61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61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61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61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61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61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61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61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61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61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61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61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61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61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61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61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61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61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61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61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61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61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61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61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61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61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61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61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61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61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61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61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61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61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61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61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61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61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61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61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61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61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61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61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61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61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61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61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61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61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61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61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61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61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61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61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61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61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61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61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61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61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61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61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61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61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61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61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61"/>
      <c r="I2" s="6"/>
      <c r="J2" s="5"/>
      <c r="K2" s="5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133</v>
      </c>
      <c r="B3" s="2"/>
      <c r="C3" s="1"/>
      <c r="D3" s="7"/>
      <c r="E3" s="7"/>
      <c r="F3" s="7"/>
      <c r="G3" s="7"/>
      <c r="H3" s="62"/>
      <c r="I3" s="9"/>
      <c r="J3" s="8"/>
      <c r="K3" s="8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7"/>
      <c r="E4" s="7"/>
      <c r="F4" s="7"/>
      <c r="G4" s="7"/>
      <c r="H4" s="62"/>
      <c r="I4" s="9"/>
      <c r="J4" s="8"/>
      <c r="K4" s="8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61"/>
      <c r="I5" s="10" t="s">
        <v>4</v>
      </c>
      <c r="J5" s="11"/>
      <c r="K5" s="12"/>
      <c r="L5" s="10" t="s">
        <v>5</v>
      </c>
      <c r="M5" s="11"/>
      <c r="N5" s="1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3" t="s">
        <v>6</v>
      </c>
      <c r="B6" s="14"/>
      <c r="C6" s="15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63" t="s">
        <v>12</v>
      </c>
      <c r="I6" s="16" t="s">
        <v>13</v>
      </c>
      <c r="J6" s="16" t="s">
        <v>14</v>
      </c>
      <c r="K6" s="16" t="s">
        <v>15</v>
      </c>
      <c r="L6" s="16" t="s">
        <v>16</v>
      </c>
      <c r="M6" s="16" t="s">
        <v>17</v>
      </c>
      <c r="N6" s="16" t="s">
        <v>18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61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61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18"/>
      <c r="B9" s="2">
        <v>1.0</v>
      </c>
      <c r="C9" s="3" t="s">
        <v>21</v>
      </c>
      <c r="D9" s="6">
        <v>3.863660747E9</v>
      </c>
      <c r="E9" s="6">
        <v>1.5006304E7</v>
      </c>
      <c r="F9" s="6">
        <f t="shared" ref="F9:F27" si="1">D9-E9</f>
        <v>3848654443</v>
      </c>
      <c r="G9" s="6">
        <v>3.813037979E9</v>
      </c>
      <c r="H9" s="64">
        <v>5882.0</v>
      </c>
      <c r="I9" s="6">
        <v>4342953.0</v>
      </c>
      <c r="J9" s="6">
        <v>3.1387239E7</v>
      </c>
      <c r="K9" s="4">
        <f t="shared" ref="K9:K27" si="2">I9-J9</f>
        <v>-27044286</v>
      </c>
      <c r="L9" s="4">
        <f>I9+Nov!L9</f>
        <v>63726076</v>
      </c>
      <c r="M9" s="4">
        <f>J9+Nov!M9</f>
        <v>713815013</v>
      </c>
      <c r="N9" s="4">
        <f t="shared" ref="N9:N27" si="3">L9-M9</f>
        <v>-650088937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18"/>
      <c r="B10" s="2">
        <f t="shared" ref="B10:B27" si="4">1+B9</f>
        <v>2</v>
      </c>
      <c r="C10" s="3" t="s">
        <v>22</v>
      </c>
      <c r="D10" s="6">
        <v>8.3379906338E8</v>
      </c>
      <c r="E10" s="6">
        <v>1799210.49</v>
      </c>
      <c r="F10" s="6">
        <f t="shared" si="1"/>
        <v>831999852.9</v>
      </c>
      <c r="G10" s="6">
        <v>7.73079738E8</v>
      </c>
      <c r="H10" s="64">
        <v>4028.0</v>
      </c>
      <c r="I10" s="6">
        <v>5368752.91</v>
      </c>
      <c r="J10" s="6">
        <v>3121180.62</v>
      </c>
      <c r="K10" s="4">
        <f t="shared" si="2"/>
        <v>2247572.29</v>
      </c>
      <c r="L10" s="4">
        <f>I10+Nov!L10</f>
        <v>269467299.9</v>
      </c>
      <c r="M10" s="4">
        <f>J10+Nov!M10</f>
        <v>382320380.9</v>
      </c>
      <c r="N10" s="4">
        <f t="shared" si="3"/>
        <v>-112853081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18"/>
      <c r="B11" s="2">
        <f t="shared" si="4"/>
        <v>3</v>
      </c>
      <c r="C11" s="3" t="s">
        <v>23</v>
      </c>
      <c r="D11" s="6">
        <v>1.07400127467E9</v>
      </c>
      <c r="E11" s="6">
        <v>3429241.26</v>
      </c>
      <c r="F11" s="6">
        <f t="shared" si="1"/>
        <v>1070572033</v>
      </c>
      <c r="G11" s="6">
        <v>9.5871223635E8</v>
      </c>
      <c r="H11" s="64">
        <v>2523.0</v>
      </c>
      <c r="I11" s="6">
        <v>4541924.4</v>
      </c>
      <c r="J11" s="6">
        <v>8626789.74</v>
      </c>
      <c r="K11" s="4">
        <f t="shared" si="2"/>
        <v>-4084865.34</v>
      </c>
      <c r="L11" s="4">
        <f>I11+Nov!L11</f>
        <v>94940686.02</v>
      </c>
      <c r="M11" s="4">
        <f>J11+Nov!M11</f>
        <v>380444407.7</v>
      </c>
      <c r="N11" s="4">
        <f t="shared" si="3"/>
        <v>-285503721.7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18"/>
      <c r="B12" s="2">
        <f t="shared" si="4"/>
        <v>4</v>
      </c>
      <c r="C12" s="3" t="s">
        <v>24</v>
      </c>
      <c r="D12" s="6">
        <v>4.2343439345E8</v>
      </c>
      <c r="E12" s="6">
        <v>1.516695516E7</v>
      </c>
      <c r="F12" s="6">
        <f t="shared" si="1"/>
        <v>408267438.3</v>
      </c>
      <c r="G12" s="6">
        <v>2.9686431329E8</v>
      </c>
      <c r="H12" s="64">
        <v>1744.0</v>
      </c>
      <c r="I12" s="6">
        <v>3554944.99</v>
      </c>
      <c r="J12" s="6">
        <v>66779.0</v>
      </c>
      <c r="K12" s="4">
        <f t="shared" si="2"/>
        <v>3488165.99</v>
      </c>
      <c r="L12" s="4">
        <f>I12+Nov!L12</f>
        <v>81456108.37</v>
      </c>
      <c r="M12" s="4">
        <f>J12+Nov!M12</f>
        <v>49109549.95</v>
      </c>
      <c r="N12" s="4">
        <f t="shared" si="3"/>
        <v>32346558.42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18"/>
      <c r="B13" s="2">
        <f t="shared" si="4"/>
        <v>5</v>
      </c>
      <c r="C13" s="3" t="s">
        <v>25</v>
      </c>
      <c r="D13" s="6">
        <v>3.87104741E8</v>
      </c>
      <c r="E13" s="6">
        <v>867642.0</v>
      </c>
      <c r="F13" s="6">
        <f t="shared" si="1"/>
        <v>386237099</v>
      </c>
      <c r="G13" s="6">
        <v>3.13227255E8</v>
      </c>
      <c r="H13" s="64">
        <v>1178.0</v>
      </c>
      <c r="I13" s="6">
        <v>212362.0</v>
      </c>
      <c r="J13" s="6">
        <v>352002.0</v>
      </c>
      <c r="K13" s="4">
        <f t="shared" si="2"/>
        <v>-139640</v>
      </c>
      <c r="L13" s="4">
        <f>I13+Nov!L13</f>
        <v>68443063</v>
      </c>
      <c r="M13" s="4">
        <f>J13+Nov!M13</f>
        <v>146275485</v>
      </c>
      <c r="N13" s="4">
        <f t="shared" si="3"/>
        <v>-77832422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3.207646251E9</v>
      </c>
      <c r="E14" s="6">
        <v>1.5958215E7</v>
      </c>
      <c r="F14" s="6">
        <f t="shared" si="1"/>
        <v>3191688036</v>
      </c>
      <c r="G14" s="6">
        <v>2.737496539E9</v>
      </c>
      <c r="H14" s="64">
        <v>14541.0</v>
      </c>
      <c r="I14" s="6">
        <v>6.0537389E7</v>
      </c>
      <c r="J14" s="6">
        <v>1.465489E7</v>
      </c>
      <c r="K14" s="4">
        <f t="shared" si="2"/>
        <v>45882499</v>
      </c>
      <c r="L14" s="4">
        <f>I14+Nov!L14</f>
        <v>708459847</v>
      </c>
      <c r="M14" s="4">
        <f>J14+Nov!M14</f>
        <v>1945933433</v>
      </c>
      <c r="N14" s="4">
        <f t="shared" si="3"/>
        <v>-1237473586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8.7076494E7</v>
      </c>
      <c r="E15" s="6">
        <v>266003.0</v>
      </c>
      <c r="F15" s="6">
        <f t="shared" si="1"/>
        <v>86810491</v>
      </c>
      <c r="G15" s="6">
        <v>8.4708364E7</v>
      </c>
      <c r="H15" s="64">
        <v>482.0</v>
      </c>
      <c r="I15" s="6">
        <v>178523.0</v>
      </c>
      <c r="J15" s="6">
        <v>682501.0</v>
      </c>
      <c r="K15" s="4">
        <f t="shared" si="2"/>
        <v>-503978</v>
      </c>
      <c r="L15" s="4">
        <f>I15+Nov!L15</f>
        <v>49230582</v>
      </c>
      <c r="M15" s="4">
        <f>J15+Nov!M15</f>
        <v>69273042</v>
      </c>
      <c r="N15" s="4">
        <f t="shared" si="3"/>
        <v>-20042460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1.21161258E8</v>
      </c>
      <c r="E16" s="6">
        <v>1108839.0</v>
      </c>
      <c r="F16" s="6">
        <f t="shared" si="1"/>
        <v>120052419</v>
      </c>
      <c r="G16" s="6">
        <v>1.1137725E8</v>
      </c>
      <c r="H16" s="64">
        <v>43.0</v>
      </c>
      <c r="I16" s="6">
        <v>0.0</v>
      </c>
      <c r="J16" s="6">
        <v>115399.0</v>
      </c>
      <c r="K16" s="4">
        <f t="shared" si="2"/>
        <v>-115399</v>
      </c>
      <c r="L16" s="4">
        <f>I16+Nov!L16</f>
        <v>23000000</v>
      </c>
      <c r="M16" s="4">
        <f>J16+Nov!M16</f>
        <v>7931113</v>
      </c>
      <c r="N16" s="4">
        <f t="shared" si="3"/>
        <v>15068887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1.083420879E9</v>
      </c>
      <c r="E17" s="6">
        <v>2.551098E7</v>
      </c>
      <c r="F17" s="6">
        <f t="shared" si="1"/>
        <v>1057909899</v>
      </c>
      <c r="G17" s="6">
        <v>1.072372291E9</v>
      </c>
      <c r="H17" s="64">
        <v>11070.0</v>
      </c>
      <c r="I17" s="6">
        <v>0.0</v>
      </c>
      <c r="J17" s="6">
        <v>5492202.0</v>
      </c>
      <c r="K17" s="4">
        <f t="shared" si="2"/>
        <v>-5492202</v>
      </c>
      <c r="L17" s="4">
        <f>I17+Nov!L17</f>
        <v>2999985</v>
      </c>
      <c r="M17" s="4">
        <f>J17+Nov!M17</f>
        <v>150401825</v>
      </c>
      <c r="N17" s="4">
        <f t="shared" si="3"/>
        <v>-147401840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3.22385611E9</v>
      </c>
      <c r="E18" s="6">
        <v>1.9879129E7</v>
      </c>
      <c r="F18" s="6">
        <f t="shared" si="1"/>
        <v>3203976981</v>
      </c>
      <c r="G18" s="6">
        <v>3.177588569E9</v>
      </c>
      <c r="H18" s="64">
        <v>10854.0</v>
      </c>
      <c r="I18" s="6">
        <v>6148381.0</v>
      </c>
      <c r="J18" s="6">
        <v>3.0088939E7</v>
      </c>
      <c r="K18" s="4">
        <f t="shared" si="2"/>
        <v>-23940558</v>
      </c>
      <c r="L18" s="4">
        <f>I18+Nov!L18</f>
        <v>87881578</v>
      </c>
      <c r="M18" s="4">
        <f>J18+Nov!M18</f>
        <v>479691055</v>
      </c>
      <c r="N18" s="4">
        <f t="shared" si="3"/>
        <v>-391809477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2.47731161291E9</v>
      </c>
      <c r="E19" s="6">
        <v>3.105124449E7</v>
      </c>
      <c r="F19" s="6">
        <f t="shared" si="1"/>
        <v>2446260368</v>
      </c>
      <c r="G19" s="6">
        <v>2.26431167701E9</v>
      </c>
      <c r="H19" s="64">
        <v>4927.0</v>
      </c>
      <c r="I19" s="6">
        <v>3249428.61</v>
      </c>
      <c r="J19" s="6">
        <v>4481199.1</v>
      </c>
      <c r="K19" s="4">
        <f t="shared" si="2"/>
        <v>-1231770.49</v>
      </c>
      <c r="L19" s="4">
        <f>I19+Nov!L19</f>
        <v>49295937.52</v>
      </c>
      <c r="M19" s="4">
        <f>J19+Nov!M19</f>
        <v>169731555</v>
      </c>
      <c r="N19" s="4">
        <f t="shared" si="3"/>
        <v>-120435617.5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9.02771489593E9</v>
      </c>
      <c r="E20" s="6">
        <v>2.376722457E7</v>
      </c>
      <c r="F20" s="6">
        <f t="shared" si="1"/>
        <v>9003947671</v>
      </c>
      <c r="G20" s="6">
        <v>8.28700956355E9</v>
      </c>
      <c r="H20" s="64">
        <v>32074.0</v>
      </c>
      <c r="I20" s="6">
        <v>9926655.73</v>
      </c>
      <c r="J20" s="6">
        <v>2.4180866758E8</v>
      </c>
      <c r="K20" s="4">
        <f t="shared" si="2"/>
        <v>-231882011.9</v>
      </c>
      <c r="L20" s="4">
        <f>I20+Nov!L20</f>
        <v>154224990.2</v>
      </c>
      <c r="M20" s="4">
        <f>J20+Nov!M20</f>
        <v>905562619.7</v>
      </c>
      <c r="N20" s="4">
        <f t="shared" si="3"/>
        <v>-751337629.5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3.1206960229E8</v>
      </c>
      <c r="E21" s="6">
        <v>535378.09</v>
      </c>
      <c r="F21" s="6">
        <f t="shared" si="1"/>
        <v>311534224.2</v>
      </c>
      <c r="G21" s="6">
        <v>3.0912105788E8</v>
      </c>
      <c r="H21" s="64">
        <v>893.0</v>
      </c>
      <c r="I21" s="6">
        <v>472135.54</v>
      </c>
      <c r="J21" s="6">
        <v>813299.35</v>
      </c>
      <c r="K21" s="4">
        <f t="shared" si="2"/>
        <v>-341163.81</v>
      </c>
      <c r="L21" s="4">
        <f>I21+Nov!L21</f>
        <v>5856700.67</v>
      </c>
      <c r="M21" s="4">
        <f>J21+Nov!M21</f>
        <v>14404787.99</v>
      </c>
      <c r="N21" s="4">
        <f t="shared" si="3"/>
        <v>-8548087.32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3.51163662176E9</v>
      </c>
      <c r="E22" s="6">
        <v>6456750.88</v>
      </c>
      <c r="F22" s="6">
        <f t="shared" si="1"/>
        <v>3505179871</v>
      </c>
      <c r="G22" s="6">
        <v>3.47476894254E9</v>
      </c>
      <c r="H22" s="64">
        <v>23129.0</v>
      </c>
      <c r="I22" s="6">
        <v>7762691.19</v>
      </c>
      <c r="J22" s="6">
        <v>1.046091335E7</v>
      </c>
      <c r="K22" s="4">
        <f t="shared" si="2"/>
        <v>-2698222.16</v>
      </c>
      <c r="L22" s="4">
        <f>I22+Nov!L22</f>
        <v>136454002.3</v>
      </c>
      <c r="M22" s="4">
        <f>J22+Nov!M22</f>
        <v>552429085.5</v>
      </c>
      <c r="N22" s="4">
        <f t="shared" si="3"/>
        <v>-415975083.2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6.568236267E9</v>
      </c>
      <c r="E23" s="6">
        <v>9616975.0</v>
      </c>
      <c r="F23" s="6">
        <f t="shared" si="1"/>
        <v>6558619292</v>
      </c>
      <c r="G23" s="6">
        <v>6.498180542E9</v>
      </c>
      <c r="H23" s="64">
        <v>12254.0</v>
      </c>
      <c r="I23" s="6">
        <v>946811.0</v>
      </c>
      <c r="J23" s="6">
        <v>5.6042067E7</v>
      </c>
      <c r="K23" s="4">
        <f t="shared" si="2"/>
        <v>-55095256</v>
      </c>
      <c r="L23" s="4">
        <f>I23+Nov!L23</f>
        <v>13613451</v>
      </c>
      <c r="M23" s="4">
        <f>J23+Nov!M23</f>
        <v>1779250695</v>
      </c>
      <c r="N23" s="4">
        <f t="shared" si="3"/>
        <v>-1765637244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19" t="s">
        <v>36</v>
      </c>
      <c r="D24" s="6">
        <v>3.4809988316E9</v>
      </c>
      <c r="E24" s="6">
        <v>7733138.86</v>
      </c>
      <c r="F24" s="6">
        <f t="shared" si="1"/>
        <v>3473265693</v>
      </c>
      <c r="G24" s="6">
        <v>3.27048643301E9</v>
      </c>
      <c r="H24" s="64">
        <v>12251.0</v>
      </c>
      <c r="I24" s="6">
        <v>849772.81</v>
      </c>
      <c r="J24" s="6">
        <v>3118633.12</v>
      </c>
      <c r="K24" s="4">
        <f t="shared" si="2"/>
        <v>-2268860.31</v>
      </c>
      <c r="L24" s="4">
        <f>I24+Nov!L24</f>
        <v>595824753.7</v>
      </c>
      <c r="M24" s="4">
        <f>J24+Nov!M24</f>
        <v>882400341.2</v>
      </c>
      <c r="N24" s="4">
        <f t="shared" si="3"/>
        <v>-286575587.5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0"/>
      <c r="B25" s="2">
        <f t="shared" si="4"/>
        <v>17</v>
      </c>
      <c r="C25" s="21" t="s">
        <v>37</v>
      </c>
      <c r="D25" s="6">
        <v>5.700954235E9</v>
      </c>
      <c r="E25" s="6">
        <v>2.576069E7</v>
      </c>
      <c r="F25" s="6">
        <f t="shared" si="1"/>
        <v>5675193545</v>
      </c>
      <c r="G25" s="6">
        <v>5.555822622E9</v>
      </c>
      <c r="H25" s="64">
        <v>67360.0</v>
      </c>
      <c r="I25" s="6">
        <v>2.2385162E7</v>
      </c>
      <c r="J25" s="6">
        <v>6.4196603E7</v>
      </c>
      <c r="K25" s="4">
        <f t="shared" si="2"/>
        <v>-41811441</v>
      </c>
      <c r="L25" s="4">
        <f>I25+Nov!L25</f>
        <v>424612082</v>
      </c>
      <c r="M25" s="4">
        <f>J25+Nov!M25</f>
        <v>1665088362</v>
      </c>
      <c r="N25" s="4">
        <f t="shared" si="3"/>
        <v>-1240476280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0"/>
      <c r="B26" s="2">
        <f t="shared" si="4"/>
        <v>18</v>
      </c>
      <c r="C26" s="21" t="s">
        <v>38</v>
      </c>
      <c r="D26" s="6">
        <v>9.161529278E9</v>
      </c>
      <c r="E26" s="6">
        <v>4.9780381E7</v>
      </c>
      <c r="F26" s="6">
        <f t="shared" si="1"/>
        <v>9111748897</v>
      </c>
      <c r="G26" s="6">
        <v>9.086209658E9</v>
      </c>
      <c r="H26" s="64">
        <v>58345.0</v>
      </c>
      <c r="I26" s="6">
        <v>8.7602696E7</v>
      </c>
      <c r="J26" s="6">
        <v>1.14453605E8</v>
      </c>
      <c r="K26" s="4">
        <f t="shared" si="2"/>
        <v>-26850909</v>
      </c>
      <c r="L26" s="4">
        <f>I26+Nov!L26</f>
        <v>861500997</v>
      </c>
      <c r="M26" s="4">
        <f>J26+Nov!M26</f>
        <v>2960667907</v>
      </c>
      <c r="N26" s="4">
        <f t="shared" si="3"/>
        <v>-2099166910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5.1852526896E8</v>
      </c>
      <c r="E27" s="6">
        <v>8774575.27</v>
      </c>
      <c r="F27" s="6">
        <f t="shared" si="1"/>
        <v>509750693.7</v>
      </c>
      <c r="G27" s="6">
        <v>0.0</v>
      </c>
      <c r="H27" s="64">
        <v>1201.0</v>
      </c>
      <c r="I27" s="6">
        <v>394330.71</v>
      </c>
      <c r="J27" s="6">
        <v>2628724.42</v>
      </c>
      <c r="K27" s="4">
        <f t="shared" si="2"/>
        <v>-2234393.71</v>
      </c>
      <c r="L27" s="4">
        <f>I27+Nov!L27</f>
        <v>64664233.2</v>
      </c>
      <c r="M27" s="4">
        <f>J27+Nov!M27</f>
        <v>164402916.9</v>
      </c>
      <c r="N27" s="4">
        <f t="shared" si="3"/>
        <v>-99738683.7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18" t="s">
        <v>40</v>
      </c>
      <c r="B28" s="2"/>
      <c r="C28" s="3"/>
      <c r="D28" s="6"/>
      <c r="E28" s="6"/>
      <c r="F28" s="6"/>
      <c r="G28" s="6"/>
      <c r="H28" s="64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18"/>
      <c r="B29" s="2">
        <f>1+B27</f>
        <v>20</v>
      </c>
      <c r="C29" s="3" t="s">
        <v>41</v>
      </c>
      <c r="D29" s="6">
        <v>2.3947054131E8</v>
      </c>
      <c r="E29" s="6">
        <v>1.104124402E7</v>
      </c>
      <c r="F29" s="6">
        <f t="shared" ref="F29:F32" si="5">D29-E29</f>
        <v>228429297.3</v>
      </c>
      <c r="G29" s="6">
        <v>2.2369090245E8</v>
      </c>
      <c r="H29" s="64">
        <v>4466.0</v>
      </c>
      <c r="I29" s="6">
        <v>1.135689391E7</v>
      </c>
      <c r="J29" s="6">
        <v>2.067288559E7</v>
      </c>
      <c r="K29" s="4">
        <f t="shared" ref="K29:K32" si="6">I29-J29</f>
        <v>-9315991.68</v>
      </c>
      <c r="L29" s="4">
        <f>I29+Nov!L29</f>
        <v>100426830.6</v>
      </c>
      <c r="M29" s="4">
        <f>J29+Nov!M29</f>
        <v>107782721.9</v>
      </c>
      <c r="N29" s="4">
        <f t="shared" ref="N29:N32" si="7">L29-M29</f>
        <v>-7355891.31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18"/>
      <c r="B30" s="2">
        <f t="shared" ref="B30:B32" si="8">1+B29</f>
        <v>21</v>
      </c>
      <c r="C30" s="3" t="s">
        <v>42</v>
      </c>
      <c r="D30" s="6">
        <v>3.8318206852E8</v>
      </c>
      <c r="E30" s="6">
        <v>3901208.05</v>
      </c>
      <c r="F30" s="6">
        <f t="shared" si="5"/>
        <v>379280860.5</v>
      </c>
      <c r="G30" s="6">
        <v>2.6832804E8</v>
      </c>
      <c r="H30" s="64">
        <v>5510.0</v>
      </c>
      <c r="I30" s="6">
        <v>2.015971388E7</v>
      </c>
      <c r="J30" s="6">
        <v>1839010.48</v>
      </c>
      <c r="K30" s="4">
        <f t="shared" si="6"/>
        <v>18320703.4</v>
      </c>
      <c r="L30" s="4">
        <f>I30+Nov!L30</f>
        <v>336486282.9</v>
      </c>
      <c r="M30" s="4">
        <f>J30+Nov!M30</f>
        <v>75637563.51</v>
      </c>
      <c r="N30" s="4">
        <f t="shared" si="7"/>
        <v>260848719.4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2.835315286E8</v>
      </c>
      <c r="E31" s="6">
        <v>860563.08</v>
      </c>
      <c r="F31" s="6">
        <f t="shared" si="5"/>
        <v>282670965.5</v>
      </c>
      <c r="G31" s="6">
        <v>2.787049472E8</v>
      </c>
      <c r="H31" s="64">
        <v>1138.0</v>
      </c>
      <c r="I31" s="6">
        <v>251159.09</v>
      </c>
      <c r="J31" s="6">
        <v>582702.46</v>
      </c>
      <c r="K31" s="4">
        <f t="shared" si="6"/>
        <v>-331543.37</v>
      </c>
      <c r="L31" s="4">
        <f>I31+Nov!L31</f>
        <v>9620545.31</v>
      </c>
      <c r="M31" s="4">
        <f>J31+Nov!M31</f>
        <v>47389475.94</v>
      </c>
      <c r="N31" s="4">
        <f t="shared" si="7"/>
        <v>-37768930.63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134</v>
      </c>
      <c r="D32" s="6">
        <v>6.9851749E8</v>
      </c>
      <c r="E32" s="6">
        <v>1007470.0</v>
      </c>
      <c r="F32" s="6">
        <f t="shared" si="5"/>
        <v>697510020</v>
      </c>
      <c r="G32" s="6">
        <v>6.91863542E8</v>
      </c>
      <c r="H32" s="64">
        <v>755849.0</v>
      </c>
      <c r="I32" s="6">
        <v>4.4371256E7</v>
      </c>
      <c r="J32" s="6">
        <v>1.3000641E7</v>
      </c>
      <c r="K32" s="4">
        <f t="shared" si="6"/>
        <v>31370615</v>
      </c>
      <c r="L32" s="4">
        <f>I32+Nov!L32</f>
        <v>338081842</v>
      </c>
      <c r="M32" s="4">
        <f>J32+Nov!M32</f>
        <v>271152989</v>
      </c>
      <c r="N32" s="4">
        <f t="shared" si="7"/>
        <v>66928853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18" t="s">
        <v>44</v>
      </c>
      <c r="B33" s="2"/>
      <c r="C33" s="3"/>
      <c r="D33" s="6"/>
      <c r="E33" s="6"/>
      <c r="F33" s="6"/>
      <c r="G33" s="6"/>
      <c r="H33" s="64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1.39109767E9</v>
      </c>
      <c r="E34" s="6">
        <v>1724224.0</v>
      </c>
      <c r="F34" s="6">
        <f>D34-E34</f>
        <v>1389373446</v>
      </c>
      <c r="G34" s="6">
        <v>1.381962862E9</v>
      </c>
      <c r="H34" s="64">
        <v>3211.0</v>
      </c>
      <c r="I34" s="6">
        <v>1.8852976E7</v>
      </c>
      <c r="J34" s="6">
        <v>0.0</v>
      </c>
      <c r="K34" s="4">
        <f>I34-J34</f>
        <v>18852976</v>
      </c>
      <c r="L34" s="4">
        <f>I34+Nov!L34</f>
        <v>33388894</v>
      </c>
      <c r="M34" s="4">
        <f>J34+Nov!M34</f>
        <v>875682840</v>
      </c>
      <c r="N34" s="4">
        <f>L34-M34</f>
        <v>-842293946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2" t="s">
        <v>46</v>
      </c>
      <c r="B35" s="23"/>
      <c r="C35" s="1"/>
      <c r="D35" s="24">
        <f t="shared" ref="D35:N35" si="9">SUM(D9:D34)</f>
        <v>58059937123</v>
      </c>
      <c r="E35" s="24">
        <f t="shared" si="9"/>
        <v>281003586.2</v>
      </c>
      <c r="F35" s="24">
        <f t="shared" si="9"/>
        <v>57778933537</v>
      </c>
      <c r="G35" s="24">
        <f t="shared" si="9"/>
        <v>54928925324</v>
      </c>
      <c r="H35" s="65">
        <f t="shared" si="9"/>
        <v>1034953</v>
      </c>
      <c r="I35" s="24">
        <f t="shared" si="9"/>
        <v>313466912.8</v>
      </c>
      <c r="J35" s="24">
        <f t="shared" si="9"/>
        <v>628686872.8</v>
      </c>
      <c r="K35" s="24">
        <f t="shared" si="9"/>
        <v>-315219960</v>
      </c>
      <c r="L35" s="24">
        <f t="shared" si="9"/>
        <v>4573656768</v>
      </c>
      <c r="M35" s="24">
        <f t="shared" si="9"/>
        <v>14796779165</v>
      </c>
      <c r="N35" s="24">
        <f t="shared" si="9"/>
        <v>-10223122398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18" t="s">
        <v>47</v>
      </c>
      <c r="B36" s="2"/>
      <c r="C36" s="3"/>
      <c r="D36" s="6"/>
      <c r="E36" s="6"/>
      <c r="F36" s="6"/>
      <c r="G36" s="6"/>
      <c r="H36" s="64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2.792801719E7</v>
      </c>
      <c r="E37" s="6">
        <v>235222.64</v>
      </c>
      <c r="F37" s="6">
        <f t="shared" ref="F37:F38" si="10">D37-E37</f>
        <v>27692794.55</v>
      </c>
      <c r="G37" s="6">
        <v>0.0</v>
      </c>
      <c r="H37" s="64">
        <v>50.0</v>
      </c>
      <c r="I37" s="6">
        <v>86729.32</v>
      </c>
      <c r="J37" s="6">
        <v>0.0</v>
      </c>
      <c r="K37" s="4">
        <f t="shared" ref="K37:K38" si="11">I37-J37</f>
        <v>86729.32</v>
      </c>
      <c r="L37" s="4">
        <f>I37+Nov!L37</f>
        <v>828999.68</v>
      </c>
      <c r="M37" s="4">
        <f>J37+Nov!M37</f>
        <v>176946.37</v>
      </c>
      <c r="N37" s="4">
        <f t="shared" ref="N37:N38" si="12">L37-M37</f>
        <v>652053.31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2.034574744E9</v>
      </c>
      <c r="E38" s="6">
        <v>1.0223495E7</v>
      </c>
      <c r="F38" s="6">
        <f t="shared" si="10"/>
        <v>2024351249</v>
      </c>
      <c r="G38" s="6">
        <v>0.0</v>
      </c>
      <c r="H38" s="64">
        <v>3139.0</v>
      </c>
      <c r="I38" s="6">
        <v>6.9239289E7</v>
      </c>
      <c r="J38" s="6">
        <v>9.0022748E7</v>
      </c>
      <c r="K38" s="4">
        <f t="shared" si="11"/>
        <v>-20783459</v>
      </c>
      <c r="L38" s="4">
        <f>I38+Nov!L38</f>
        <v>424844670</v>
      </c>
      <c r="M38" s="4">
        <f>J38+Nov!M38</f>
        <v>738036854</v>
      </c>
      <c r="N38" s="4">
        <f t="shared" si="12"/>
        <v>-313192184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2" t="s">
        <v>50</v>
      </c>
      <c r="B39" s="23"/>
      <c r="C39" s="1"/>
      <c r="D39" s="24">
        <f t="shared" ref="D39:N39" si="13">SUM(D37:D38)</f>
        <v>2062502761</v>
      </c>
      <c r="E39" s="24">
        <f t="shared" si="13"/>
        <v>10458717.64</v>
      </c>
      <c r="F39" s="24">
        <f t="shared" si="13"/>
        <v>2052044044</v>
      </c>
      <c r="G39" s="24">
        <f t="shared" si="13"/>
        <v>0</v>
      </c>
      <c r="H39" s="66">
        <f t="shared" si="13"/>
        <v>3189</v>
      </c>
      <c r="I39" s="24">
        <f t="shared" si="13"/>
        <v>69326018.32</v>
      </c>
      <c r="J39" s="24">
        <f t="shared" si="13"/>
        <v>90022748</v>
      </c>
      <c r="K39" s="24">
        <f t="shared" si="13"/>
        <v>-20696729.68</v>
      </c>
      <c r="L39" s="24">
        <f t="shared" si="13"/>
        <v>425673669.7</v>
      </c>
      <c r="M39" s="24">
        <f t="shared" si="13"/>
        <v>738213800.4</v>
      </c>
      <c r="N39" s="24">
        <f t="shared" si="13"/>
        <v>-312540130.7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3"/>
      <c r="C40" s="1"/>
      <c r="D40" s="24">
        <f t="shared" ref="D40:N40" si="14">D35+D39</f>
        <v>60122439885</v>
      </c>
      <c r="E40" s="24">
        <f t="shared" si="14"/>
        <v>291462303.9</v>
      </c>
      <c r="F40" s="24">
        <f t="shared" si="14"/>
        <v>59830977581</v>
      </c>
      <c r="G40" s="24">
        <f t="shared" si="14"/>
        <v>54928925324</v>
      </c>
      <c r="H40" s="66">
        <f t="shared" si="14"/>
        <v>1038142</v>
      </c>
      <c r="I40" s="24">
        <f t="shared" si="14"/>
        <v>382792931.1</v>
      </c>
      <c r="J40" s="24">
        <f t="shared" si="14"/>
        <v>718709620.8</v>
      </c>
      <c r="K40" s="24">
        <f t="shared" si="14"/>
        <v>-335916689.7</v>
      </c>
      <c r="L40" s="24">
        <f t="shared" si="14"/>
        <v>4999330437</v>
      </c>
      <c r="M40" s="24">
        <f t="shared" si="14"/>
        <v>15534992966</v>
      </c>
      <c r="N40" s="24">
        <f t="shared" si="14"/>
        <v>-10535662528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26"/>
      <c r="E41" s="26"/>
      <c r="F41" s="26"/>
      <c r="G41" s="26"/>
      <c r="H41" s="67"/>
      <c r="I41" s="26"/>
      <c r="J41" s="26"/>
      <c r="K41" s="26"/>
      <c r="L41" s="26"/>
      <c r="M41" s="26"/>
      <c r="N41" s="2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18" t="s">
        <v>20</v>
      </c>
      <c r="B42" s="2"/>
      <c r="C42" s="3"/>
      <c r="D42" s="6"/>
      <c r="E42" s="6"/>
      <c r="F42" s="6"/>
      <c r="G42" s="6"/>
      <c r="H42" s="68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4.1844799633E8</v>
      </c>
      <c r="E43" s="6">
        <v>1182701.14</v>
      </c>
      <c r="F43" s="6">
        <f t="shared" ref="F43:F52" si="15">D43-E43</f>
        <v>417265295.2</v>
      </c>
      <c r="G43" s="6">
        <v>2.074621601E8</v>
      </c>
      <c r="H43" s="64">
        <v>2303.0</v>
      </c>
      <c r="I43" s="6">
        <v>288098.05</v>
      </c>
      <c r="J43" s="6">
        <v>2030637.85</v>
      </c>
      <c r="K43" s="4">
        <f t="shared" ref="K43:K52" si="16">I43-J43</f>
        <v>-1742539.8</v>
      </c>
      <c r="L43" s="4">
        <f>I43+Nov!L43</f>
        <v>12640447.91</v>
      </c>
      <c r="M43" s="4">
        <f>J43+Nov!M43</f>
        <v>68832507.55</v>
      </c>
      <c r="N43" s="4">
        <f t="shared" ref="N43:N52" si="17">L43-M43</f>
        <v>-56192059.64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1.1390992993E8</v>
      </c>
      <c r="E44" s="6">
        <v>276386.0</v>
      </c>
      <c r="F44" s="6">
        <f t="shared" si="15"/>
        <v>113633543.9</v>
      </c>
      <c r="G44" s="6">
        <v>2.9962355E7</v>
      </c>
      <c r="H44" s="64">
        <v>781.0</v>
      </c>
      <c r="I44" s="6">
        <v>346051.21</v>
      </c>
      <c r="J44" s="6">
        <v>229313.21</v>
      </c>
      <c r="K44" s="4">
        <f t="shared" si="16"/>
        <v>116738</v>
      </c>
      <c r="L44" s="4">
        <f>I44+Nov!L44</f>
        <v>4859180.08</v>
      </c>
      <c r="M44" s="4">
        <f>J44+Nov!M44</f>
        <v>14121253.37</v>
      </c>
      <c r="N44" s="4">
        <f t="shared" si="17"/>
        <v>-9262073.29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6.64018659E8</v>
      </c>
      <c r="E45" s="6">
        <v>3234621.0</v>
      </c>
      <c r="F45" s="6">
        <f t="shared" si="15"/>
        <v>660784038</v>
      </c>
      <c r="G45" s="6">
        <v>3.12223783E8</v>
      </c>
      <c r="H45" s="64">
        <v>4135.0</v>
      </c>
      <c r="I45" s="6">
        <v>1106979.0</v>
      </c>
      <c r="J45" s="6">
        <v>4200425.0</v>
      </c>
      <c r="K45" s="4">
        <f t="shared" si="16"/>
        <v>-3093446</v>
      </c>
      <c r="L45" s="4">
        <f>I45+Nov!L45</f>
        <v>16773027</v>
      </c>
      <c r="M45" s="4">
        <f>J45+Nov!M45</f>
        <v>320976461</v>
      </c>
      <c r="N45" s="4">
        <f t="shared" si="17"/>
        <v>-304203434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4.62696835E8</v>
      </c>
      <c r="E46" s="6">
        <v>1426784.0</v>
      </c>
      <c r="F46" s="6">
        <f t="shared" si="15"/>
        <v>461270051</v>
      </c>
      <c r="G46" s="6">
        <v>3.25491233E8</v>
      </c>
      <c r="H46" s="64">
        <v>359.0</v>
      </c>
      <c r="I46" s="6">
        <v>2346606.0</v>
      </c>
      <c r="J46" s="6">
        <v>1780557.0</v>
      </c>
      <c r="K46" s="4">
        <f t="shared" si="16"/>
        <v>566049</v>
      </c>
      <c r="L46" s="4">
        <f>I46+Nov!L46</f>
        <v>360828467</v>
      </c>
      <c r="M46" s="4">
        <f>J46+Nov!M46</f>
        <v>213581110</v>
      </c>
      <c r="N46" s="4">
        <f t="shared" si="17"/>
        <v>147247357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3.2899747798E8</v>
      </c>
      <c r="E47" s="6">
        <v>1467027.51</v>
      </c>
      <c r="F47" s="6">
        <f t="shared" si="15"/>
        <v>327530450.5</v>
      </c>
      <c r="G47" s="6">
        <v>1.601915582E8</v>
      </c>
      <c r="H47" s="64">
        <v>47.0</v>
      </c>
      <c r="I47" s="6">
        <v>0.0</v>
      </c>
      <c r="J47" s="6">
        <v>0.0</v>
      </c>
      <c r="K47" s="4">
        <f t="shared" si="16"/>
        <v>0</v>
      </c>
      <c r="L47" s="4">
        <f>I47+'Nov UPDATED'!L47</f>
        <v>0</v>
      </c>
      <c r="M47" s="4">
        <f>J47+'Nov UPDATED'!M47</f>
        <v>2526922</v>
      </c>
      <c r="N47" s="4">
        <f t="shared" si="17"/>
        <v>-2526922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4.64537774E8</v>
      </c>
      <c r="E48" s="6">
        <v>1.4189054E7</v>
      </c>
      <c r="F48" s="6">
        <f t="shared" si="15"/>
        <v>450348720</v>
      </c>
      <c r="G48" s="6">
        <v>2.19513092E8</v>
      </c>
      <c r="H48" s="64">
        <v>9672.0</v>
      </c>
      <c r="I48" s="6">
        <v>171379.0</v>
      </c>
      <c r="J48" s="6">
        <v>1473468.0</v>
      </c>
      <c r="K48" s="4">
        <f t="shared" si="16"/>
        <v>-1302089</v>
      </c>
      <c r="L48" s="4">
        <f>I48+Nov!L48</f>
        <v>5124704</v>
      </c>
      <c r="M48" s="4">
        <f>J48+Nov!M48</f>
        <v>75181066</v>
      </c>
      <c r="N48" s="4">
        <f t="shared" si="17"/>
        <v>-70056362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1.886841883E9</v>
      </c>
      <c r="E49" s="6">
        <v>1.3652682E7</v>
      </c>
      <c r="F49" s="6">
        <f t="shared" si="15"/>
        <v>1873189201</v>
      </c>
      <c r="G49" s="6">
        <v>8.97686665E8</v>
      </c>
      <c r="H49" s="64">
        <v>7429.0</v>
      </c>
      <c r="I49" s="6">
        <v>1108557.0</v>
      </c>
      <c r="J49" s="6">
        <v>8570634.0</v>
      </c>
      <c r="K49" s="4">
        <f t="shared" si="16"/>
        <v>-7462077</v>
      </c>
      <c r="L49" s="4">
        <f>I49+Nov!L49</f>
        <v>27460108</v>
      </c>
      <c r="M49" s="4">
        <f>J49+Nov!M49</f>
        <v>198954401</v>
      </c>
      <c r="N49" s="4">
        <f t="shared" si="17"/>
        <v>-171494293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18"/>
      <c r="B50" s="2">
        <f t="shared" si="18"/>
        <v>34</v>
      </c>
      <c r="C50" s="3" t="s">
        <v>60</v>
      </c>
      <c r="D50" s="6">
        <v>1.21651217E8</v>
      </c>
      <c r="E50" s="6">
        <v>52009.0</v>
      </c>
      <c r="F50" s="6">
        <f t="shared" si="15"/>
        <v>121599208</v>
      </c>
      <c r="G50" s="6">
        <v>6.0384683E7</v>
      </c>
      <c r="H50" s="64">
        <v>163.0</v>
      </c>
      <c r="I50" s="6">
        <v>0.0</v>
      </c>
      <c r="J50" s="6">
        <v>623398.0</v>
      </c>
      <c r="K50" s="4">
        <f t="shared" si="16"/>
        <v>-623398</v>
      </c>
      <c r="L50" s="4">
        <f>I50+Nov!L50</f>
        <v>999999</v>
      </c>
      <c r="M50" s="4">
        <f>J50+Nov!M50</f>
        <v>3554881</v>
      </c>
      <c r="N50" s="4">
        <f t="shared" si="17"/>
        <v>-2554882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5.974850121E9</v>
      </c>
      <c r="E51" s="6">
        <v>2.8886301E7</v>
      </c>
      <c r="F51" s="6">
        <f t="shared" si="15"/>
        <v>5945963820</v>
      </c>
      <c r="G51" s="6">
        <v>3.173947638E9</v>
      </c>
      <c r="H51" s="64">
        <v>54620.0</v>
      </c>
      <c r="I51" s="6">
        <v>7298285.0</v>
      </c>
      <c r="J51" s="6">
        <v>5.7575441E7</v>
      </c>
      <c r="K51" s="4">
        <f t="shared" si="16"/>
        <v>-50277156</v>
      </c>
      <c r="L51" s="4">
        <f>I51+Nov!L51</f>
        <v>150580065</v>
      </c>
      <c r="M51" s="4">
        <f>J51+Nov!M51</f>
        <v>1148247937</v>
      </c>
      <c r="N51" s="4">
        <f t="shared" si="17"/>
        <v>-997667872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4.93693535E8</v>
      </c>
      <c r="E52" s="6">
        <v>2001582.0</v>
      </c>
      <c r="F52" s="6">
        <f t="shared" si="15"/>
        <v>491691953</v>
      </c>
      <c r="G52" s="6">
        <v>2.84922272E8</v>
      </c>
      <c r="H52" s="64">
        <v>5000.0</v>
      </c>
      <c r="I52" s="6">
        <v>0.0</v>
      </c>
      <c r="J52" s="6">
        <v>8248108.0</v>
      </c>
      <c r="K52" s="4">
        <f t="shared" si="16"/>
        <v>-8248108</v>
      </c>
      <c r="L52" s="4">
        <f>I52+Nov!L52</f>
        <v>0</v>
      </c>
      <c r="M52" s="4">
        <f>J52+Nov!M52</f>
        <v>157619596</v>
      </c>
      <c r="N52" s="4">
        <f t="shared" si="17"/>
        <v>-157619596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18" t="s">
        <v>40</v>
      </c>
      <c r="B53" s="2"/>
      <c r="C53" s="3"/>
      <c r="D53" s="6"/>
      <c r="E53" s="6"/>
      <c r="F53" s="6"/>
      <c r="G53" s="6"/>
      <c r="H53" s="64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7.655037E7</v>
      </c>
      <c r="E54" s="6">
        <v>235518.0</v>
      </c>
      <c r="F54" s="6">
        <f t="shared" ref="F54:F56" si="19">D54-E54</f>
        <v>76314852</v>
      </c>
      <c r="G54" s="6">
        <v>1.5389611E7</v>
      </c>
      <c r="H54" s="64">
        <v>1247.0</v>
      </c>
      <c r="I54" s="6">
        <v>259659.0</v>
      </c>
      <c r="J54" s="6">
        <v>199181.0</v>
      </c>
      <c r="K54" s="4">
        <f t="shared" ref="K54:K56" si="20">I54-J54</f>
        <v>60478</v>
      </c>
      <c r="L54" s="4">
        <f>I54+Nov!L54</f>
        <v>23035069</v>
      </c>
      <c r="M54" s="4">
        <f>J54+Nov!M54</f>
        <v>26937027</v>
      </c>
      <c r="N54" s="4">
        <f t="shared" ref="N54:N56" si="21">L54-M54</f>
        <v>-3901958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5.6816387E7</v>
      </c>
      <c r="E55" s="6">
        <v>188310.0</v>
      </c>
      <c r="F55" s="6">
        <f t="shared" si="19"/>
        <v>56628077</v>
      </c>
      <c r="G55" s="6">
        <v>4.124664E7</v>
      </c>
      <c r="H55" s="64">
        <v>505.0</v>
      </c>
      <c r="I55" s="6">
        <v>182300.0</v>
      </c>
      <c r="J55" s="6">
        <v>1011.0</v>
      </c>
      <c r="K55" s="4">
        <f t="shared" si="20"/>
        <v>181289</v>
      </c>
      <c r="L55" s="4">
        <f>I55+Nov!L55</f>
        <v>2937545</v>
      </c>
      <c r="M55" s="4">
        <f>J55+Nov!M55</f>
        <v>2576238</v>
      </c>
      <c r="N55" s="4">
        <f t="shared" si="21"/>
        <v>361307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4.7923562E7</v>
      </c>
      <c r="E56" s="6">
        <v>169071.0</v>
      </c>
      <c r="F56" s="6">
        <f t="shared" si="19"/>
        <v>47754491</v>
      </c>
      <c r="G56" s="6">
        <v>3.9523142E7</v>
      </c>
      <c r="H56" s="64">
        <v>243.0</v>
      </c>
      <c r="I56" s="6">
        <v>163361.0</v>
      </c>
      <c r="J56" s="6">
        <v>0.0</v>
      </c>
      <c r="K56" s="4">
        <f t="shared" si="20"/>
        <v>163361</v>
      </c>
      <c r="L56" s="4">
        <f>I56+Nov!L56</f>
        <v>1089906</v>
      </c>
      <c r="M56" s="4">
        <f>J56+Nov!M56</f>
        <v>1236385</v>
      </c>
      <c r="N56" s="4">
        <f t="shared" si="21"/>
        <v>-146479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2" t="s">
        <v>46</v>
      </c>
      <c r="B57" s="22"/>
      <c r="C57" s="1"/>
      <c r="D57" s="24">
        <f t="shared" ref="D57:H57" si="23">SUM(D43:D56)</f>
        <v>11110935747</v>
      </c>
      <c r="E57" s="24">
        <f t="shared" si="23"/>
        <v>66962046.65</v>
      </c>
      <c r="F57" s="24">
        <f t="shared" si="23"/>
        <v>11043973701</v>
      </c>
      <c r="G57" s="24">
        <f t="shared" si="23"/>
        <v>5767944832</v>
      </c>
      <c r="H57" s="65">
        <f t="shared" si="23"/>
        <v>86504</v>
      </c>
      <c r="I57" s="24">
        <f>SUM(I42:I56)</f>
        <v>13271275.26</v>
      </c>
      <c r="J57" s="24">
        <f t="shared" ref="J57:N57" si="24">SUM(J43:J56)</f>
        <v>84932174.06</v>
      </c>
      <c r="K57" s="24">
        <f t="shared" si="24"/>
        <v>-71660898.8</v>
      </c>
      <c r="L57" s="24">
        <f t="shared" si="24"/>
        <v>606328518</v>
      </c>
      <c r="M57" s="24">
        <f t="shared" si="24"/>
        <v>2234345785</v>
      </c>
      <c r="N57" s="24">
        <f t="shared" si="24"/>
        <v>-1628017267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18" t="s">
        <v>47</v>
      </c>
      <c r="B58" s="2"/>
      <c r="C58" s="3"/>
      <c r="D58" s="6"/>
      <c r="E58" s="6"/>
      <c r="F58" s="6"/>
      <c r="G58" s="6"/>
      <c r="H58" s="68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18"/>
      <c r="B59" s="2">
        <f>1+B56</f>
        <v>40</v>
      </c>
      <c r="C59" s="3" t="s">
        <v>66</v>
      </c>
      <c r="D59" s="38">
        <v>6.389072166E7</v>
      </c>
      <c r="E59" s="38">
        <v>365777.07</v>
      </c>
      <c r="F59" s="6">
        <f t="shared" ref="F59:F62" si="25">D59-E59</f>
        <v>63524944.59</v>
      </c>
      <c r="G59" s="6">
        <v>0.0</v>
      </c>
      <c r="H59" s="64">
        <v>49.0</v>
      </c>
      <c r="I59" s="6">
        <v>0.0</v>
      </c>
      <c r="J59" s="6">
        <v>9886771.38</v>
      </c>
      <c r="K59" s="4">
        <f t="shared" ref="K59:K62" si="26">I59-J59</f>
        <v>-9886771.38</v>
      </c>
      <c r="L59" s="4">
        <f>I59+Nov!L59</f>
        <v>802972.08</v>
      </c>
      <c r="M59" s="4">
        <f>J59+Nov!M59</f>
        <v>10100837</v>
      </c>
      <c r="N59" s="4">
        <f t="shared" ref="N59:N62" si="27">L59-M59</f>
        <v>-9297864.92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18"/>
      <c r="B60" s="2">
        <f t="shared" ref="B60:B62" si="28">1+B59</f>
        <v>41</v>
      </c>
      <c r="C60" s="3" t="s">
        <v>67</v>
      </c>
      <c r="D60" s="6">
        <v>3.24560267E8</v>
      </c>
      <c r="E60" s="6">
        <v>1.9888483E7</v>
      </c>
      <c r="F60" s="6">
        <f t="shared" si="25"/>
        <v>304671784</v>
      </c>
      <c r="G60" s="6">
        <v>1.66044448E8</v>
      </c>
      <c r="H60" s="64">
        <v>213.0</v>
      </c>
      <c r="I60" s="6">
        <v>0.0</v>
      </c>
      <c r="J60" s="6">
        <v>355832.0</v>
      </c>
      <c r="K60" s="4">
        <f t="shared" si="26"/>
        <v>-355832</v>
      </c>
      <c r="L60" s="4">
        <f>I60+Nov!L60</f>
        <v>39350</v>
      </c>
      <c r="M60" s="4">
        <f>J60+Nov!M60</f>
        <v>37359329</v>
      </c>
      <c r="N60" s="4">
        <f t="shared" si="27"/>
        <v>-37319979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1.732740318E9</v>
      </c>
      <c r="E61" s="6">
        <v>5.2676576E7</v>
      </c>
      <c r="F61" s="6">
        <f t="shared" si="25"/>
        <v>1680063742</v>
      </c>
      <c r="G61" s="6">
        <v>0.0</v>
      </c>
      <c r="H61" s="64">
        <v>4269.0</v>
      </c>
      <c r="I61" s="6">
        <v>9.063251E7</v>
      </c>
      <c r="J61" s="6">
        <v>1.1587746E7</v>
      </c>
      <c r="K61" s="4">
        <f t="shared" si="26"/>
        <v>79044764</v>
      </c>
      <c r="L61" s="4">
        <f>I61+Nov!L61</f>
        <v>308427830</v>
      </c>
      <c r="M61" s="4">
        <f>J61+Nov!M61</f>
        <v>319554455</v>
      </c>
      <c r="N61" s="4">
        <f t="shared" si="27"/>
        <v>-11126625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2.45768193E8</v>
      </c>
      <c r="E62" s="6">
        <v>1938212.0</v>
      </c>
      <c r="F62" s="6">
        <f t="shared" si="25"/>
        <v>243829981</v>
      </c>
      <c r="G62" s="6">
        <v>0.0</v>
      </c>
      <c r="H62" s="64">
        <v>766.0</v>
      </c>
      <c r="I62" s="6">
        <v>694244.0</v>
      </c>
      <c r="J62" s="6">
        <v>2090568.0</v>
      </c>
      <c r="K62" s="4">
        <f t="shared" si="26"/>
        <v>-1396324</v>
      </c>
      <c r="L62" s="4">
        <f>I62+Nov!L62</f>
        <v>10874609</v>
      </c>
      <c r="M62" s="4">
        <f>J62+Nov!M62</f>
        <v>41392466</v>
      </c>
      <c r="N62" s="4">
        <f t="shared" si="27"/>
        <v>-30517857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2" t="s">
        <v>50</v>
      </c>
      <c r="B63" s="23"/>
      <c r="C63" s="1"/>
      <c r="D63" s="24">
        <f t="shared" ref="D63:N63" si="29">SUM(D59:D62)</f>
        <v>2366959500</v>
      </c>
      <c r="E63" s="24">
        <f t="shared" si="29"/>
        <v>74869048.07</v>
      </c>
      <c r="F63" s="24">
        <f t="shared" si="29"/>
        <v>2292090452</v>
      </c>
      <c r="G63" s="24">
        <f t="shared" si="29"/>
        <v>166044448</v>
      </c>
      <c r="H63" s="65">
        <f t="shared" si="29"/>
        <v>5297</v>
      </c>
      <c r="I63" s="24">
        <f t="shared" si="29"/>
        <v>91326754</v>
      </c>
      <c r="J63" s="24">
        <f t="shared" si="29"/>
        <v>23920917.38</v>
      </c>
      <c r="K63" s="24">
        <f t="shared" si="29"/>
        <v>67405836.62</v>
      </c>
      <c r="L63" s="24">
        <f t="shared" si="29"/>
        <v>320144761.1</v>
      </c>
      <c r="M63" s="24">
        <f t="shared" si="29"/>
        <v>408407087</v>
      </c>
      <c r="N63" s="24">
        <f t="shared" si="29"/>
        <v>-88262325.92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3"/>
      <c r="C64" s="1"/>
      <c r="D64" s="24">
        <f t="shared" ref="D64:N64" si="30">D57+D63</f>
        <v>13477895247</v>
      </c>
      <c r="E64" s="24">
        <f t="shared" si="30"/>
        <v>141831094.7</v>
      </c>
      <c r="F64" s="24">
        <f t="shared" si="30"/>
        <v>13336064152</v>
      </c>
      <c r="G64" s="24">
        <f t="shared" si="30"/>
        <v>5933989280</v>
      </c>
      <c r="H64" s="65">
        <f t="shared" si="30"/>
        <v>91801</v>
      </c>
      <c r="I64" s="24">
        <f t="shared" si="30"/>
        <v>104598029.3</v>
      </c>
      <c r="J64" s="24">
        <f t="shared" si="30"/>
        <v>108853091.4</v>
      </c>
      <c r="K64" s="24">
        <f t="shared" si="30"/>
        <v>-4255062.18</v>
      </c>
      <c r="L64" s="24">
        <f t="shared" si="30"/>
        <v>926473279.1</v>
      </c>
      <c r="M64" s="24">
        <f t="shared" si="30"/>
        <v>2642752872</v>
      </c>
      <c r="N64" s="24">
        <f t="shared" si="30"/>
        <v>-1716279593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64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18" t="s">
        <v>20</v>
      </c>
      <c r="B66" s="2"/>
      <c r="C66" s="3"/>
      <c r="D66" s="6"/>
      <c r="E66" s="6"/>
      <c r="F66" s="6"/>
      <c r="G66" s="6"/>
      <c r="H66" s="68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3.5660265648E10</v>
      </c>
      <c r="E67" s="6">
        <v>8.40697545E8</v>
      </c>
      <c r="F67" s="6">
        <f t="shared" ref="F67:F77" si="31">D67-E67</f>
        <v>34819568103</v>
      </c>
      <c r="G67" s="6">
        <v>2.67E8</v>
      </c>
      <c r="H67" s="64">
        <v>23963.0</v>
      </c>
      <c r="I67" s="6">
        <v>1.31073721E8</v>
      </c>
      <c r="J67" s="6">
        <v>1.95191833E8</v>
      </c>
      <c r="K67" s="4">
        <f t="shared" ref="K67:K77" si="32">I67-J67</f>
        <v>-64118112</v>
      </c>
      <c r="L67" s="4">
        <f>I67+Nov!L67</f>
        <v>1910569764</v>
      </c>
      <c r="M67" s="4">
        <f>J67+Nov!M67</f>
        <v>4833032625</v>
      </c>
      <c r="N67" s="4">
        <f t="shared" ref="N67:N77" si="33">L67-M67</f>
        <v>-2922462861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2.7604437865E8</v>
      </c>
      <c r="E68" s="6">
        <v>1094373.97</v>
      </c>
      <c r="F68" s="6">
        <f t="shared" si="31"/>
        <v>274950004.7</v>
      </c>
      <c r="G68" s="6">
        <v>0.0</v>
      </c>
      <c r="H68" s="64">
        <v>938.0</v>
      </c>
      <c r="I68" s="6">
        <v>316567.76</v>
      </c>
      <c r="J68" s="6">
        <v>2104125.9</v>
      </c>
      <c r="K68" s="4">
        <f t="shared" si="32"/>
        <v>-1787558.14</v>
      </c>
      <c r="L68" s="4">
        <f>I68+Nov!L68</f>
        <v>26402862.74</v>
      </c>
      <c r="M68" s="4">
        <f>J68+Nov!M68</f>
        <v>182667361.2</v>
      </c>
      <c r="N68" s="4">
        <f t="shared" si="33"/>
        <v>-156264498.5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9.5242362433E8</v>
      </c>
      <c r="E69" s="6">
        <v>1.285670996E7</v>
      </c>
      <c r="F69" s="6">
        <f t="shared" si="31"/>
        <v>939566914.4</v>
      </c>
      <c r="G69" s="6">
        <v>0.0</v>
      </c>
      <c r="H69" s="64">
        <v>1821.0</v>
      </c>
      <c r="I69" s="6">
        <v>1.151703743E7</v>
      </c>
      <c r="J69" s="6">
        <v>3763531.87</v>
      </c>
      <c r="K69" s="4">
        <f t="shared" si="32"/>
        <v>7753505.56</v>
      </c>
      <c r="L69" s="4">
        <f>I69+Nov!L69</f>
        <v>76359040.04</v>
      </c>
      <c r="M69" s="4">
        <f>J69+Nov!M69</f>
        <v>80483986.58</v>
      </c>
      <c r="N69" s="4">
        <f t="shared" si="33"/>
        <v>-4124946.54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1.86953095E8</v>
      </c>
      <c r="E70" s="6">
        <v>74230.0</v>
      </c>
      <c r="F70" s="6">
        <f t="shared" si="31"/>
        <v>186878865</v>
      </c>
      <c r="G70" s="6">
        <v>0.0</v>
      </c>
      <c r="H70" s="64">
        <v>139.0</v>
      </c>
      <c r="I70" s="6">
        <v>4998.0</v>
      </c>
      <c r="J70" s="6">
        <v>28890.0</v>
      </c>
      <c r="K70" s="4">
        <f t="shared" si="32"/>
        <v>-23892</v>
      </c>
      <c r="L70" s="4">
        <f>I70+Nov!L70</f>
        <v>24993</v>
      </c>
      <c r="M70" s="4">
        <f>J70+Nov!M70</f>
        <v>16655088</v>
      </c>
      <c r="N70" s="4">
        <f t="shared" si="33"/>
        <v>-16630095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1.19733195E9</v>
      </c>
      <c r="E71" s="6">
        <v>9968565.0</v>
      </c>
      <c r="F71" s="6">
        <f t="shared" si="31"/>
        <v>1187363385</v>
      </c>
      <c r="G71" s="6">
        <v>0.0</v>
      </c>
      <c r="H71" s="64">
        <v>1774.0</v>
      </c>
      <c r="I71" s="6">
        <v>2287071.0</v>
      </c>
      <c r="J71" s="6">
        <v>7.4804189E7</v>
      </c>
      <c r="K71" s="4">
        <f t="shared" si="32"/>
        <v>-72517118</v>
      </c>
      <c r="L71" s="4">
        <f>I71+Nov!L71</f>
        <v>481707215</v>
      </c>
      <c r="M71" s="4">
        <f>J71+Nov!M71</f>
        <v>583048929</v>
      </c>
      <c r="N71" s="4">
        <f t="shared" si="33"/>
        <v>-101341714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1.435872388E9</v>
      </c>
      <c r="E72" s="6">
        <v>3.4092534E7</v>
      </c>
      <c r="F72" s="6">
        <f t="shared" si="31"/>
        <v>1401779854</v>
      </c>
      <c r="G72" s="6">
        <v>0.0</v>
      </c>
      <c r="H72" s="64">
        <v>4610.0</v>
      </c>
      <c r="I72" s="6">
        <v>3329925.0</v>
      </c>
      <c r="J72" s="6">
        <v>6.3401703E7</v>
      </c>
      <c r="K72" s="4">
        <f t="shared" si="32"/>
        <v>-60071778</v>
      </c>
      <c r="L72" s="4">
        <f>I72+Nov!L72</f>
        <v>40112641</v>
      </c>
      <c r="M72" s="4">
        <f>J72+Nov!M72</f>
        <v>283465464</v>
      </c>
      <c r="N72" s="4">
        <f t="shared" si="33"/>
        <v>-243352823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6.25918989E8</v>
      </c>
      <c r="E73" s="6">
        <v>1.0354324E7</v>
      </c>
      <c r="F73" s="6">
        <f t="shared" si="31"/>
        <v>615564665</v>
      </c>
      <c r="G73" s="6">
        <v>0.0</v>
      </c>
      <c r="H73" s="64">
        <v>421.0</v>
      </c>
      <c r="I73" s="6">
        <v>2529791.0</v>
      </c>
      <c r="J73" s="6">
        <v>4820116.0</v>
      </c>
      <c r="K73" s="4">
        <f t="shared" si="32"/>
        <v>-2290325</v>
      </c>
      <c r="L73" s="4">
        <f>I73+Nov!L73</f>
        <v>58853794</v>
      </c>
      <c r="M73" s="4">
        <f>J73+Nov!M73</f>
        <v>54541171</v>
      </c>
      <c r="N73" s="4">
        <f t="shared" si="33"/>
        <v>4312623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3.270741892E8</v>
      </c>
      <c r="E74" s="6">
        <v>1641600.14</v>
      </c>
      <c r="F74" s="6">
        <f t="shared" si="31"/>
        <v>325432589.1</v>
      </c>
      <c r="G74" s="6">
        <v>0.0</v>
      </c>
      <c r="H74" s="64">
        <v>3938.0</v>
      </c>
      <c r="I74" s="6">
        <v>517091.38</v>
      </c>
      <c r="J74" s="6">
        <v>1743915.24</v>
      </c>
      <c r="K74" s="4">
        <f t="shared" si="32"/>
        <v>-1226823.86</v>
      </c>
      <c r="L74" s="4">
        <f>I74+Nov!L74</f>
        <v>9577973.6</v>
      </c>
      <c r="M74" s="4">
        <f>J74+Nov!M74</f>
        <v>20273669.05</v>
      </c>
      <c r="N74" s="4">
        <f t="shared" si="33"/>
        <v>-10695695.45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1.7979921546E9</v>
      </c>
      <c r="E75" s="6">
        <v>2962204.12</v>
      </c>
      <c r="F75" s="6">
        <f t="shared" si="31"/>
        <v>1795029950</v>
      </c>
      <c r="G75" s="6">
        <v>0.0</v>
      </c>
      <c r="H75" s="64">
        <v>790.0</v>
      </c>
      <c r="I75" s="6">
        <v>302750.0</v>
      </c>
      <c r="J75" s="6">
        <v>11850.32</v>
      </c>
      <c r="K75" s="4">
        <f t="shared" si="32"/>
        <v>290899.68</v>
      </c>
      <c r="L75" s="4">
        <f>I75+Nov!L75</f>
        <v>264849684.9</v>
      </c>
      <c r="M75" s="4">
        <f>J75+Nov!M75</f>
        <v>30774197.37</v>
      </c>
      <c r="N75" s="4">
        <f t="shared" si="33"/>
        <v>234075487.5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6.543594826E9</v>
      </c>
      <c r="E76" s="6">
        <v>3.7058224E7</v>
      </c>
      <c r="F76" s="6">
        <f t="shared" si="31"/>
        <v>6506536602</v>
      </c>
      <c r="G76" s="6">
        <v>0.0</v>
      </c>
      <c r="H76" s="64">
        <v>19226.0</v>
      </c>
      <c r="I76" s="6">
        <v>2.23454651E8</v>
      </c>
      <c r="J76" s="6">
        <v>8.5483092E7</v>
      </c>
      <c r="K76" s="4">
        <f t="shared" si="32"/>
        <v>137971559</v>
      </c>
      <c r="L76" s="4">
        <f>I76+Nov!L76</f>
        <v>1596907307</v>
      </c>
      <c r="M76" s="4">
        <f>J76+Nov!M76</f>
        <v>1225047308</v>
      </c>
      <c r="N76" s="4">
        <f t="shared" si="33"/>
        <v>371859999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1.49969959E8</v>
      </c>
      <c r="E77" s="6">
        <v>297146.0</v>
      </c>
      <c r="F77" s="6">
        <f t="shared" si="31"/>
        <v>149672813</v>
      </c>
      <c r="G77" s="6">
        <v>0.0</v>
      </c>
      <c r="H77" s="64">
        <v>2876.0</v>
      </c>
      <c r="I77" s="6">
        <v>771430.0</v>
      </c>
      <c r="J77" s="6">
        <v>503371.0</v>
      </c>
      <c r="K77" s="4">
        <f t="shared" si="32"/>
        <v>268059</v>
      </c>
      <c r="L77" s="4">
        <f>I77+Nov!L77</f>
        <v>36883060</v>
      </c>
      <c r="M77" s="4">
        <f>J77+Nov!M77</f>
        <v>16804775</v>
      </c>
      <c r="N77" s="4">
        <f t="shared" si="33"/>
        <v>20078285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18" t="s">
        <v>83</v>
      </c>
      <c r="B78" s="2"/>
      <c r="C78" s="3"/>
      <c r="D78" s="6"/>
      <c r="E78" s="6"/>
      <c r="F78" s="6"/>
      <c r="G78" s="6"/>
      <c r="H78" s="64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7.0761734806E8</v>
      </c>
      <c r="E79" s="6">
        <v>1334618.95</v>
      </c>
      <c r="F79" s="6">
        <f>D79-E79</f>
        <v>706282729.1</v>
      </c>
      <c r="G79" s="6">
        <v>0.0</v>
      </c>
      <c r="H79" s="64">
        <v>13.0</v>
      </c>
      <c r="I79" s="6">
        <v>0.0</v>
      </c>
      <c r="J79" s="6">
        <v>0.0</v>
      </c>
      <c r="K79" s="4">
        <f>I79-J79</f>
        <v>0</v>
      </c>
      <c r="L79" s="4">
        <f>I79+Nov!L79</f>
        <v>0</v>
      </c>
      <c r="M79" s="4">
        <f>J79+Nov!M79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2" t="s">
        <v>46</v>
      </c>
      <c r="B80" s="1"/>
      <c r="C80" s="1"/>
      <c r="D80" s="24">
        <f t="shared" ref="D80:N80" si="35">SUM(D67:D79)</f>
        <v>49861058550</v>
      </c>
      <c r="E80" s="24">
        <f t="shared" si="35"/>
        <v>952432075.1</v>
      </c>
      <c r="F80" s="24">
        <f t="shared" si="35"/>
        <v>48908626475</v>
      </c>
      <c r="G80" s="24">
        <f t="shared" si="35"/>
        <v>267000000</v>
      </c>
      <c r="H80" s="65">
        <f t="shared" si="35"/>
        <v>60509</v>
      </c>
      <c r="I80" s="24">
        <f t="shared" si="35"/>
        <v>376105033.6</v>
      </c>
      <c r="J80" s="24">
        <f t="shared" si="35"/>
        <v>431856617.3</v>
      </c>
      <c r="K80" s="24">
        <f t="shared" si="35"/>
        <v>-55751583.76</v>
      </c>
      <c r="L80" s="24">
        <f t="shared" si="35"/>
        <v>4502248335</v>
      </c>
      <c r="M80" s="24">
        <f t="shared" si="35"/>
        <v>7326794574</v>
      </c>
      <c r="N80" s="24">
        <f t="shared" si="35"/>
        <v>-2824546239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18" t="s">
        <v>47</v>
      </c>
      <c r="B81" s="2"/>
      <c r="C81" s="3"/>
      <c r="D81" s="6"/>
      <c r="E81" s="6"/>
      <c r="F81" s="6"/>
      <c r="G81" s="6"/>
      <c r="H81" s="64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1.1852045375E10</v>
      </c>
      <c r="E82" s="6">
        <v>8.6107258E7</v>
      </c>
      <c r="F82" s="6">
        <f t="shared" ref="F82:F88" si="36">D82-E82</f>
        <v>11765938117</v>
      </c>
      <c r="G82" s="6">
        <v>0.0</v>
      </c>
      <c r="H82" s="64">
        <v>7354.0</v>
      </c>
      <c r="I82" s="6">
        <v>1.4934863E7</v>
      </c>
      <c r="J82" s="6">
        <v>7.07774611E8</v>
      </c>
      <c r="K82" s="4">
        <f t="shared" ref="K82:K88" si="37">I82-J82</f>
        <v>-692839748</v>
      </c>
      <c r="L82" s="4">
        <f>I82+Nov!L82</f>
        <v>472381359</v>
      </c>
      <c r="M82" s="4">
        <f>J82+Nov!M82</f>
        <v>2312652983</v>
      </c>
      <c r="N82" s="4">
        <f t="shared" ref="N82:N88" si="38">L82-M82</f>
        <v>-1840271624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9.745263418E7</v>
      </c>
      <c r="E83" s="6">
        <v>2128547.92</v>
      </c>
      <c r="F83" s="6">
        <f t="shared" si="36"/>
        <v>95324086.26</v>
      </c>
      <c r="G83" s="6">
        <v>0.0</v>
      </c>
      <c r="H83" s="64">
        <v>88.0</v>
      </c>
      <c r="I83" s="6">
        <v>0.0</v>
      </c>
      <c r="J83" s="6">
        <v>520200.09</v>
      </c>
      <c r="K83" s="4">
        <f t="shared" si="37"/>
        <v>-520200.09</v>
      </c>
      <c r="L83" s="4">
        <f>I83+Nov!L83</f>
        <v>805852.37</v>
      </c>
      <c r="M83" s="4">
        <f>J83+Nov!M83</f>
        <v>170351596.7</v>
      </c>
      <c r="N83" s="4">
        <f t="shared" si="38"/>
        <v>-169545744.3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3.18309045E8</v>
      </c>
      <c r="E84" s="6">
        <v>769370.0</v>
      </c>
      <c r="F84" s="6">
        <f t="shared" si="36"/>
        <v>317539675</v>
      </c>
      <c r="G84" s="6">
        <v>0.0</v>
      </c>
      <c r="H84" s="64">
        <v>162.0</v>
      </c>
      <c r="I84" s="6">
        <v>167500.0</v>
      </c>
      <c r="J84" s="6">
        <v>2948247.0</v>
      </c>
      <c r="K84" s="4">
        <f t="shared" si="37"/>
        <v>-2780747</v>
      </c>
      <c r="L84" s="4">
        <f>I84+Nov!L84</f>
        <v>29059410</v>
      </c>
      <c r="M84" s="4">
        <f>J84+Nov!M84</f>
        <v>165457954</v>
      </c>
      <c r="N84" s="4">
        <f t="shared" si="38"/>
        <v>-136398544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18"/>
      <c r="B85" s="2">
        <f t="shared" si="39"/>
        <v>59</v>
      </c>
      <c r="C85" s="3" t="s">
        <v>88</v>
      </c>
      <c r="D85" s="6">
        <v>6.810913E7</v>
      </c>
      <c r="E85" s="6">
        <v>1.6798181E7</v>
      </c>
      <c r="F85" s="6">
        <f t="shared" si="36"/>
        <v>51310949</v>
      </c>
      <c r="G85" s="6">
        <v>0.0</v>
      </c>
      <c r="H85" s="64">
        <v>24.0</v>
      </c>
      <c r="I85" s="6">
        <v>0.0</v>
      </c>
      <c r="J85" s="6">
        <v>461099.0</v>
      </c>
      <c r="K85" s="4">
        <f t="shared" si="37"/>
        <v>-461099</v>
      </c>
      <c r="L85" s="4">
        <f>I85+Nov!L85</f>
        <v>0</v>
      </c>
      <c r="M85" s="4">
        <f>J85+Nov!M85</f>
        <v>1376625</v>
      </c>
      <c r="N85" s="4">
        <f t="shared" si="38"/>
        <v>-1376625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1.683720606E9</v>
      </c>
      <c r="E86" s="6">
        <v>8721594.0</v>
      </c>
      <c r="F86" s="6">
        <f t="shared" si="36"/>
        <v>1674999012</v>
      </c>
      <c r="G86" s="6">
        <v>0.0</v>
      </c>
      <c r="H86" s="64">
        <v>1629.0</v>
      </c>
      <c r="I86" s="6">
        <v>82562.0</v>
      </c>
      <c r="J86" s="6">
        <v>4.7106996E7</v>
      </c>
      <c r="K86" s="4">
        <f t="shared" si="37"/>
        <v>-47024434</v>
      </c>
      <c r="L86" s="4">
        <f>I86+Nov!L86</f>
        <v>1222351</v>
      </c>
      <c r="M86" s="4">
        <f>J86+Nov!M86</f>
        <v>318007084</v>
      </c>
      <c r="N86" s="4">
        <f t="shared" si="38"/>
        <v>-316784733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2.2614048024E8</v>
      </c>
      <c r="E87" s="6">
        <v>1236361.92</v>
      </c>
      <c r="F87" s="6">
        <f t="shared" si="36"/>
        <v>224904118.3</v>
      </c>
      <c r="G87" s="6">
        <v>0.0</v>
      </c>
      <c r="H87" s="64">
        <v>96.0</v>
      </c>
      <c r="I87" s="6">
        <v>167750.5</v>
      </c>
      <c r="J87" s="6">
        <v>433072.79</v>
      </c>
      <c r="K87" s="4">
        <f t="shared" si="37"/>
        <v>-265322.29</v>
      </c>
      <c r="L87" s="4">
        <f>I87+Nov!L87</f>
        <v>3885872.93</v>
      </c>
      <c r="M87" s="4">
        <f>J87+Nov!M87</f>
        <v>21698379.9</v>
      </c>
      <c r="N87" s="4">
        <f t="shared" si="38"/>
        <v>-17812506.97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4.94909913E8</v>
      </c>
      <c r="E88" s="6">
        <v>5844077.0</v>
      </c>
      <c r="F88" s="6">
        <f t="shared" si="36"/>
        <v>489065836</v>
      </c>
      <c r="G88" s="6">
        <v>0.0</v>
      </c>
      <c r="H88" s="64">
        <v>2641.0</v>
      </c>
      <c r="I88" s="6">
        <v>9167567.0</v>
      </c>
      <c r="J88" s="6">
        <v>4.5098482E7</v>
      </c>
      <c r="K88" s="4">
        <f t="shared" si="37"/>
        <v>-35930915</v>
      </c>
      <c r="L88" s="4">
        <f>I88+Nov!L88</f>
        <v>121202228</v>
      </c>
      <c r="M88" s="4">
        <f>J88+Nov!M88</f>
        <v>234434352</v>
      </c>
      <c r="N88" s="4">
        <f t="shared" si="38"/>
        <v>-113232124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2" t="s">
        <v>92</v>
      </c>
      <c r="B89" s="23"/>
      <c r="C89" s="28"/>
      <c r="D89" s="24">
        <f t="shared" ref="D89:N89" si="40">SUM(D82:D88)</f>
        <v>14740687183</v>
      </c>
      <c r="E89" s="24">
        <f t="shared" si="40"/>
        <v>121605389.8</v>
      </c>
      <c r="F89" s="24">
        <f t="shared" si="40"/>
        <v>14619081794</v>
      </c>
      <c r="G89" s="24">
        <f t="shared" si="40"/>
        <v>0</v>
      </c>
      <c r="H89" s="65">
        <f t="shared" si="40"/>
        <v>11994</v>
      </c>
      <c r="I89" s="24">
        <f t="shared" si="40"/>
        <v>24520242.5</v>
      </c>
      <c r="J89" s="24">
        <f t="shared" si="40"/>
        <v>804342707.9</v>
      </c>
      <c r="K89" s="24">
        <f t="shared" si="40"/>
        <v>-779822465.4</v>
      </c>
      <c r="L89" s="24">
        <f t="shared" si="40"/>
        <v>628557073.3</v>
      </c>
      <c r="M89" s="24">
        <f t="shared" si="40"/>
        <v>3223978975</v>
      </c>
      <c r="N89" s="24">
        <f t="shared" si="40"/>
        <v>-2595421901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7.01117626E8</v>
      </c>
      <c r="E90" s="6">
        <v>5576166.0</v>
      </c>
      <c r="F90" s="6">
        <f>D90-E90</f>
        <v>695541460</v>
      </c>
      <c r="G90" s="6">
        <v>0.0</v>
      </c>
      <c r="H90" s="64">
        <v>584.0</v>
      </c>
      <c r="I90" s="6">
        <v>767090.0</v>
      </c>
      <c r="J90" s="6">
        <v>2.03911911E8</v>
      </c>
      <c r="K90" s="4">
        <f>I90-J90</f>
        <v>-203144821</v>
      </c>
      <c r="L90" s="4">
        <f>I90+Nov!L90</f>
        <v>43265282</v>
      </c>
      <c r="M90" s="4">
        <f>J90+Nov!M90</f>
        <v>296360824</v>
      </c>
      <c r="N90" s="4">
        <f>L90-M90</f>
        <v>-253095542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2" t="s">
        <v>94</v>
      </c>
      <c r="B91" s="28"/>
      <c r="C91" s="1"/>
      <c r="D91" s="24">
        <f t="shared" ref="D91:N91" si="41">SUM(D90)</f>
        <v>701117626</v>
      </c>
      <c r="E91" s="24">
        <f t="shared" si="41"/>
        <v>5576166</v>
      </c>
      <c r="F91" s="24">
        <f t="shared" si="41"/>
        <v>695541460</v>
      </c>
      <c r="G91" s="24">
        <f t="shared" si="41"/>
        <v>0</v>
      </c>
      <c r="H91" s="66">
        <f t="shared" si="41"/>
        <v>584</v>
      </c>
      <c r="I91" s="24">
        <f t="shared" si="41"/>
        <v>767090</v>
      </c>
      <c r="J91" s="24">
        <f t="shared" si="41"/>
        <v>203911911</v>
      </c>
      <c r="K91" s="24">
        <f t="shared" si="41"/>
        <v>-203144821</v>
      </c>
      <c r="L91" s="24">
        <f t="shared" si="41"/>
        <v>43265282</v>
      </c>
      <c r="M91" s="24">
        <f t="shared" si="41"/>
        <v>296360824</v>
      </c>
      <c r="N91" s="24">
        <f t="shared" si="41"/>
        <v>-253095542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3"/>
      <c r="C92" s="28"/>
      <c r="D92" s="24">
        <f t="shared" ref="D92:N92" si="42">D80+D89+D91</f>
        <v>65302863359</v>
      </c>
      <c r="E92" s="24">
        <f t="shared" si="42"/>
        <v>1079613631</v>
      </c>
      <c r="F92" s="24">
        <f t="shared" si="42"/>
        <v>64223249728</v>
      </c>
      <c r="G92" s="24">
        <f t="shared" si="42"/>
        <v>267000000</v>
      </c>
      <c r="H92" s="65">
        <f t="shared" si="42"/>
        <v>73087</v>
      </c>
      <c r="I92" s="24">
        <f t="shared" si="42"/>
        <v>401392366.1</v>
      </c>
      <c r="J92" s="24">
        <f t="shared" si="42"/>
        <v>1440111236</v>
      </c>
      <c r="K92" s="24">
        <f t="shared" si="42"/>
        <v>-1038718870</v>
      </c>
      <c r="L92" s="24">
        <f t="shared" si="42"/>
        <v>5174070691</v>
      </c>
      <c r="M92" s="24">
        <f t="shared" si="42"/>
        <v>10847134373</v>
      </c>
      <c r="N92" s="24">
        <f t="shared" si="42"/>
        <v>-5673063682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29"/>
      <c r="D93" s="6"/>
      <c r="E93" s="6"/>
      <c r="F93" s="6"/>
      <c r="G93" s="6"/>
      <c r="H93" s="64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8" t="s">
        <v>20</v>
      </c>
      <c r="B94" s="2"/>
      <c r="C94" s="29"/>
      <c r="D94" s="6"/>
      <c r="E94" s="6"/>
      <c r="F94" s="6"/>
      <c r="G94" s="6"/>
      <c r="H94" s="68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8"/>
      <c r="B95" s="2">
        <v>64.0</v>
      </c>
      <c r="C95" s="29" t="s">
        <v>114</v>
      </c>
      <c r="D95" s="6">
        <v>1.7010884122E8</v>
      </c>
      <c r="E95" s="6">
        <v>245410.7</v>
      </c>
      <c r="F95" s="6">
        <f t="shared" ref="F95:F98" si="43">D95-E95</f>
        <v>169863430.5</v>
      </c>
      <c r="G95" s="6">
        <v>0.0</v>
      </c>
      <c r="H95" s="64">
        <v>55.0</v>
      </c>
      <c r="I95" s="6">
        <v>32500.0</v>
      </c>
      <c r="J95" s="6">
        <v>34000.0</v>
      </c>
      <c r="K95" s="4">
        <f t="shared" ref="K95:K98" si="44">I95-J95</f>
        <v>-1500</v>
      </c>
      <c r="L95" s="4">
        <f>I95+Nov!L95</f>
        <v>16127806.52</v>
      </c>
      <c r="M95" s="4">
        <f>J95+Nov!M95</f>
        <v>12328013.06</v>
      </c>
      <c r="N95" s="4">
        <f t="shared" ref="N95:N98" si="45">L95-M95</f>
        <v>3799793.46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8"/>
      <c r="B96" s="2">
        <v>65.0</v>
      </c>
      <c r="C96" s="3" t="s">
        <v>97</v>
      </c>
      <c r="D96" s="6">
        <v>2.3233966681E10</v>
      </c>
      <c r="E96" s="6">
        <v>1.213185687E9</v>
      </c>
      <c r="F96" s="6">
        <f t="shared" si="43"/>
        <v>22020780994</v>
      </c>
      <c r="G96" s="6">
        <v>0.0</v>
      </c>
      <c r="H96" s="64">
        <v>22635.0</v>
      </c>
      <c r="I96" s="6">
        <v>339027.0</v>
      </c>
      <c r="J96" s="6">
        <v>2.36925788E8</v>
      </c>
      <c r="K96" s="4">
        <f t="shared" si="44"/>
        <v>-236586761</v>
      </c>
      <c r="L96" s="4">
        <f>I96+Nov!L96</f>
        <v>4091525</v>
      </c>
      <c r="M96" s="4">
        <f>J96+Nov!M96</f>
        <v>5887108971</v>
      </c>
      <c r="N96" s="4">
        <f t="shared" si="45"/>
        <v>-5883017446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18"/>
      <c r="B97" s="2">
        <f t="shared" ref="B97:B98" si="46">1+B96</f>
        <v>66</v>
      </c>
      <c r="C97" s="3" t="s">
        <v>98</v>
      </c>
      <c r="D97" s="6">
        <v>2.768534478E9</v>
      </c>
      <c r="E97" s="6">
        <v>1.7293932E7</v>
      </c>
      <c r="F97" s="6">
        <f t="shared" si="43"/>
        <v>2751240546</v>
      </c>
      <c r="G97" s="6">
        <v>0.0</v>
      </c>
      <c r="H97" s="64">
        <v>1296.0</v>
      </c>
      <c r="I97" s="6">
        <v>2.18494907E8</v>
      </c>
      <c r="J97" s="6">
        <v>5.71504689E8</v>
      </c>
      <c r="K97" s="4">
        <f t="shared" si="44"/>
        <v>-353009782</v>
      </c>
      <c r="L97" s="4">
        <f>I97+Nov!L97</f>
        <v>4543007203</v>
      </c>
      <c r="M97" s="4">
        <f>J97+Nov!M97</f>
        <v>5155730168</v>
      </c>
      <c r="N97" s="4">
        <f t="shared" si="45"/>
        <v>-612722965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99</v>
      </c>
      <c r="D98" s="6">
        <v>1.2486474757E10</v>
      </c>
      <c r="E98" s="6">
        <v>9.6468854E7</v>
      </c>
      <c r="F98" s="6">
        <f t="shared" si="43"/>
        <v>12390005903</v>
      </c>
      <c r="G98" s="6">
        <v>0.0</v>
      </c>
      <c r="H98" s="64">
        <v>72947.0</v>
      </c>
      <c r="I98" s="6">
        <v>5.50434836E8</v>
      </c>
      <c r="J98" s="6">
        <v>7.83711478E8</v>
      </c>
      <c r="K98" s="4">
        <f t="shared" si="44"/>
        <v>-233276642</v>
      </c>
      <c r="L98" s="4">
        <f>I98+Nov!L98</f>
        <v>5164475932</v>
      </c>
      <c r="M98" s="4">
        <f>J98+Nov!M98</f>
        <v>14082961384</v>
      </c>
      <c r="N98" s="4">
        <f t="shared" si="45"/>
        <v>-8918485452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8" t="s">
        <v>40</v>
      </c>
      <c r="B99" s="2"/>
      <c r="C99" s="3"/>
      <c r="D99" s="6"/>
      <c r="E99" s="6"/>
      <c r="F99" s="6"/>
      <c r="G99" s="6"/>
      <c r="H99" s="64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135</v>
      </c>
      <c r="D100" s="6">
        <v>1.1598513179E10</v>
      </c>
      <c r="E100" s="6">
        <v>2.07200648E8</v>
      </c>
      <c r="F100" s="6">
        <f>D100-E100</f>
        <v>11391312531</v>
      </c>
      <c r="G100" s="6">
        <v>0.0</v>
      </c>
      <c r="H100" s="64">
        <v>25217.0</v>
      </c>
      <c r="I100" s="6">
        <v>9.66781731E8</v>
      </c>
      <c r="J100" s="6">
        <v>6.86449403E8</v>
      </c>
      <c r="K100" s="4">
        <f>I100-J100</f>
        <v>280332328</v>
      </c>
      <c r="L100" s="4">
        <f>I100+Nov!L100</f>
        <v>12112862995</v>
      </c>
      <c r="M100" s="4">
        <f>J100+Nov!M100</f>
        <v>9331429711</v>
      </c>
      <c r="N100" s="4">
        <f>L100-M100</f>
        <v>2781433284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2" t="s">
        <v>46</v>
      </c>
      <c r="B101" s="2"/>
      <c r="C101" s="3"/>
      <c r="D101" s="24">
        <f t="shared" ref="D101:N101" si="47">SUM(D95:D98)+D100</f>
        <v>50257597936</v>
      </c>
      <c r="E101" s="24">
        <f t="shared" si="47"/>
        <v>1534394532</v>
      </c>
      <c r="F101" s="24">
        <f t="shared" si="47"/>
        <v>48723203405</v>
      </c>
      <c r="G101" s="24">
        <f t="shared" si="47"/>
        <v>0</v>
      </c>
      <c r="H101" s="66">
        <f t="shared" si="47"/>
        <v>122150</v>
      </c>
      <c r="I101" s="24">
        <f t="shared" si="47"/>
        <v>1736083001</v>
      </c>
      <c r="J101" s="24">
        <f t="shared" si="47"/>
        <v>2278625358</v>
      </c>
      <c r="K101" s="24">
        <f t="shared" si="47"/>
        <v>-542542357</v>
      </c>
      <c r="L101" s="24">
        <f t="shared" si="47"/>
        <v>21840565462</v>
      </c>
      <c r="M101" s="24">
        <f t="shared" si="47"/>
        <v>34469558247</v>
      </c>
      <c r="N101" s="24">
        <f t="shared" si="47"/>
        <v>-12628992786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18" t="s">
        <v>47</v>
      </c>
      <c r="B102" s="2"/>
      <c r="C102" s="3"/>
      <c r="D102" s="6"/>
      <c r="E102" s="6"/>
      <c r="F102" s="6"/>
      <c r="G102" s="6"/>
      <c r="H102" s="68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100</v>
      </c>
      <c r="D103" s="6">
        <v>2.336936923E9</v>
      </c>
      <c r="E103" s="6">
        <v>6783745.0</v>
      </c>
      <c r="F103" s="6">
        <f>D103-E103</f>
        <v>2330153178</v>
      </c>
      <c r="G103" s="6">
        <v>0.0</v>
      </c>
      <c r="H103" s="64">
        <v>3791.0</v>
      </c>
      <c r="I103" s="6">
        <v>1.1704004E8</v>
      </c>
      <c r="J103" s="6">
        <v>1.02072482E8</v>
      </c>
      <c r="K103" s="4">
        <f>I103-J103</f>
        <v>14967558</v>
      </c>
      <c r="L103" s="4">
        <f>I103+Nov!L103</f>
        <v>1453648207</v>
      </c>
      <c r="M103" s="4">
        <f>J103+Nov!M103</f>
        <v>1663327059</v>
      </c>
      <c r="N103" s="4">
        <f>L103-M103</f>
        <v>-209678852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2" t="s">
        <v>92</v>
      </c>
      <c r="B104" s="2"/>
      <c r="C104" s="3"/>
      <c r="D104" s="24">
        <f t="shared" ref="D104:N104" si="48">SUM(D103)</f>
        <v>2336936923</v>
      </c>
      <c r="E104" s="24">
        <f t="shared" si="48"/>
        <v>6783745</v>
      </c>
      <c r="F104" s="24">
        <f t="shared" si="48"/>
        <v>2330153178</v>
      </c>
      <c r="G104" s="24">
        <f t="shared" si="48"/>
        <v>0</v>
      </c>
      <c r="H104" s="66">
        <f t="shared" si="48"/>
        <v>3791</v>
      </c>
      <c r="I104" s="24">
        <f t="shared" si="48"/>
        <v>117040040</v>
      </c>
      <c r="J104" s="24">
        <f t="shared" si="48"/>
        <v>102072482</v>
      </c>
      <c r="K104" s="24">
        <f t="shared" si="48"/>
        <v>14967558</v>
      </c>
      <c r="L104" s="24">
        <f t="shared" si="48"/>
        <v>1453648207</v>
      </c>
      <c r="M104" s="24">
        <f t="shared" si="48"/>
        <v>1663327059</v>
      </c>
      <c r="N104" s="24">
        <f t="shared" si="48"/>
        <v>-209678852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101</v>
      </c>
      <c r="B105" s="2"/>
      <c r="C105" s="3"/>
      <c r="D105" s="24">
        <f t="shared" ref="D105:N105" si="49">D101+D104</f>
        <v>52594534859</v>
      </c>
      <c r="E105" s="24">
        <f t="shared" si="49"/>
        <v>1541178277</v>
      </c>
      <c r="F105" s="24">
        <f t="shared" si="49"/>
        <v>51053356583</v>
      </c>
      <c r="G105" s="24">
        <f t="shared" si="49"/>
        <v>0</v>
      </c>
      <c r="H105" s="66">
        <f t="shared" si="49"/>
        <v>125941</v>
      </c>
      <c r="I105" s="24">
        <f t="shared" si="49"/>
        <v>1853123041</v>
      </c>
      <c r="J105" s="24">
        <f t="shared" si="49"/>
        <v>2380697840</v>
      </c>
      <c r="K105" s="24">
        <f t="shared" si="49"/>
        <v>-527574799</v>
      </c>
      <c r="L105" s="24">
        <f t="shared" si="49"/>
        <v>23294213669</v>
      </c>
      <c r="M105" s="24">
        <f t="shared" si="49"/>
        <v>36132885306</v>
      </c>
      <c r="N105" s="24">
        <f t="shared" si="49"/>
        <v>-12838671638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102</v>
      </c>
      <c r="B106" s="2"/>
      <c r="C106" s="3"/>
      <c r="D106" s="26"/>
      <c r="E106" s="26"/>
      <c r="F106" s="26"/>
      <c r="G106" s="26"/>
      <c r="H106" s="67"/>
      <c r="I106" s="26"/>
      <c r="J106" s="26"/>
      <c r="K106" s="26"/>
      <c r="L106" s="26"/>
      <c r="M106" s="26"/>
      <c r="N106" s="2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8" t="s">
        <v>103</v>
      </c>
      <c r="B107" s="2"/>
      <c r="C107" s="3"/>
      <c r="D107" s="6"/>
      <c r="E107" s="6"/>
      <c r="F107" s="6"/>
      <c r="G107" s="6"/>
      <c r="H107" s="68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8"/>
      <c r="B108" s="2">
        <f>1+B103</f>
        <v>70</v>
      </c>
      <c r="C108" s="3" t="s">
        <v>104</v>
      </c>
      <c r="D108" s="6">
        <v>8.915492028E9</v>
      </c>
      <c r="E108" s="6">
        <v>4.0562395E7</v>
      </c>
      <c r="F108" s="6">
        <f t="shared" ref="F108:F110" si="50">D108-E108</f>
        <v>8874929633</v>
      </c>
      <c r="G108" s="6">
        <v>0.0</v>
      </c>
      <c r="H108" s="64">
        <v>408885.0</v>
      </c>
      <c r="I108" s="6">
        <v>1.42803336E8</v>
      </c>
      <c r="J108" s="6">
        <v>8.3796758E7</v>
      </c>
      <c r="K108" s="4">
        <f t="shared" ref="K108:K110" si="51">I108-J108</f>
        <v>59006578</v>
      </c>
      <c r="L108" s="4">
        <f>I108+Nov!L108</f>
        <v>1263850140</v>
      </c>
      <c r="M108" s="4">
        <f>J108+Nov!M108</f>
        <v>2109075111</v>
      </c>
      <c r="N108" s="4">
        <f t="shared" ref="N108:N110" si="52">L108-M108</f>
        <v>-845224971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105</v>
      </c>
      <c r="D109" s="6">
        <v>5.476255468E9</v>
      </c>
      <c r="E109" s="6">
        <v>4.94394702E8</v>
      </c>
      <c r="F109" s="6">
        <f t="shared" si="50"/>
        <v>4981860766</v>
      </c>
      <c r="G109" s="6">
        <v>0.0</v>
      </c>
      <c r="H109" s="64">
        <v>9542.0</v>
      </c>
      <c r="I109" s="6">
        <v>4.73468717E8</v>
      </c>
      <c r="J109" s="6">
        <v>4.56596324E8</v>
      </c>
      <c r="K109" s="4">
        <f t="shared" si="51"/>
        <v>16872393</v>
      </c>
      <c r="L109" s="4">
        <f>I109+Nov!L109</f>
        <v>2694491082</v>
      </c>
      <c r="M109" s="4">
        <f>J109+Nov!M109</f>
        <v>1633921253</v>
      </c>
      <c r="N109" s="4">
        <f t="shared" si="52"/>
        <v>1060569829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106</v>
      </c>
      <c r="D110" s="6">
        <v>3.115516537E9</v>
      </c>
      <c r="E110" s="6">
        <v>9.8380317E7</v>
      </c>
      <c r="F110" s="6">
        <f t="shared" si="50"/>
        <v>3017136220</v>
      </c>
      <c r="G110" s="6">
        <v>0.0</v>
      </c>
      <c r="H110" s="64">
        <v>3843.0</v>
      </c>
      <c r="I110" s="6">
        <v>5.15345E8</v>
      </c>
      <c r="J110" s="6">
        <v>2.8689281E7</v>
      </c>
      <c r="K110" s="4">
        <f t="shared" si="51"/>
        <v>486655719</v>
      </c>
      <c r="L110" s="4">
        <f>I110+Nov!L110</f>
        <v>2901345662</v>
      </c>
      <c r="M110" s="4">
        <f>J110+Nov!M110</f>
        <v>380036402</v>
      </c>
      <c r="N110" s="4">
        <f t="shared" si="52"/>
        <v>2521309260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2" t="s">
        <v>46</v>
      </c>
      <c r="B111" s="2"/>
      <c r="C111" s="3"/>
      <c r="D111" s="24">
        <f t="shared" ref="D111:N111" si="54">D108+D109+D110</f>
        <v>17507264033</v>
      </c>
      <c r="E111" s="24">
        <f t="shared" si="54"/>
        <v>633337414</v>
      </c>
      <c r="F111" s="24">
        <f t="shared" si="54"/>
        <v>16873926619</v>
      </c>
      <c r="G111" s="24">
        <f t="shared" si="54"/>
        <v>0</v>
      </c>
      <c r="H111" s="65">
        <f t="shared" si="54"/>
        <v>422270</v>
      </c>
      <c r="I111" s="24">
        <f t="shared" si="54"/>
        <v>1131617053</v>
      </c>
      <c r="J111" s="24">
        <f t="shared" si="54"/>
        <v>569082363</v>
      </c>
      <c r="K111" s="24">
        <f t="shared" si="54"/>
        <v>562534690</v>
      </c>
      <c r="L111" s="24">
        <f t="shared" si="54"/>
        <v>6859686884</v>
      </c>
      <c r="M111" s="24">
        <f t="shared" si="54"/>
        <v>4123032766</v>
      </c>
      <c r="N111" s="24">
        <f t="shared" si="54"/>
        <v>2736654118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8" t="s">
        <v>107</v>
      </c>
      <c r="B112" s="2"/>
      <c r="C112" s="3"/>
      <c r="D112" s="6"/>
      <c r="E112" s="6"/>
      <c r="F112" s="6"/>
      <c r="G112" s="6"/>
      <c r="H112" s="68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136</v>
      </c>
      <c r="D113" s="6">
        <v>9.397136613E9</v>
      </c>
      <c r="E113" s="6">
        <v>3.5734817E7</v>
      </c>
      <c r="F113" s="6">
        <f>D113-E113</f>
        <v>9361401796</v>
      </c>
      <c r="G113" s="6">
        <v>0.0</v>
      </c>
      <c r="H113" s="64">
        <v>7271.0</v>
      </c>
      <c r="I113" s="6">
        <v>2.3553104E7</v>
      </c>
      <c r="J113" s="6">
        <v>1.10330756E8</v>
      </c>
      <c r="K113" s="4">
        <f>I113-J113</f>
        <v>-86777652</v>
      </c>
      <c r="L113" s="4">
        <f>I113+Nov!L113</f>
        <v>537790756</v>
      </c>
      <c r="M113" s="4">
        <f>J113+Nov!M113</f>
        <v>1821696207</v>
      </c>
      <c r="N113" s="4">
        <f>L113-M113</f>
        <v>-1283905451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2" t="s">
        <v>92</v>
      </c>
      <c r="B114" s="23"/>
      <c r="C114" s="1"/>
      <c r="D114" s="24">
        <f t="shared" ref="D114:N114" si="55">SUM(D113)</f>
        <v>9397136613</v>
      </c>
      <c r="E114" s="24">
        <f t="shared" si="55"/>
        <v>35734817</v>
      </c>
      <c r="F114" s="24">
        <f t="shared" si="55"/>
        <v>9361401796</v>
      </c>
      <c r="G114" s="24">
        <f t="shared" si="55"/>
        <v>0</v>
      </c>
      <c r="H114" s="66">
        <f t="shared" si="55"/>
        <v>7271</v>
      </c>
      <c r="I114" s="24">
        <f t="shared" si="55"/>
        <v>23553104</v>
      </c>
      <c r="J114" s="24">
        <f t="shared" si="55"/>
        <v>110330756</v>
      </c>
      <c r="K114" s="24">
        <f t="shared" si="55"/>
        <v>-86777652</v>
      </c>
      <c r="L114" s="24">
        <f t="shared" si="55"/>
        <v>537790756</v>
      </c>
      <c r="M114" s="24">
        <f t="shared" si="55"/>
        <v>1821696207</v>
      </c>
      <c r="N114" s="24">
        <f t="shared" si="55"/>
        <v>-1283905451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108</v>
      </c>
      <c r="B115" s="30"/>
      <c r="C115" s="28"/>
      <c r="D115" s="24">
        <f t="shared" ref="D115:N115" si="56">SUM(D111+D114)</f>
        <v>26904400646</v>
      </c>
      <c r="E115" s="24">
        <f t="shared" si="56"/>
        <v>669072231</v>
      </c>
      <c r="F115" s="24">
        <f t="shared" si="56"/>
        <v>26235328415</v>
      </c>
      <c r="G115" s="24">
        <f t="shared" si="56"/>
        <v>0</v>
      </c>
      <c r="H115" s="66">
        <f t="shared" si="56"/>
        <v>429541</v>
      </c>
      <c r="I115" s="24">
        <f t="shared" si="56"/>
        <v>1155170157</v>
      </c>
      <c r="J115" s="24">
        <f t="shared" si="56"/>
        <v>679413119</v>
      </c>
      <c r="K115" s="24">
        <f t="shared" si="56"/>
        <v>475757038</v>
      </c>
      <c r="L115" s="24">
        <f t="shared" si="56"/>
        <v>7397477640</v>
      </c>
      <c r="M115" s="24">
        <f t="shared" si="56"/>
        <v>5944728973</v>
      </c>
      <c r="N115" s="24">
        <f t="shared" si="56"/>
        <v>1452748667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1" t="s">
        <v>109</v>
      </c>
      <c r="B116" s="32"/>
      <c r="C116" s="33"/>
      <c r="D116" s="34">
        <f t="shared" ref="D116:N116" si="57">D40+D64+D92+D105+D115</f>
        <v>218402133996</v>
      </c>
      <c r="E116" s="34">
        <f t="shared" si="57"/>
        <v>3723157537</v>
      </c>
      <c r="F116" s="34">
        <f t="shared" si="57"/>
        <v>214678976459</v>
      </c>
      <c r="G116" s="34">
        <f t="shared" si="57"/>
        <v>61129914605</v>
      </c>
      <c r="H116" s="69">
        <f t="shared" si="57"/>
        <v>1758512</v>
      </c>
      <c r="I116" s="34">
        <f t="shared" si="57"/>
        <v>3897076524</v>
      </c>
      <c r="J116" s="34">
        <f t="shared" si="57"/>
        <v>5327784907</v>
      </c>
      <c r="K116" s="34">
        <f t="shared" si="57"/>
        <v>-1430708383</v>
      </c>
      <c r="L116" s="34">
        <f t="shared" si="57"/>
        <v>41791565715</v>
      </c>
      <c r="M116" s="34">
        <f t="shared" si="57"/>
        <v>71102494489</v>
      </c>
      <c r="N116" s="34">
        <f t="shared" si="57"/>
        <v>-29310928774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3"/>
      <c r="C117" s="56"/>
      <c r="D117" s="9"/>
      <c r="E117" s="9"/>
      <c r="F117" s="9"/>
      <c r="G117" s="9"/>
      <c r="H117" s="70"/>
      <c r="I117" s="9"/>
      <c r="J117" s="9"/>
      <c r="K117" s="9"/>
      <c r="L117" s="9"/>
      <c r="M117" s="9"/>
      <c r="N117" s="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3"/>
      <c r="B118" s="2"/>
      <c r="C118" s="36"/>
      <c r="D118" s="4"/>
      <c r="E118" s="4"/>
      <c r="F118" s="4"/>
      <c r="G118" s="4"/>
      <c r="H118" s="68"/>
      <c r="I118" s="4"/>
      <c r="J118" s="4"/>
      <c r="K118" s="4"/>
      <c r="L118" s="4">
        <f>'Nov UPDATED'!L116+'Dec UPDATED'!I116+-'Dec UPDATED'!L116</f>
        <v>0</v>
      </c>
      <c r="M118" s="4">
        <f>'Nov UPDATED'!M116+'Dec UPDATED'!J116+-'Dec UPDATED'!M116</f>
        <v>0</v>
      </c>
      <c r="N118" s="4">
        <f>'Nov UPDATED'!N116+'Dec UPDATED'!K116+-'Dec UPDATED'!N116</f>
        <v>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29"/>
      <c r="B119" s="36"/>
      <c r="C119" s="36"/>
      <c r="D119" s="4"/>
      <c r="E119" s="4"/>
      <c r="F119" s="4"/>
      <c r="G119" s="4"/>
      <c r="H119" s="68"/>
      <c r="I119" s="4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36"/>
      <c r="B120" s="36"/>
      <c r="C120" s="36"/>
      <c r="D120" s="4"/>
      <c r="E120" s="4"/>
      <c r="F120" s="4"/>
      <c r="G120" s="4"/>
      <c r="H120" s="68"/>
      <c r="I120" s="4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36"/>
      <c r="B121" s="36"/>
      <c r="C121" s="36"/>
      <c r="D121" s="4"/>
      <c r="E121" s="4"/>
      <c r="F121" s="4"/>
      <c r="G121" s="4"/>
      <c r="H121" s="61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36"/>
      <c r="B122" s="36"/>
      <c r="C122" s="36"/>
      <c r="D122" s="4"/>
      <c r="E122" s="4"/>
      <c r="F122" s="4"/>
      <c r="G122" s="4"/>
      <c r="H122" s="61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36"/>
      <c r="B123" s="36"/>
      <c r="C123" s="36"/>
      <c r="D123" s="4"/>
      <c r="E123" s="4"/>
      <c r="F123" s="4"/>
      <c r="G123" s="4"/>
      <c r="H123" s="61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36"/>
      <c r="B124" s="36"/>
      <c r="C124" s="36"/>
      <c r="D124" s="4"/>
      <c r="E124" s="4"/>
      <c r="F124" s="4"/>
      <c r="G124" s="4"/>
      <c r="H124" s="61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36"/>
      <c r="B125" s="36"/>
      <c r="C125" s="36"/>
      <c r="D125" s="4"/>
      <c r="E125" s="4"/>
      <c r="F125" s="4"/>
      <c r="G125" s="4"/>
      <c r="H125" s="61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36"/>
      <c r="B126" s="36"/>
      <c r="C126" s="36"/>
      <c r="D126" s="4"/>
      <c r="E126" s="4"/>
      <c r="F126" s="4"/>
      <c r="G126" s="4"/>
      <c r="H126" s="61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36"/>
      <c r="B127" s="36"/>
      <c r="C127" s="36"/>
      <c r="D127" s="4"/>
      <c r="E127" s="4"/>
      <c r="F127" s="4"/>
      <c r="G127" s="4"/>
      <c r="H127" s="61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36"/>
      <c r="B128" s="36"/>
      <c r="C128" s="36"/>
      <c r="D128" s="4"/>
      <c r="E128" s="4"/>
      <c r="F128" s="4"/>
      <c r="G128" s="4"/>
      <c r="H128" s="61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36"/>
      <c r="B129" s="36"/>
      <c r="C129" s="36"/>
      <c r="D129" s="4"/>
      <c r="E129" s="4"/>
      <c r="F129" s="4"/>
      <c r="G129" s="4"/>
      <c r="H129" s="61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36"/>
      <c r="B130" s="36"/>
      <c r="C130" s="36"/>
      <c r="D130" s="4"/>
      <c r="E130" s="4"/>
      <c r="F130" s="4"/>
      <c r="G130" s="4"/>
      <c r="H130" s="61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36"/>
      <c r="B131" s="36"/>
      <c r="C131" s="36"/>
      <c r="D131" s="4"/>
      <c r="E131" s="4"/>
      <c r="F131" s="4"/>
      <c r="G131" s="4"/>
      <c r="H131" s="61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36"/>
      <c r="B132" s="36"/>
      <c r="C132" s="36"/>
      <c r="D132" s="4"/>
      <c r="E132" s="4"/>
      <c r="F132" s="4"/>
      <c r="G132" s="4"/>
      <c r="H132" s="61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36"/>
      <c r="B133" s="36"/>
      <c r="C133" s="36"/>
      <c r="D133" s="4"/>
      <c r="E133" s="4"/>
      <c r="F133" s="4"/>
      <c r="G133" s="4"/>
      <c r="H133" s="61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36"/>
      <c r="B134" s="36"/>
      <c r="C134" s="36"/>
      <c r="D134" s="4"/>
      <c r="E134" s="4"/>
      <c r="F134" s="4"/>
      <c r="G134" s="4"/>
      <c r="H134" s="61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36"/>
      <c r="B135" s="36"/>
      <c r="C135" s="36"/>
      <c r="D135" s="4"/>
      <c r="E135" s="4"/>
      <c r="F135" s="4"/>
      <c r="G135" s="4"/>
      <c r="H135" s="61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36"/>
      <c r="B136" s="36"/>
      <c r="C136" s="36"/>
      <c r="D136" s="4"/>
      <c r="E136" s="4"/>
      <c r="F136" s="4"/>
      <c r="G136" s="4"/>
      <c r="H136" s="61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36"/>
      <c r="B137" s="36"/>
      <c r="C137" s="36"/>
      <c r="D137" s="4"/>
      <c r="E137" s="4"/>
      <c r="F137" s="4"/>
      <c r="G137" s="4"/>
      <c r="H137" s="61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36"/>
      <c r="B138" s="36"/>
      <c r="C138" s="36"/>
      <c r="D138" s="4"/>
      <c r="E138" s="4"/>
      <c r="F138" s="4"/>
      <c r="G138" s="4"/>
      <c r="H138" s="61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36"/>
      <c r="B139" s="36"/>
      <c r="C139" s="36"/>
      <c r="D139" s="4"/>
      <c r="E139" s="4"/>
      <c r="F139" s="4"/>
      <c r="G139" s="4"/>
      <c r="H139" s="61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36"/>
      <c r="B140" s="36"/>
      <c r="C140" s="36"/>
      <c r="D140" s="4"/>
      <c r="E140" s="4"/>
      <c r="F140" s="4"/>
      <c r="G140" s="4"/>
      <c r="H140" s="61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36"/>
      <c r="B141" s="36"/>
      <c r="C141" s="36"/>
      <c r="D141" s="4"/>
      <c r="E141" s="4"/>
      <c r="F141" s="4"/>
      <c r="G141" s="4"/>
      <c r="H141" s="61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36"/>
      <c r="B142" s="36"/>
      <c r="C142" s="36"/>
      <c r="D142" s="4"/>
      <c r="E142" s="4"/>
      <c r="F142" s="4"/>
      <c r="G142" s="4"/>
      <c r="H142" s="61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36"/>
      <c r="B143" s="36"/>
      <c r="C143" s="36"/>
      <c r="D143" s="4"/>
      <c r="E143" s="4"/>
      <c r="F143" s="4"/>
      <c r="G143" s="4"/>
      <c r="H143" s="61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36"/>
      <c r="B144" s="36"/>
      <c r="C144" s="36"/>
      <c r="D144" s="4"/>
      <c r="E144" s="4"/>
      <c r="F144" s="4"/>
      <c r="G144" s="4"/>
      <c r="H144" s="61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36"/>
      <c r="B145" s="36"/>
      <c r="C145" s="36"/>
      <c r="D145" s="4"/>
      <c r="E145" s="4"/>
      <c r="F145" s="4"/>
      <c r="G145" s="4"/>
      <c r="H145" s="61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36"/>
      <c r="B146" s="36"/>
      <c r="C146" s="36"/>
      <c r="D146" s="4"/>
      <c r="E146" s="4"/>
      <c r="F146" s="4"/>
      <c r="G146" s="4"/>
      <c r="H146" s="61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36"/>
      <c r="B147" s="36"/>
      <c r="C147" s="36"/>
      <c r="D147" s="4"/>
      <c r="E147" s="4"/>
      <c r="F147" s="4"/>
      <c r="G147" s="4"/>
      <c r="H147" s="61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36"/>
      <c r="B148" s="36"/>
      <c r="C148" s="36"/>
      <c r="D148" s="4"/>
      <c r="E148" s="4"/>
      <c r="F148" s="4"/>
      <c r="G148" s="4"/>
      <c r="H148" s="61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36"/>
      <c r="B149" s="36"/>
      <c r="C149" s="36"/>
      <c r="D149" s="4"/>
      <c r="E149" s="4"/>
      <c r="F149" s="4"/>
      <c r="G149" s="4"/>
      <c r="H149" s="61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36"/>
      <c r="B150" s="36"/>
      <c r="C150" s="36"/>
      <c r="D150" s="4"/>
      <c r="E150" s="4"/>
      <c r="F150" s="4"/>
      <c r="G150" s="4"/>
      <c r="H150" s="61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36"/>
      <c r="B151" s="36"/>
      <c r="C151" s="36"/>
      <c r="D151" s="4"/>
      <c r="E151" s="4"/>
      <c r="F151" s="4"/>
      <c r="G151" s="4"/>
      <c r="H151" s="61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36"/>
      <c r="B152" s="36"/>
      <c r="C152" s="36"/>
      <c r="D152" s="4"/>
      <c r="E152" s="4"/>
      <c r="F152" s="4"/>
      <c r="G152" s="4"/>
      <c r="H152" s="61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36"/>
      <c r="B153" s="36"/>
      <c r="C153" s="36"/>
      <c r="D153" s="4"/>
      <c r="E153" s="4"/>
      <c r="F153" s="4"/>
      <c r="G153" s="4"/>
      <c r="H153" s="61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36"/>
      <c r="B154" s="36"/>
      <c r="C154" s="36"/>
      <c r="D154" s="4"/>
      <c r="E154" s="4"/>
      <c r="F154" s="4"/>
      <c r="G154" s="4"/>
      <c r="H154" s="61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36"/>
      <c r="B155" s="36"/>
      <c r="C155" s="36"/>
      <c r="D155" s="4"/>
      <c r="E155" s="4"/>
      <c r="F155" s="4"/>
      <c r="G155" s="4"/>
      <c r="H155" s="61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36"/>
      <c r="B156" s="36"/>
      <c r="C156" s="36"/>
      <c r="D156" s="4"/>
      <c r="E156" s="4"/>
      <c r="F156" s="4"/>
      <c r="G156" s="4"/>
      <c r="H156" s="61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36"/>
      <c r="B157" s="36"/>
      <c r="C157" s="36"/>
      <c r="D157" s="4"/>
      <c r="E157" s="4"/>
      <c r="F157" s="4"/>
      <c r="G157" s="4"/>
      <c r="H157" s="61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36"/>
      <c r="B158" s="36"/>
      <c r="C158" s="36"/>
      <c r="D158" s="4"/>
      <c r="E158" s="4"/>
      <c r="F158" s="4"/>
      <c r="G158" s="4"/>
      <c r="H158" s="61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36"/>
      <c r="B159" s="36"/>
      <c r="C159" s="36"/>
      <c r="D159" s="4"/>
      <c r="E159" s="4"/>
      <c r="F159" s="4"/>
      <c r="G159" s="4"/>
      <c r="H159" s="61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36"/>
      <c r="B160" s="36"/>
      <c r="C160" s="36"/>
      <c r="D160" s="4"/>
      <c r="E160" s="4"/>
      <c r="F160" s="4"/>
      <c r="G160" s="4"/>
      <c r="H160" s="61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36"/>
      <c r="B161" s="36"/>
      <c r="C161" s="36"/>
      <c r="D161" s="4"/>
      <c r="E161" s="4"/>
      <c r="F161" s="4"/>
      <c r="G161" s="4"/>
      <c r="H161" s="61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36"/>
      <c r="B162" s="36"/>
      <c r="C162" s="36"/>
      <c r="D162" s="4"/>
      <c r="E162" s="4"/>
      <c r="F162" s="4"/>
      <c r="G162" s="4"/>
      <c r="H162" s="61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36"/>
      <c r="B163" s="36"/>
      <c r="C163" s="36"/>
      <c r="D163" s="4"/>
      <c r="E163" s="4"/>
      <c r="F163" s="4"/>
      <c r="G163" s="4"/>
      <c r="H163" s="61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36"/>
      <c r="B164" s="36"/>
      <c r="C164" s="36"/>
      <c r="D164" s="4"/>
      <c r="E164" s="4"/>
      <c r="F164" s="4"/>
      <c r="G164" s="4"/>
      <c r="H164" s="61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36"/>
      <c r="B165" s="36"/>
      <c r="C165" s="36"/>
      <c r="D165" s="4"/>
      <c r="E165" s="4"/>
      <c r="F165" s="4"/>
      <c r="G165" s="4"/>
      <c r="H165" s="61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36"/>
      <c r="B166" s="36"/>
      <c r="C166" s="36"/>
      <c r="D166" s="4"/>
      <c r="E166" s="4"/>
      <c r="F166" s="4"/>
      <c r="G166" s="4"/>
      <c r="H166" s="61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36"/>
      <c r="B167" s="36"/>
      <c r="C167" s="36"/>
      <c r="D167" s="4"/>
      <c r="E167" s="4"/>
      <c r="F167" s="4"/>
      <c r="G167" s="4"/>
      <c r="H167" s="61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36"/>
      <c r="B168" s="36"/>
      <c r="C168" s="36"/>
      <c r="D168" s="4"/>
      <c r="E168" s="4"/>
      <c r="F168" s="4"/>
      <c r="G168" s="4"/>
      <c r="H168" s="61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36"/>
      <c r="B169" s="36"/>
      <c r="C169" s="36"/>
      <c r="D169" s="4"/>
      <c r="E169" s="4"/>
      <c r="F169" s="4"/>
      <c r="G169" s="4"/>
      <c r="H169" s="61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36"/>
      <c r="B170" s="36"/>
      <c r="C170" s="36"/>
      <c r="D170" s="4"/>
      <c r="E170" s="4"/>
      <c r="F170" s="4"/>
      <c r="G170" s="4"/>
      <c r="H170" s="61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36"/>
      <c r="B171" s="36"/>
      <c r="C171" s="36"/>
      <c r="D171" s="4"/>
      <c r="E171" s="4"/>
      <c r="F171" s="4"/>
      <c r="G171" s="4"/>
      <c r="H171" s="61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36"/>
      <c r="B172" s="36"/>
      <c r="C172" s="36"/>
      <c r="D172" s="4"/>
      <c r="E172" s="4"/>
      <c r="F172" s="4"/>
      <c r="G172" s="4"/>
      <c r="H172" s="61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36"/>
      <c r="B173" s="36"/>
      <c r="C173" s="36"/>
      <c r="D173" s="4"/>
      <c r="E173" s="4"/>
      <c r="F173" s="4"/>
      <c r="G173" s="4"/>
      <c r="H173" s="61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36"/>
      <c r="B174" s="36"/>
      <c r="C174" s="36"/>
      <c r="D174" s="4"/>
      <c r="E174" s="4"/>
      <c r="F174" s="4"/>
      <c r="G174" s="4"/>
      <c r="H174" s="61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36"/>
      <c r="B175" s="36"/>
      <c r="C175" s="36"/>
      <c r="D175" s="4"/>
      <c r="E175" s="4"/>
      <c r="F175" s="4"/>
      <c r="G175" s="4"/>
      <c r="H175" s="61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36"/>
      <c r="B176" s="36"/>
      <c r="C176" s="36"/>
      <c r="D176" s="4"/>
      <c r="E176" s="4"/>
      <c r="F176" s="4"/>
      <c r="G176" s="4"/>
      <c r="H176" s="61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36"/>
      <c r="B177" s="36"/>
      <c r="C177" s="36"/>
      <c r="D177" s="4"/>
      <c r="E177" s="4"/>
      <c r="F177" s="4"/>
      <c r="G177" s="4"/>
      <c r="H177" s="61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36"/>
      <c r="B178" s="36"/>
      <c r="C178" s="36"/>
      <c r="D178" s="4"/>
      <c r="E178" s="4"/>
      <c r="F178" s="4"/>
      <c r="G178" s="4"/>
      <c r="H178" s="61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36"/>
      <c r="B179" s="36"/>
      <c r="C179" s="36"/>
      <c r="D179" s="4"/>
      <c r="E179" s="4"/>
      <c r="F179" s="4"/>
      <c r="G179" s="4"/>
      <c r="H179" s="61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36"/>
      <c r="B180" s="36"/>
      <c r="C180" s="36"/>
      <c r="D180" s="4"/>
      <c r="E180" s="4"/>
      <c r="F180" s="4"/>
      <c r="G180" s="4"/>
      <c r="H180" s="61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36"/>
      <c r="B181" s="36"/>
      <c r="C181" s="36"/>
      <c r="D181" s="4"/>
      <c r="E181" s="4"/>
      <c r="F181" s="4"/>
      <c r="G181" s="4"/>
      <c r="H181" s="61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36"/>
      <c r="B182" s="36"/>
      <c r="C182" s="36"/>
      <c r="D182" s="4"/>
      <c r="E182" s="4"/>
      <c r="F182" s="4"/>
      <c r="G182" s="4"/>
      <c r="H182" s="61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36"/>
      <c r="B183" s="36"/>
      <c r="C183" s="36"/>
      <c r="D183" s="4"/>
      <c r="E183" s="4"/>
      <c r="F183" s="4"/>
      <c r="G183" s="4"/>
      <c r="H183" s="61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36"/>
      <c r="B184" s="36"/>
      <c r="C184" s="36"/>
      <c r="D184" s="4"/>
      <c r="E184" s="4"/>
      <c r="F184" s="4"/>
      <c r="G184" s="4"/>
      <c r="H184" s="61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36"/>
      <c r="B185" s="36"/>
      <c r="C185" s="36"/>
      <c r="D185" s="4"/>
      <c r="E185" s="4"/>
      <c r="F185" s="4"/>
      <c r="G185" s="4"/>
      <c r="H185" s="61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36"/>
      <c r="B186" s="36"/>
      <c r="C186" s="36"/>
      <c r="D186" s="4"/>
      <c r="E186" s="4"/>
      <c r="F186" s="4"/>
      <c r="G186" s="4"/>
      <c r="H186" s="61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36"/>
      <c r="B187" s="36"/>
      <c r="C187" s="36"/>
      <c r="D187" s="4"/>
      <c r="E187" s="4"/>
      <c r="F187" s="4"/>
      <c r="G187" s="4"/>
      <c r="H187" s="61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36"/>
      <c r="B188" s="36"/>
      <c r="C188" s="36"/>
      <c r="D188" s="4"/>
      <c r="E188" s="4"/>
      <c r="F188" s="4"/>
      <c r="G188" s="4"/>
      <c r="H188" s="61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36"/>
      <c r="B189" s="36"/>
      <c r="C189" s="36"/>
      <c r="D189" s="4"/>
      <c r="E189" s="4"/>
      <c r="F189" s="4"/>
      <c r="G189" s="4"/>
      <c r="H189" s="61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36"/>
      <c r="B190" s="36"/>
      <c r="C190" s="36"/>
      <c r="D190" s="4"/>
      <c r="E190" s="4"/>
      <c r="F190" s="4"/>
      <c r="G190" s="4"/>
      <c r="H190" s="61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36"/>
      <c r="B191" s="36"/>
      <c r="C191" s="36"/>
      <c r="D191" s="4"/>
      <c r="E191" s="4"/>
      <c r="F191" s="4"/>
      <c r="G191" s="4"/>
      <c r="H191" s="61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36"/>
      <c r="B192" s="36"/>
      <c r="C192" s="36"/>
      <c r="D192" s="4"/>
      <c r="E192" s="4"/>
      <c r="F192" s="4"/>
      <c r="G192" s="4"/>
      <c r="H192" s="61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36"/>
      <c r="B193" s="36"/>
      <c r="C193" s="36"/>
      <c r="D193" s="4"/>
      <c r="E193" s="4"/>
      <c r="F193" s="4"/>
      <c r="G193" s="4"/>
      <c r="H193" s="61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36"/>
      <c r="B194" s="36"/>
      <c r="C194" s="36"/>
      <c r="D194" s="4"/>
      <c r="E194" s="4"/>
      <c r="F194" s="4"/>
      <c r="G194" s="4"/>
      <c r="H194" s="61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36"/>
      <c r="B195" s="36"/>
      <c r="C195" s="36"/>
      <c r="D195" s="4"/>
      <c r="E195" s="4"/>
      <c r="F195" s="4"/>
      <c r="G195" s="4"/>
      <c r="H195" s="61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36"/>
      <c r="B196" s="36"/>
      <c r="C196" s="36"/>
      <c r="D196" s="4"/>
      <c r="E196" s="4"/>
      <c r="F196" s="4"/>
      <c r="G196" s="4"/>
      <c r="H196" s="61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36"/>
      <c r="B197" s="36"/>
      <c r="C197" s="36"/>
      <c r="D197" s="4"/>
      <c r="E197" s="4"/>
      <c r="F197" s="4"/>
      <c r="G197" s="4"/>
      <c r="H197" s="61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36"/>
      <c r="B198" s="36"/>
      <c r="C198" s="36"/>
      <c r="D198" s="4"/>
      <c r="E198" s="4"/>
      <c r="F198" s="4"/>
      <c r="G198" s="4"/>
      <c r="H198" s="61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36"/>
      <c r="B199" s="36"/>
      <c r="C199" s="36"/>
      <c r="D199" s="4"/>
      <c r="E199" s="4"/>
      <c r="F199" s="4"/>
      <c r="G199" s="4"/>
      <c r="H199" s="61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36"/>
      <c r="B200" s="36"/>
      <c r="C200" s="36"/>
      <c r="D200" s="4"/>
      <c r="E200" s="4"/>
      <c r="F200" s="4"/>
      <c r="G200" s="4"/>
      <c r="H200" s="61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36"/>
      <c r="B201" s="36"/>
      <c r="C201" s="36"/>
      <c r="D201" s="4"/>
      <c r="E201" s="4"/>
      <c r="F201" s="4"/>
      <c r="G201" s="4"/>
      <c r="H201" s="61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36"/>
      <c r="B202" s="36"/>
      <c r="C202" s="36"/>
      <c r="D202" s="4"/>
      <c r="E202" s="4"/>
      <c r="F202" s="4"/>
      <c r="G202" s="4"/>
      <c r="H202" s="61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36"/>
      <c r="B203" s="36"/>
      <c r="C203" s="36"/>
      <c r="D203" s="4"/>
      <c r="E203" s="4"/>
      <c r="F203" s="4"/>
      <c r="G203" s="4"/>
      <c r="H203" s="61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36"/>
      <c r="B204" s="36"/>
      <c r="C204" s="36"/>
      <c r="D204" s="4"/>
      <c r="E204" s="4"/>
      <c r="F204" s="4"/>
      <c r="G204" s="4"/>
      <c r="H204" s="61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36"/>
      <c r="B205" s="36"/>
      <c r="C205" s="36"/>
      <c r="D205" s="4"/>
      <c r="E205" s="4"/>
      <c r="F205" s="4"/>
      <c r="G205" s="4"/>
      <c r="H205" s="61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36"/>
      <c r="B206" s="36"/>
      <c r="C206" s="36"/>
      <c r="D206" s="4"/>
      <c r="E206" s="4"/>
      <c r="F206" s="4"/>
      <c r="G206" s="4"/>
      <c r="H206" s="61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36"/>
      <c r="B207" s="36"/>
      <c r="C207" s="36"/>
      <c r="D207" s="4"/>
      <c r="E207" s="4"/>
      <c r="F207" s="4"/>
      <c r="G207" s="4"/>
      <c r="H207" s="61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36"/>
      <c r="B208" s="36"/>
      <c r="C208" s="36"/>
      <c r="D208" s="4"/>
      <c r="E208" s="4"/>
      <c r="F208" s="4"/>
      <c r="G208" s="4"/>
      <c r="H208" s="61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36"/>
      <c r="B209" s="36"/>
      <c r="C209" s="36"/>
      <c r="D209" s="4"/>
      <c r="E209" s="4"/>
      <c r="F209" s="4"/>
      <c r="G209" s="4"/>
      <c r="H209" s="61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36"/>
      <c r="B210" s="36"/>
      <c r="C210" s="36"/>
      <c r="D210" s="4"/>
      <c r="E210" s="4"/>
      <c r="F210" s="4"/>
      <c r="G210" s="4"/>
      <c r="H210" s="61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36"/>
      <c r="B211" s="36"/>
      <c r="C211" s="36"/>
      <c r="D211" s="4"/>
      <c r="E211" s="4"/>
      <c r="F211" s="4"/>
      <c r="G211" s="4"/>
      <c r="H211" s="61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36"/>
      <c r="B212" s="36"/>
      <c r="C212" s="36"/>
      <c r="D212" s="4"/>
      <c r="E212" s="4"/>
      <c r="F212" s="4"/>
      <c r="G212" s="4"/>
      <c r="H212" s="61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36"/>
      <c r="B213" s="36"/>
      <c r="C213" s="36"/>
      <c r="D213" s="4"/>
      <c r="E213" s="4"/>
      <c r="F213" s="4"/>
      <c r="G213" s="4"/>
      <c r="H213" s="61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36"/>
      <c r="B214" s="36"/>
      <c r="C214" s="36"/>
      <c r="D214" s="4"/>
      <c r="E214" s="4"/>
      <c r="F214" s="4"/>
      <c r="G214" s="4"/>
      <c r="H214" s="61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36"/>
      <c r="B215" s="36"/>
      <c r="C215" s="36"/>
      <c r="D215" s="4"/>
      <c r="E215" s="4"/>
      <c r="F215" s="4"/>
      <c r="G215" s="4"/>
      <c r="H215" s="61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36"/>
      <c r="B216" s="36"/>
      <c r="C216" s="36"/>
      <c r="D216" s="4"/>
      <c r="E216" s="4"/>
      <c r="F216" s="4"/>
      <c r="G216" s="4"/>
      <c r="H216" s="61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36"/>
      <c r="B217" s="36"/>
      <c r="C217" s="36"/>
      <c r="D217" s="4"/>
      <c r="E217" s="4"/>
      <c r="F217" s="4"/>
      <c r="G217" s="4"/>
      <c r="H217" s="61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36"/>
      <c r="B218" s="36"/>
      <c r="C218" s="36"/>
      <c r="D218" s="4"/>
      <c r="E218" s="4"/>
      <c r="F218" s="4"/>
      <c r="G218" s="4"/>
      <c r="H218" s="61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36"/>
      <c r="B219" s="36"/>
      <c r="C219" s="36"/>
      <c r="D219" s="4"/>
      <c r="E219" s="4"/>
      <c r="F219" s="4"/>
      <c r="G219" s="4"/>
      <c r="H219" s="61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36"/>
      <c r="B220" s="36"/>
      <c r="C220" s="36"/>
      <c r="D220" s="4"/>
      <c r="E220" s="4"/>
      <c r="F220" s="4"/>
      <c r="G220" s="4"/>
      <c r="H220" s="61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36"/>
      <c r="B221" s="36"/>
      <c r="C221" s="36"/>
      <c r="D221" s="4"/>
      <c r="E221" s="4"/>
      <c r="F221" s="4"/>
      <c r="G221" s="4"/>
      <c r="H221" s="61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36"/>
      <c r="B222" s="36"/>
      <c r="C222" s="36"/>
      <c r="D222" s="4"/>
      <c r="E222" s="4"/>
      <c r="F222" s="4"/>
      <c r="G222" s="4"/>
      <c r="H222" s="61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36"/>
      <c r="B223" s="36"/>
      <c r="C223" s="36"/>
      <c r="D223" s="4"/>
      <c r="E223" s="4"/>
      <c r="F223" s="4"/>
      <c r="G223" s="4"/>
      <c r="H223" s="61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36"/>
      <c r="B224" s="36"/>
      <c r="C224" s="36"/>
      <c r="D224" s="4"/>
      <c r="E224" s="4"/>
      <c r="F224" s="4"/>
      <c r="G224" s="4"/>
      <c r="H224" s="61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36"/>
      <c r="B225" s="36"/>
      <c r="C225" s="36"/>
      <c r="D225" s="4"/>
      <c r="E225" s="4"/>
      <c r="F225" s="4"/>
      <c r="G225" s="4"/>
      <c r="H225" s="61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36"/>
      <c r="B226" s="36"/>
      <c r="C226" s="36"/>
      <c r="D226" s="4"/>
      <c r="E226" s="4"/>
      <c r="F226" s="4"/>
      <c r="G226" s="4"/>
      <c r="H226" s="61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36"/>
      <c r="B227" s="36"/>
      <c r="C227" s="36"/>
      <c r="D227" s="4"/>
      <c r="E227" s="4"/>
      <c r="F227" s="4"/>
      <c r="G227" s="4"/>
      <c r="H227" s="61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36"/>
      <c r="B228" s="36"/>
      <c r="C228" s="36"/>
      <c r="D228" s="4"/>
      <c r="E228" s="4"/>
      <c r="F228" s="4"/>
      <c r="G228" s="4"/>
      <c r="H228" s="61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36"/>
      <c r="B229" s="36"/>
      <c r="C229" s="36"/>
      <c r="D229" s="4"/>
      <c r="E229" s="4"/>
      <c r="F229" s="4"/>
      <c r="G229" s="4"/>
      <c r="H229" s="61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36"/>
      <c r="B230" s="36"/>
      <c r="C230" s="36"/>
      <c r="D230" s="4"/>
      <c r="E230" s="4"/>
      <c r="F230" s="4"/>
      <c r="G230" s="4"/>
      <c r="H230" s="61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36"/>
      <c r="B231" s="36"/>
      <c r="C231" s="36"/>
      <c r="D231" s="4"/>
      <c r="E231" s="4"/>
      <c r="F231" s="4"/>
      <c r="G231" s="4"/>
      <c r="H231" s="61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36"/>
      <c r="B232" s="36"/>
      <c r="C232" s="36"/>
      <c r="D232" s="4"/>
      <c r="E232" s="4"/>
      <c r="F232" s="4"/>
      <c r="G232" s="4"/>
      <c r="H232" s="61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36"/>
      <c r="B233" s="36"/>
      <c r="C233" s="36"/>
      <c r="D233" s="4"/>
      <c r="E233" s="4"/>
      <c r="F233" s="4"/>
      <c r="G233" s="4"/>
      <c r="H233" s="61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36"/>
      <c r="B234" s="36"/>
      <c r="C234" s="36"/>
      <c r="D234" s="4"/>
      <c r="E234" s="4"/>
      <c r="F234" s="4"/>
      <c r="G234" s="4"/>
      <c r="H234" s="61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36"/>
      <c r="B235" s="36"/>
      <c r="C235" s="36"/>
      <c r="D235" s="4"/>
      <c r="E235" s="4"/>
      <c r="F235" s="4"/>
      <c r="G235" s="4"/>
      <c r="H235" s="61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36"/>
      <c r="B236" s="36"/>
      <c r="C236" s="36"/>
      <c r="D236" s="4"/>
      <c r="E236" s="4"/>
      <c r="F236" s="4"/>
      <c r="G236" s="4"/>
      <c r="H236" s="61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36"/>
      <c r="B237" s="36"/>
      <c r="C237" s="36"/>
      <c r="D237" s="4"/>
      <c r="E237" s="4"/>
      <c r="F237" s="4"/>
      <c r="G237" s="4"/>
      <c r="H237" s="61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36"/>
      <c r="B238" s="36"/>
      <c r="C238" s="36"/>
      <c r="D238" s="4"/>
      <c r="E238" s="4"/>
      <c r="F238" s="4"/>
      <c r="G238" s="4"/>
      <c r="H238" s="61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36"/>
      <c r="B239" s="36"/>
      <c r="C239" s="36"/>
      <c r="D239" s="4"/>
      <c r="E239" s="4"/>
      <c r="F239" s="4"/>
      <c r="G239" s="4"/>
      <c r="H239" s="61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36"/>
      <c r="B240" s="36"/>
      <c r="C240" s="36"/>
      <c r="D240" s="4"/>
      <c r="E240" s="4"/>
      <c r="F240" s="4"/>
      <c r="G240" s="4"/>
      <c r="H240" s="61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36"/>
      <c r="B241" s="36"/>
      <c r="C241" s="36"/>
      <c r="D241" s="4"/>
      <c r="E241" s="4"/>
      <c r="F241" s="4"/>
      <c r="G241" s="4"/>
      <c r="H241" s="61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36"/>
      <c r="B242" s="36"/>
      <c r="C242" s="36"/>
      <c r="D242" s="4"/>
      <c r="E242" s="4"/>
      <c r="F242" s="4"/>
      <c r="G242" s="4"/>
      <c r="H242" s="61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36"/>
      <c r="B243" s="36"/>
      <c r="C243" s="36"/>
      <c r="D243" s="4"/>
      <c r="E243" s="4"/>
      <c r="F243" s="4"/>
      <c r="G243" s="4"/>
      <c r="H243" s="61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36"/>
      <c r="B244" s="36"/>
      <c r="C244" s="36"/>
      <c r="D244" s="4"/>
      <c r="E244" s="4"/>
      <c r="F244" s="4"/>
      <c r="G244" s="4"/>
      <c r="H244" s="61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36"/>
      <c r="B245" s="36"/>
      <c r="C245" s="36"/>
      <c r="D245" s="4"/>
      <c r="E245" s="4"/>
      <c r="F245" s="4"/>
      <c r="G245" s="4"/>
      <c r="H245" s="61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36"/>
      <c r="B246" s="36"/>
      <c r="C246" s="36"/>
      <c r="D246" s="4"/>
      <c r="E246" s="4"/>
      <c r="F246" s="4"/>
      <c r="G246" s="4"/>
      <c r="H246" s="61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36"/>
      <c r="B247" s="36"/>
      <c r="C247" s="36"/>
      <c r="D247" s="4"/>
      <c r="E247" s="4"/>
      <c r="F247" s="4"/>
      <c r="G247" s="4"/>
      <c r="H247" s="61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36"/>
      <c r="B248" s="36"/>
      <c r="C248" s="36"/>
      <c r="D248" s="4"/>
      <c r="E248" s="4"/>
      <c r="F248" s="4"/>
      <c r="G248" s="4"/>
      <c r="H248" s="61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36"/>
      <c r="B249" s="36"/>
      <c r="C249" s="36"/>
      <c r="D249" s="4"/>
      <c r="E249" s="4"/>
      <c r="F249" s="4"/>
      <c r="G249" s="4"/>
      <c r="H249" s="61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36"/>
      <c r="B250" s="36"/>
      <c r="C250" s="36"/>
      <c r="D250" s="4"/>
      <c r="E250" s="4"/>
      <c r="F250" s="4"/>
      <c r="G250" s="4"/>
      <c r="H250" s="61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36"/>
      <c r="B251" s="36"/>
      <c r="C251" s="36"/>
      <c r="D251" s="4"/>
      <c r="E251" s="4"/>
      <c r="F251" s="4"/>
      <c r="G251" s="4"/>
      <c r="H251" s="61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36"/>
      <c r="B252" s="36"/>
      <c r="C252" s="36"/>
      <c r="D252" s="4"/>
      <c r="E252" s="4"/>
      <c r="F252" s="4"/>
      <c r="G252" s="4"/>
      <c r="H252" s="61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36"/>
      <c r="B253" s="36"/>
      <c r="C253" s="36"/>
      <c r="D253" s="4"/>
      <c r="E253" s="4"/>
      <c r="F253" s="4"/>
      <c r="G253" s="4"/>
      <c r="H253" s="61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36"/>
      <c r="B254" s="36"/>
      <c r="C254" s="36"/>
      <c r="D254" s="4"/>
      <c r="E254" s="4"/>
      <c r="F254" s="4"/>
      <c r="G254" s="4"/>
      <c r="H254" s="61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36"/>
      <c r="B255" s="36"/>
      <c r="C255" s="36"/>
      <c r="D255" s="4"/>
      <c r="E255" s="4"/>
      <c r="F255" s="4"/>
      <c r="G255" s="4"/>
      <c r="H255" s="61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36"/>
      <c r="B256" s="36"/>
      <c r="C256" s="36"/>
      <c r="D256" s="4"/>
      <c r="E256" s="4"/>
      <c r="F256" s="4"/>
      <c r="G256" s="4"/>
      <c r="H256" s="61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36"/>
      <c r="B257" s="36"/>
      <c r="C257" s="36"/>
      <c r="D257" s="4"/>
      <c r="E257" s="4"/>
      <c r="F257" s="4"/>
      <c r="G257" s="4"/>
      <c r="H257" s="61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36"/>
      <c r="B258" s="36"/>
      <c r="C258" s="36"/>
      <c r="D258" s="4"/>
      <c r="E258" s="4"/>
      <c r="F258" s="4"/>
      <c r="G258" s="4"/>
      <c r="H258" s="61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36"/>
      <c r="B259" s="36"/>
      <c r="C259" s="36"/>
      <c r="D259" s="4"/>
      <c r="E259" s="4"/>
      <c r="F259" s="4"/>
      <c r="G259" s="4"/>
      <c r="H259" s="61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36"/>
      <c r="B260" s="36"/>
      <c r="C260" s="36"/>
      <c r="D260" s="4"/>
      <c r="E260" s="4"/>
      <c r="F260" s="4"/>
      <c r="G260" s="4"/>
      <c r="H260" s="61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36"/>
      <c r="B261" s="36"/>
      <c r="C261" s="36"/>
      <c r="D261" s="4"/>
      <c r="E261" s="4"/>
      <c r="F261" s="4"/>
      <c r="G261" s="4"/>
      <c r="H261" s="61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36"/>
      <c r="B262" s="36"/>
      <c r="C262" s="36"/>
      <c r="D262" s="4"/>
      <c r="E262" s="4"/>
      <c r="F262" s="4"/>
      <c r="G262" s="4"/>
      <c r="H262" s="61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36"/>
      <c r="B263" s="36"/>
      <c r="C263" s="36"/>
      <c r="D263" s="4"/>
      <c r="E263" s="4"/>
      <c r="F263" s="4"/>
      <c r="G263" s="4"/>
      <c r="H263" s="61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36"/>
      <c r="B264" s="36"/>
      <c r="C264" s="36"/>
      <c r="D264" s="4"/>
      <c r="E264" s="4"/>
      <c r="F264" s="4"/>
      <c r="G264" s="4"/>
      <c r="H264" s="61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36"/>
      <c r="B265" s="36"/>
      <c r="C265" s="36"/>
      <c r="D265" s="4"/>
      <c r="E265" s="4"/>
      <c r="F265" s="4"/>
      <c r="G265" s="4"/>
      <c r="H265" s="61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36"/>
      <c r="B266" s="36"/>
      <c r="C266" s="36"/>
      <c r="D266" s="4"/>
      <c r="E266" s="4"/>
      <c r="F266" s="4"/>
      <c r="G266" s="4"/>
      <c r="H266" s="61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36"/>
      <c r="B267" s="36"/>
      <c r="C267" s="36"/>
      <c r="D267" s="4"/>
      <c r="E267" s="4"/>
      <c r="F267" s="4"/>
      <c r="G267" s="4"/>
      <c r="H267" s="61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36"/>
      <c r="B268" s="36"/>
      <c r="C268" s="36"/>
      <c r="D268" s="4"/>
      <c r="E268" s="4"/>
      <c r="F268" s="4"/>
      <c r="G268" s="4"/>
      <c r="H268" s="61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36"/>
      <c r="B269" s="36"/>
      <c r="C269" s="36"/>
      <c r="D269" s="4"/>
      <c r="E269" s="4"/>
      <c r="F269" s="4"/>
      <c r="G269" s="4"/>
      <c r="H269" s="61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36"/>
      <c r="B270" s="36"/>
      <c r="C270" s="36"/>
      <c r="D270" s="4"/>
      <c r="E270" s="4"/>
      <c r="F270" s="4"/>
      <c r="G270" s="4"/>
      <c r="H270" s="61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36"/>
      <c r="B271" s="36"/>
      <c r="C271" s="36"/>
      <c r="D271" s="4"/>
      <c r="E271" s="4"/>
      <c r="F271" s="4"/>
      <c r="G271" s="4"/>
      <c r="H271" s="61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36"/>
      <c r="B272" s="36"/>
      <c r="C272" s="36"/>
      <c r="D272" s="4"/>
      <c r="E272" s="4"/>
      <c r="F272" s="4"/>
      <c r="G272" s="4"/>
      <c r="H272" s="61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36"/>
      <c r="B273" s="36"/>
      <c r="C273" s="36"/>
      <c r="D273" s="4"/>
      <c r="E273" s="4"/>
      <c r="F273" s="4"/>
      <c r="G273" s="4"/>
      <c r="H273" s="61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36"/>
      <c r="B274" s="36"/>
      <c r="C274" s="36"/>
      <c r="D274" s="4"/>
      <c r="E274" s="4"/>
      <c r="F274" s="4"/>
      <c r="G274" s="4"/>
      <c r="H274" s="61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36"/>
      <c r="B275" s="36"/>
      <c r="C275" s="36"/>
      <c r="D275" s="4"/>
      <c r="E275" s="4"/>
      <c r="F275" s="4"/>
      <c r="G275" s="4"/>
      <c r="H275" s="61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36"/>
      <c r="B276" s="36"/>
      <c r="C276" s="36"/>
      <c r="D276" s="4"/>
      <c r="E276" s="4"/>
      <c r="F276" s="4"/>
      <c r="G276" s="4"/>
      <c r="H276" s="61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36"/>
      <c r="B277" s="36"/>
      <c r="C277" s="36"/>
      <c r="D277" s="4"/>
      <c r="E277" s="4"/>
      <c r="F277" s="4"/>
      <c r="G277" s="4"/>
      <c r="H277" s="61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36"/>
      <c r="B278" s="36"/>
      <c r="C278" s="36"/>
      <c r="D278" s="4"/>
      <c r="E278" s="4"/>
      <c r="F278" s="4"/>
      <c r="G278" s="4"/>
      <c r="H278" s="61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36"/>
      <c r="B279" s="36"/>
      <c r="C279" s="36"/>
      <c r="D279" s="4"/>
      <c r="E279" s="4"/>
      <c r="F279" s="4"/>
      <c r="G279" s="4"/>
      <c r="H279" s="61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36"/>
      <c r="B280" s="36"/>
      <c r="C280" s="36"/>
      <c r="D280" s="4"/>
      <c r="E280" s="4"/>
      <c r="F280" s="4"/>
      <c r="G280" s="4"/>
      <c r="H280" s="61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36"/>
      <c r="B281" s="36"/>
      <c r="C281" s="36"/>
      <c r="D281" s="4"/>
      <c r="E281" s="4"/>
      <c r="F281" s="4"/>
      <c r="G281" s="4"/>
      <c r="H281" s="61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36"/>
      <c r="B282" s="36"/>
      <c r="C282" s="36"/>
      <c r="D282" s="4"/>
      <c r="E282" s="4"/>
      <c r="F282" s="4"/>
      <c r="G282" s="4"/>
      <c r="H282" s="61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36"/>
      <c r="B283" s="36"/>
      <c r="C283" s="36"/>
      <c r="D283" s="4"/>
      <c r="E283" s="4"/>
      <c r="F283" s="4"/>
      <c r="G283" s="4"/>
      <c r="H283" s="61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36"/>
      <c r="B284" s="36"/>
      <c r="C284" s="36"/>
      <c r="D284" s="4"/>
      <c r="E284" s="4"/>
      <c r="F284" s="4"/>
      <c r="G284" s="4"/>
      <c r="H284" s="61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36"/>
      <c r="B285" s="36"/>
      <c r="C285" s="36"/>
      <c r="D285" s="4"/>
      <c r="E285" s="4"/>
      <c r="F285" s="4"/>
      <c r="G285" s="4"/>
      <c r="H285" s="61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36"/>
      <c r="B286" s="36"/>
      <c r="C286" s="36"/>
      <c r="D286" s="4"/>
      <c r="E286" s="4"/>
      <c r="F286" s="4"/>
      <c r="G286" s="4"/>
      <c r="H286" s="61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36"/>
      <c r="B287" s="36"/>
      <c r="C287" s="36"/>
      <c r="D287" s="4"/>
      <c r="E287" s="4"/>
      <c r="F287" s="4"/>
      <c r="G287" s="4"/>
      <c r="H287" s="61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36"/>
      <c r="B288" s="36"/>
      <c r="C288" s="36"/>
      <c r="D288" s="4"/>
      <c r="E288" s="4"/>
      <c r="F288" s="4"/>
      <c r="G288" s="4"/>
      <c r="H288" s="61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36"/>
      <c r="B289" s="36"/>
      <c r="C289" s="36"/>
      <c r="D289" s="4"/>
      <c r="E289" s="4"/>
      <c r="F289" s="4"/>
      <c r="G289" s="4"/>
      <c r="H289" s="61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36"/>
      <c r="B290" s="36"/>
      <c r="C290" s="36"/>
      <c r="D290" s="4"/>
      <c r="E290" s="4"/>
      <c r="F290" s="4"/>
      <c r="G290" s="4"/>
      <c r="H290" s="61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36"/>
      <c r="B291" s="36"/>
      <c r="C291" s="36"/>
      <c r="D291" s="4"/>
      <c r="E291" s="4"/>
      <c r="F291" s="4"/>
      <c r="G291" s="4"/>
      <c r="H291" s="61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36"/>
      <c r="B292" s="36"/>
      <c r="C292" s="36"/>
      <c r="D292" s="4"/>
      <c r="E292" s="4"/>
      <c r="F292" s="4"/>
      <c r="G292" s="4"/>
      <c r="H292" s="61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36"/>
      <c r="B293" s="36"/>
      <c r="C293" s="36"/>
      <c r="D293" s="4"/>
      <c r="E293" s="4"/>
      <c r="F293" s="4"/>
      <c r="G293" s="4"/>
      <c r="H293" s="61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36"/>
      <c r="B294" s="36"/>
      <c r="C294" s="36"/>
      <c r="D294" s="4"/>
      <c r="E294" s="4"/>
      <c r="F294" s="4"/>
      <c r="G294" s="4"/>
      <c r="H294" s="61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36"/>
      <c r="B295" s="36"/>
      <c r="C295" s="36"/>
      <c r="D295" s="4"/>
      <c r="E295" s="4"/>
      <c r="F295" s="4"/>
      <c r="G295" s="4"/>
      <c r="H295" s="61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36"/>
      <c r="B296" s="36"/>
      <c r="C296" s="36"/>
      <c r="D296" s="4"/>
      <c r="E296" s="4"/>
      <c r="F296" s="4"/>
      <c r="G296" s="4"/>
      <c r="H296" s="61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36"/>
      <c r="B297" s="36"/>
      <c r="C297" s="36"/>
      <c r="D297" s="4"/>
      <c r="E297" s="4"/>
      <c r="F297" s="4"/>
      <c r="G297" s="4"/>
      <c r="H297" s="61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36"/>
      <c r="B298" s="36"/>
      <c r="C298" s="36"/>
      <c r="D298" s="4"/>
      <c r="E298" s="4"/>
      <c r="F298" s="4"/>
      <c r="G298" s="4"/>
      <c r="H298" s="61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36"/>
      <c r="B299" s="36"/>
      <c r="C299" s="36"/>
      <c r="D299" s="4"/>
      <c r="E299" s="4"/>
      <c r="F299" s="4"/>
      <c r="G299" s="4"/>
      <c r="H299" s="61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36"/>
      <c r="B300" s="36"/>
      <c r="C300" s="36"/>
      <c r="D300" s="4"/>
      <c r="E300" s="4"/>
      <c r="F300" s="4"/>
      <c r="G300" s="4"/>
      <c r="H300" s="61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36"/>
      <c r="B301" s="36"/>
      <c r="C301" s="36"/>
      <c r="D301" s="4"/>
      <c r="E301" s="4"/>
      <c r="F301" s="4"/>
      <c r="G301" s="4"/>
      <c r="H301" s="61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36"/>
      <c r="B302" s="36"/>
      <c r="C302" s="36"/>
      <c r="D302" s="4"/>
      <c r="E302" s="4"/>
      <c r="F302" s="4"/>
      <c r="G302" s="4"/>
      <c r="H302" s="61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36"/>
      <c r="B303" s="36"/>
      <c r="C303" s="36"/>
      <c r="D303" s="4"/>
      <c r="E303" s="4"/>
      <c r="F303" s="4"/>
      <c r="G303" s="4"/>
      <c r="H303" s="61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36"/>
      <c r="B304" s="36"/>
      <c r="C304" s="36"/>
      <c r="D304" s="4"/>
      <c r="E304" s="4"/>
      <c r="F304" s="4"/>
      <c r="G304" s="4"/>
      <c r="H304" s="61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36"/>
      <c r="B305" s="36"/>
      <c r="C305" s="36"/>
      <c r="D305" s="4"/>
      <c r="E305" s="4"/>
      <c r="F305" s="4"/>
      <c r="G305" s="4"/>
      <c r="H305" s="61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36"/>
      <c r="B306" s="36"/>
      <c r="C306" s="36"/>
      <c r="D306" s="4"/>
      <c r="E306" s="4"/>
      <c r="F306" s="4"/>
      <c r="G306" s="4"/>
      <c r="H306" s="61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36"/>
      <c r="B307" s="36"/>
      <c r="C307" s="36"/>
      <c r="D307" s="4"/>
      <c r="E307" s="4"/>
      <c r="F307" s="4"/>
      <c r="G307" s="4"/>
      <c r="H307" s="61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36"/>
      <c r="B308" s="36"/>
      <c r="C308" s="36"/>
      <c r="D308" s="4"/>
      <c r="E308" s="4"/>
      <c r="F308" s="4"/>
      <c r="G308" s="4"/>
      <c r="H308" s="61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36"/>
      <c r="B309" s="36"/>
      <c r="C309" s="36"/>
      <c r="D309" s="4"/>
      <c r="E309" s="4"/>
      <c r="F309" s="4"/>
      <c r="G309" s="4"/>
      <c r="H309" s="61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36"/>
      <c r="B310" s="36"/>
      <c r="C310" s="36"/>
      <c r="D310" s="4"/>
      <c r="E310" s="4"/>
      <c r="F310" s="4"/>
      <c r="G310" s="4"/>
      <c r="H310" s="61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36"/>
      <c r="B311" s="36"/>
      <c r="C311" s="36"/>
      <c r="D311" s="4"/>
      <c r="E311" s="4"/>
      <c r="F311" s="4"/>
      <c r="G311" s="4"/>
      <c r="H311" s="61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36"/>
      <c r="B312" s="36"/>
      <c r="C312" s="36"/>
      <c r="D312" s="4"/>
      <c r="E312" s="4"/>
      <c r="F312" s="4"/>
      <c r="G312" s="4"/>
      <c r="H312" s="61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36"/>
      <c r="B313" s="36"/>
      <c r="C313" s="36"/>
      <c r="D313" s="4"/>
      <c r="E313" s="4"/>
      <c r="F313" s="4"/>
      <c r="G313" s="4"/>
      <c r="H313" s="61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36"/>
      <c r="B314" s="36"/>
      <c r="C314" s="36"/>
      <c r="D314" s="4"/>
      <c r="E314" s="4"/>
      <c r="F314" s="4"/>
      <c r="G314" s="4"/>
      <c r="H314" s="61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36"/>
      <c r="B315" s="36"/>
      <c r="C315" s="36"/>
      <c r="D315" s="4"/>
      <c r="E315" s="4"/>
      <c r="F315" s="4"/>
      <c r="G315" s="4"/>
      <c r="H315" s="61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36"/>
      <c r="B316" s="36"/>
      <c r="C316" s="36"/>
      <c r="D316" s="4"/>
      <c r="E316" s="4"/>
      <c r="F316" s="4"/>
      <c r="G316" s="4"/>
      <c r="H316" s="61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36"/>
      <c r="B317" s="36"/>
      <c r="C317" s="36"/>
      <c r="D317" s="4"/>
      <c r="E317" s="4"/>
      <c r="F317" s="4"/>
      <c r="G317" s="4"/>
      <c r="H317" s="61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36"/>
      <c r="B318" s="36"/>
      <c r="C318" s="36"/>
      <c r="D318" s="4"/>
      <c r="E318" s="4"/>
      <c r="F318" s="4"/>
      <c r="G318" s="4"/>
      <c r="H318" s="61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36"/>
      <c r="B319" s="36"/>
      <c r="C319" s="36"/>
      <c r="D319" s="4"/>
      <c r="E319" s="4"/>
      <c r="F319" s="4"/>
      <c r="G319" s="4"/>
      <c r="H319" s="61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36"/>
      <c r="B320" s="36"/>
      <c r="C320" s="36"/>
      <c r="D320" s="4"/>
      <c r="E320" s="4"/>
      <c r="F320" s="4"/>
      <c r="G320" s="4"/>
      <c r="H320" s="61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36"/>
      <c r="B321" s="36"/>
      <c r="C321" s="36"/>
      <c r="D321" s="4"/>
      <c r="E321" s="4"/>
      <c r="F321" s="4"/>
      <c r="G321" s="4"/>
      <c r="H321" s="61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36"/>
      <c r="B322" s="36"/>
      <c r="C322" s="36"/>
      <c r="D322" s="4"/>
      <c r="E322" s="4"/>
      <c r="F322" s="4"/>
      <c r="G322" s="4"/>
      <c r="H322" s="61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36"/>
      <c r="B323" s="36"/>
      <c r="C323" s="36"/>
      <c r="D323" s="4"/>
      <c r="E323" s="4"/>
      <c r="F323" s="4"/>
      <c r="G323" s="4"/>
      <c r="H323" s="61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36"/>
      <c r="B324" s="36"/>
      <c r="C324" s="36"/>
      <c r="D324" s="4"/>
      <c r="E324" s="4"/>
      <c r="F324" s="4"/>
      <c r="G324" s="4"/>
      <c r="H324" s="61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36"/>
      <c r="B325" s="36"/>
      <c r="C325" s="36"/>
      <c r="D325" s="4"/>
      <c r="E325" s="4"/>
      <c r="F325" s="4"/>
      <c r="G325" s="4"/>
      <c r="H325" s="61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36"/>
      <c r="B326" s="36"/>
      <c r="C326" s="36"/>
      <c r="D326" s="4"/>
      <c r="E326" s="4"/>
      <c r="F326" s="4"/>
      <c r="G326" s="4"/>
      <c r="H326" s="61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36"/>
      <c r="B327" s="36"/>
      <c r="C327" s="36"/>
      <c r="D327" s="4"/>
      <c r="E327" s="4"/>
      <c r="F327" s="4"/>
      <c r="G327" s="4"/>
      <c r="H327" s="61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36"/>
      <c r="B328" s="36"/>
      <c r="C328" s="36"/>
      <c r="D328" s="4"/>
      <c r="E328" s="4"/>
      <c r="F328" s="4"/>
      <c r="G328" s="4"/>
      <c r="H328" s="61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36"/>
      <c r="B329" s="36"/>
      <c r="C329" s="36"/>
      <c r="D329" s="4"/>
      <c r="E329" s="4"/>
      <c r="F329" s="4"/>
      <c r="G329" s="4"/>
      <c r="H329" s="61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36"/>
      <c r="B330" s="36"/>
      <c r="C330" s="36"/>
      <c r="D330" s="4"/>
      <c r="E330" s="4"/>
      <c r="F330" s="4"/>
      <c r="G330" s="4"/>
      <c r="H330" s="61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36"/>
      <c r="B331" s="36"/>
      <c r="C331" s="36"/>
      <c r="D331" s="4"/>
      <c r="E331" s="4"/>
      <c r="F331" s="4"/>
      <c r="G331" s="4"/>
      <c r="H331" s="61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36"/>
      <c r="B332" s="36"/>
      <c r="C332" s="36"/>
      <c r="D332" s="4"/>
      <c r="E332" s="4"/>
      <c r="F332" s="4"/>
      <c r="G332" s="4"/>
      <c r="H332" s="61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36"/>
      <c r="B333" s="36"/>
      <c r="C333" s="36"/>
      <c r="D333" s="4"/>
      <c r="E333" s="4"/>
      <c r="F333" s="4"/>
      <c r="G333" s="4"/>
      <c r="H333" s="61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36"/>
      <c r="B334" s="36"/>
      <c r="C334" s="36"/>
      <c r="D334" s="4"/>
      <c r="E334" s="4"/>
      <c r="F334" s="4"/>
      <c r="G334" s="4"/>
      <c r="H334" s="61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36"/>
      <c r="B335" s="36"/>
      <c r="C335" s="36"/>
      <c r="D335" s="4"/>
      <c r="E335" s="4"/>
      <c r="F335" s="4"/>
      <c r="G335" s="4"/>
      <c r="H335" s="61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36"/>
      <c r="B336" s="36"/>
      <c r="C336" s="36"/>
      <c r="D336" s="4"/>
      <c r="E336" s="4"/>
      <c r="F336" s="4"/>
      <c r="G336" s="4"/>
      <c r="H336" s="61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36"/>
      <c r="B337" s="36"/>
      <c r="C337" s="36"/>
      <c r="D337" s="4"/>
      <c r="E337" s="4"/>
      <c r="F337" s="4"/>
      <c r="G337" s="4"/>
      <c r="H337" s="61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36"/>
      <c r="B338" s="36"/>
      <c r="C338" s="36"/>
      <c r="D338" s="4"/>
      <c r="E338" s="4"/>
      <c r="F338" s="4"/>
      <c r="G338" s="4"/>
      <c r="H338" s="61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36"/>
      <c r="B339" s="36"/>
      <c r="C339" s="36"/>
      <c r="D339" s="4"/>
      <c r="E339" s="4"/>
      <c r="F339" s="4"/>
      <c r="G339" s="4"/>
      <c r="H339" s="61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36"/>
      <c r="B340" s="36"/>
      <c r="C340" s="36"/>
      <c r="D340" s="4"/>
      <c r="E340" s="4"/>
      <c r="F340" s="4"/>
      <c r="G340" s="4"/>
      <c r="H340" s="61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36"/>
      <c r="B341" s="36"/>
      <c r="C341" s="36"/>
      <c r="D341" s="4"/>
      <c r="E341" s="4"/>
      <c r="F341" s="4"/>
      <c r="G341" s="4"/>
      <c r="H341" s="61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36"/>
      <c r="B342" s="36"/>
      <c r="C342" s="36"/>
      <c r="D342" s="4"/>
      <c r="E342" s="4"/>
      <c r="F342" s="4"/>
      <c r="G342" s="4"/>
      <c r="H342" s="61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36"/>
      <c r="B343" s="36"/>
      <c r="C343" s="36"/>
      <c r="D343" s="4"/>
      <c r="E343" s="4"/>
      <c r="F343" s="4"/>
      <c r="G343" s="4"/>
      <c r="H343" s="61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36"/>
      <c r="B344" s="36"/>
      <c r="C344" s="36"/>
      <c r="D344" s="4"/>
      <c r="E344" s="4"/>
      <c r="F344" s="4"/>
      <c r="G344" s="4"/>
      <c r="H344" s="61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36"/>
      <c r="B345" s="36"/>
      <c r="C345" s="36"/>
      <c r="D345" s="4"/>
      <c r="E345" s="4"/>
      <c r="F345" s="4"/>
      <c r="G345" s="4"/>
      <c r="H345" s="61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36"/>
      <c r="B346" s="36"/>
      <c r="C346" s="36"/>
      <c r="D346" s="4"/>
      <c r="E346" s="4"/>
      <c r="F346" s="4"/>
      <c r="G346" s="4"/>
      <c r="H346" s="61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36"/>
      <c r="B347" s="36"/>
      <c r="C347" s="36"/>
      <c r="D347" s="4"/>
      <c r="E347" s="4"/>
      <c r="F347" s="4"/>
      <c r="G347" s="4"/>
      <c r="H347" s="61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36"/>
      <c r="B348" s="36"/>
      <c r="C348" s="36"/>
      <c r="D348" s="4"/>
      <c r="E348" s="4"/>
      <c r="F348" s="4"/>
      <c r="G348" s="4"/>
      <c r="H348" s="61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36"/>
      <c r="B349" s="36"/>
      <c r="C349" s="36"/>
      <c r="D349" s="4"/>
      <c r="E349" s="4"/>
      <c r="F349" s="4"/>
      <c r="G349" s="4"/>
      <c r="H349" s="61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36"/>
      <c r="B350" s="36"/>
      <c r="C350" s="36"/>
      <c r="D350" s="4"/>
      <c r="E350" s="4"/>
      <c r="F350" s="4"/>
      <c r="G350" s="4"/>
      <c r="H350" s="61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36"/>
      <c r="B351" s="36"/>
      <c r="C351" s="36"/>
      <c r="D351" s="4"/>
      <c r="E351" s="4"/>
      <c r="F351" s="4"/>
      <c r="G351" s="4"/>
      <c r="H351" s="61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36"/>
      <c r="B352" s="36"/>
      <c r="C352" s="36"/>
      <c r="D352" s="4"/>
      <c r="E352" s="4"/>
      <c r="F352" s="4"/>
      <c r="G352" s="4"/>
      <c r="H352" s="61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36"/>
      <c r="B353" s="36"/>
      <c r="C353" s="36"/>
      <c r="D353" s="4"/>
      <c r="E353" s="4"/>
      <c r="F353" s="4"/>
      <c r="G353" s="4"/>
      <c r="H353" s="61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36"/>
      <c r="B354" s="36"/>
      <c r="C354" s="36"/>
      <c r="D354" s="4"/>
      <c r="E354" s="4"/>
      <c r="F354" s="4"/>
      <c r="G354" s="4"/>
      <c r="H354" s="61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36"/>
      <c r="B355" s="36"/>
      <c r="C355" s="36"/>
      <c r="D355" s="4"/>
      <c r="E355" s="4"/>
      <c r="F355" s="4"/>
      <c r="G355" s="4"/>
      <c r="H355" s="61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36"/>
      <c r="B356" s="36"/>
      <c r="C356" s="36"/>
      <c r="D356" s="4"/>
      <c r="E356" s="4"/>
      <c r="F356" s="4"/>
      <c r="G356" s="4"/>
      <c r="H356" s="61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36"/>
      <c r="B357" s="36"/>
      <c r="C357" s="36"/>
      <c r="D357" s="4"/>
      <c r="E357" s="4"/>
      <c r="F357" s="4"/>
      <c r="G357" s="4"/>
      <c r="H357" s="61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36"/>
      <c r="B358" s="36"/>
      <c r="C358" s="36"/>
      <c r="D358" s="4"/>
      <c r="E358" s="4"/>
      <c r="F358" s="4"/>
      <c r="G358" s="4"/>
      <c r="H358" s="61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36"/>
      <c r="B359" s="36"/>
      <c r="C359" s="36"/>
      <c r="D359" s="4"/>
      <c r="E359" s="4"/>
      <c r="F359" s="4"/>
      <c r="G359" s="4"/>
      <c r="H359" s="61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36"/>
      <c r="B360" s="36"/>
      <c r="C360" s="36"/>
      <c r="D360" s="4"/>
      <c r="E360" s="4"/>
      <c r="F360" s="4"/>
      <c r="G360" s="4"/>
      <c r="H360" s="61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36"/>
      <c r="B361" s="36"/>
      <c r="C361" s="36"/>
      <c r="D361" s="4"/>
      <c r="E361" s="4"/>
      <c r="F361" s="4"/>
      <c r="G361" s="4"/>
      <c r="H361" s="61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36"/>
      <c r="B362" s="36"/>
      <c r="C362" s="36"/>
      <c r="D362" s="4"/>
      <c r="E362" s="4"/>
      <c r="F362" s="4"/>
      <c r="G362" s="4"/>
      <c r="H362" s="61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36"/>
      <c r="B363" s="36"/>
      <c r="C363" s="36"/>
      <c r="D363" s="4"/>
      <c r="E363" s="4"/>
      <c r="F363" s="4"/>
      <c r="G363" s="4"/>
      <c r="H363" s="61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36"/>
      <c r="B364" s="36"/>
      <c r="C364" s="36"/>
      <c r="D364" s="4"/>
      <c r="E364" s="4"/>
      <c r="F364" s="4"/>
      <c r="G364" s="4"/>
      <c r="H364" s="61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36"/>
      <c r="B365" s="36"/>
      <c r="C365" s="36"/>
      <c r="D365" s="4"/>
      <c r="E365" s="4"/>
      <c r="F365" s="4"/>
      <c r="G365" s="4"/>
      <c r="H365" s="61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36"/>
      <c r="B366" s="36"/>
      <c r="C366" s="36"/>
      <c r="D366" s="4"/>
      <c r="E366" s="4"/>
      <c r="F366" s="4"/>
      <c r="G366" s="4"/>
      <c r="H366" s="61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36"/>
      <c r="B367" s="36"/>
      <c r="C367" s="36"/>
      <c r="D367" s="4"/>
      <c r="E367" s="4"/>
      <c r="F367" s="4"/>
      <c r="G367" s="4"/>
      <c r="H367" s="61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36"/>
      <c r="B368" s="36"/>
      <c r="C368" s="36"/>
      <c r="D368" s="4"/>
      <c r="E368" s="4"/>
      <c r="F368" s="4"/>
      <c r="G368" s="4"/>
      <c r="H368" s="61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36"/>
      <c r="B369" s="36"/>
      <c r="C369" s="36"/>
      <c r="D369" s="4"/>
      <c r="E369" s="4"/>
      <c r="F369" s="4"/>
      <c r="G369" s="4"/>
      <c r="H369" s="61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36"/>
      <c r="B370" s="36"/>
      <c r="C370" s="36"/>
      <c r="D370" s="4"/>
      <c r="E370" s="4"/>
      <c r="F370" s="4"/>
      <c r="G370" s="4"/>
      <c r="H370" s="61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36"/>
      <c r="B371" s="36"/>
      <c r="C371" s="36"/>
      <c r="D371" s="4"/>
      <c r="E371" s="4"/>
      <c r="F371" s="4"/>
      <c r="G371" s="4"/>
      <c r="H371" s="61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36"/>
      <c r="B372" s="36"/>
      <c r="C372" s="36"/>
      <c r="D372" s="4"/>
      <c r="E372" s="4"/>
      <c r="F372" s="4"/>
      <c r="G372" s="4"/>
      <c r="H372" s="61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36"/>
      <c r="B373" s="36"/>
      <c r="C373" s="36"/>
      <c r="D373" s="4"/>
      <c r="E373" s="4"/>
      <c r="F373" s="4"/>
      <c r="G373" s="4"/>
      <c r="H373" s="61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36"/>
      <c r="B374" s="36"/>
      <c r="C374" s="36"/>
      <c r="D374" s="4"/>
      <c r="E374" s="4"/>
      <c r="F374" s="4"/>
      <c r="G374" s="4"/>
      <c r="H374" s="61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36"/>
      <c r="B375" s="36"/>
      <c r="C375" s="36"/>
      <c r="D375" s="4"/>
      <c r="E375" s="4"/>
      <c r="F375" s="4"/>
      <c r="G375" s="4"/>
      <c r="H375" s="61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36"/>
      <c r="B376" s="36"/>
      <c r="C376" s="36"/>
      <c r="D376" s="4"/>
      <c r="E376" s="4"/>
      <c r="F376" s="4"/>
      <c r="G376" s="4"/>
      <c r="H376" s="61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36"/>
      <c r="B377" s="36"/>
      <c r="C377" s="36"/>
      <c r="D377" s="4"/>
      <c r="E377" s="4"/>
      <c r="F377" s="4"/>
      <c r="G377" s="4"/>
      <c r="H377" s="61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36"/>
      <c r="B378" s="36"/>
      <c r="C378" s="36"/>
      <c r="D378" s="4"/>
      <c r="E378" s="4"/>
      <c r="F378" s="4"/>
      <c r="G378" s="4"/>
      <c r="H378" s="61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36"/>
      <c r="B379" s="36"/>
      <c r="C379" s="36"/>
      <c r="D379" s="4"/>
      <c r="E379" s="4"/>
      <c r="F379" s="4"/>
      <c r="G379" s="4"/>
      <c r="H379" s="61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36"/>
      <c r="B380" s="36"/>
      <c r="C380" s="36"/>
      <c r="D380" s="4"/>
      <c r="E380" s="4"/>
      <c r="F380" s="4"/>
      <c r="G380" s="4"/>
      <c r="H380" s="61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36"/>
      <c r="B381" s="36"/>
      <c r="C381" s="36"/>
      <c r="D381" s="4"/>
      <c r="E381" s="4"/>
      <c r="F381" s="4"/>
      <c r="G381" s="4"/>
      <c r="H381" s="61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36"/>
      <c r="B382" s="36"/>
      <c r="C382" s="36"/>
      <c r="D382" s="4"/>
      <c r="E382" s="4"/>
      <c r="F382" s="4"/>
      <c r="G382" s="4"/>
      <c r="H382" s="61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36"/>
      <c r="B383" s="36"/>
      <c r="C383" s="36"/>
      <c r="D383" s="4"/>
      <c r="E383" s="4"/>
      <c r="F383" s="4"/>
      <c r="G383" s="4"/>
      <c r="H383" s="61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36"/>
      <c r="B384" s="36"/>
      <c r="C384" s="36"/>
      <c r="D384" s="4"/>
      <c r="E384" s="4"/>
      <c r="F384" s="4"/>
      <c r="G384" s="4"/>
      <c r="H384" s="61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36"/>
      <c r="B385" s="36"/>
      <c r="C385" s="36"/>
      <c r="D385" s="4"/>
      <c r="E385" s="4"/>
      <c r="F385" s="4"/>
      <c r="G385" s="4"/>
      <c r="H385" s="61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36"/>
      <c r="B386" s="36"/>
      <c r="C386" s="36"/>
      <c r="D386" s="4"/>
      <c r="E386" s="4"/>
      <c r="F386" s="4"/>
      <c r="G386" s="4"/>
      <c r="H386" s="61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36"/>
      <c r="B387" s="36"/>
      <c r="C387" s="36"/>
      <c r="D387" s="4"/>
      <c r="E387" s="4"/>
      <c r="F387" s="4"/>
      <c r="G387" s="4"/>
      <c r="H387" s="61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36"/>
      <c r="B388" s="36"/>
      <c r="C388" s="36"/>
      <c r="D388" s="4"/>
      <c r="E388" s="4"/>
      <c r="F388" s="4"/>
      <c r="G388" s="4"/>
      <c r="H388" s="61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36"/>
      <c r="B389" s="36"/>
      <c r="C389" s="36"/>
      <c r="D389" s="4"/>
      <c r="E389" s="4"/>
      <c r="F389" s="4"/>
      <c r="G389" s="4"/>
      <c r="H389" s="61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36"/>
      <c r="B390" s="36"/>
      <c r="C390" s="36"/>
      <c r="D390" s="4"/>
      <c r="E390" s="4"/>
      <c r="F390" s="4"/>
      <c r="G390" s="4"/>
      <c r="H390" s="61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36"/>
      <c r="B391" s="36"/>
      <c r="C391" s="36"/>
      <c r="D391" s="4"/>
      <c r="E391" s="4"/>
      <c r="F391" s="4"/>
      <c r="G391" s="4"/>
      <c r="H391" s="61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36"/>
      <c r="B392" s="36"/>
      <c r="C392" s="36"/>
      <c r="D392" s="4"/>
      <c r="E392" s="4"/>
      <c r="F392" s="4"/>
      <c r="G392" s="4"/>
      <c r="H392" s="61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36"/>
      <c r="B393" s="36"/>
      <c r="C393" s="36"/>
      <c r="D393" s="4"/>
      <c r="E393" s="4"/>
      <c r="F393" s="4"/>
      <c r="G393" s="4"/>
      <c r="H393" s="61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36"/>
      <c r="B394" s="36"/>
      <c r="C394" s="36"/>
      <c r="D394" s="4"/>
      <c r="E394" s="4"/>
      <c r="F394" s="4"/>
      <c r="G394" s="4"/>
      <c r="H394" s="61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36"/>
      <c r="B395" s="36"/>
      <c r="C395" s="36"/>
      <c r="D395" s="4"/>
      <c r="E395" s="4"/>
      <c r="F395" s="4"/>
      <c r="G395" s="4"/>
      <c r="H395" s="61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36"/>
      <c r="B396" s="36"/>
      <c r="C396" s="36"/>
      <c r="D396" s="4"/>
      <c r="E396" s="4"/>
      <c r="F396" s="4"/>
      <c r="G396" s="4"/>
      <c r="H396" s="61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36"/>
      <c r="B397" s="36"/>
      <c r="C397" s="36"/>
      <c r="D397" s="4"/>
      <c r="E397" s="4"/>
      <c r="F397" s="4"/>
      <c r="G397" s="4"/>
      <c r="H397" s="61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36"/>
      <c r="B398" s="36"/>
      <c r="C398" s="36"/>
      <c r="D398" s="4"/>
      <c r="E398" s="4"/>
      <c r="F398" s="4"/>
      <c r="G398" s="4"/>
      <c r="H398" s="61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36"/>
      <c r="B399" s="36"/>
      <c r="C399" s="36"/>
      <c r="D399" s="4"/>
      <c r="E399" s="4"/>
      <c r="F399" s="4"/>
      <c r="G399" s="4"/>
      <c r="H399" s="61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36"/>
      <c r="B400" s="36"/>
      <c r="C400" s="36"/>
      <c r="D400" s="4"/>
      <c r="E400" s="4"/>
      <c r="F400" s="4"/>
      <c r="G400" s="4"/>
      <c r="H400" s="61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36"/>
      <c r="B401" s="36"/>
      <c r="C401" s="36"/>
      <c r="D401" s="4"/>
      <c r="E401" s="4"/>
      <c r="F401" s="4"/>
      <c r="G401" s="4"/>
      <c r="H401" s="61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36"/>
      <c r="B402" s="36"/>
      <c r="C402" s="36"/>
      <c r="D402" s="4"/>
      <c r="E402" s="4"/>
      <c r="F402" s="4"/>
      <c r="G402" s="4"/>
      <c r="H402" s="61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36"/>
      <c r="B403" s="36"/>
      <c r="C403" s="36"/>
      <c r="D403" s="4"/>
      <c r="E403" s="4"/>
      <c r="F403" s="4"/>
      <c r="G403" s="4"/>
      <c r="H403" s="61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36"/>
      <c r="B404" s="36"/>
      <c r="C404" s="36"/>
      <c r="D404" s="4"/>
      <c r="E404" s="4"/>
      <c r="F404" s="4"/>
      <c r="G404" s="4"/>
      <c r="H404" s="61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36"/>
      <c r="B405" s="36"/>
      <c r="C405" s="36"/>
      <c r="D405" s="4"/>
      <c r="E405" s="4"/>
      <c r="F405" s="4"/>
      <c r="G405" s="4"/>
      <c r="H405" s="61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36"/>
      <c r="B406" s="36"/>
      <c r="C406" s="36"/>
      <c r="D406" s="4"/>
      <c r="E406" s="4"/>
      <c r="F406" s="4"/>
      <c r="G406" s="4"/>
      <c r="H406" s="61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36"/>
      <c r="B407" s="36"/>
      <c r="C407" s="36"/>
      <c r="D407" s="4"/>
      <c r="E407" s="4"/>
      <c r="F407" s="4"/>
      <c r="G407" s="4"/>
      <c r="H407" s="61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36"/>
      <c r="B408" s="36"/>
      <c r="C408" s="36"/>
      <c r="D408" s="4"/>
      <c r="E408" s="4"/>
      <c r="F408" s="4"/>
      <c r="G408" s="4"/>
      <c r="H408" s="61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36"/>
      <c r="B409" s="36"/>
      <c r="C409" s="36"/>
      <c r="D409" s="4"/>
      <c r="E409" s="4"/>
      <c r="F409" s="4"/>
      <c r="G409" s="4"/>
      <c r="H409" s="61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36"/>
      <c r="B410" s="36"/>
      <c r="C410" s="36"/>
      <c r="D410" s="4"/>
      <c r="E410" s="4"/>
      <c r="F410" s="4"/>
      <c r="G410" s="4"/>
      <c r="H410" s="61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36"/>
      <c r="B411" s="36"/>
      <c r="C411" s="36"/>
      <c r="D411" s="4"/>
      <c r="E411" s="4"/>
      <c r="F411" s="4"/>
      <c r="G411" s="4"/>
      <c r="H411" s="61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36"/>
      <c r="B412" s="36"/>
      <c r="C412" s="36"/>
      <c r="D412" s="4"/>
      <c r="E412" s="4"/>
      <c r="F412" s="4"/>
      <c r="G412" s="4"/>
      <c r="H412" s="61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36"/>
      <c r="B413" s="36"/>
      <c r="C413" s="36"/>
      <c r="D413" s="4"/>
      <c r="E413" s="4"/>
      <c r="F413" s="4"/>
      <c r="G413" s="4"/>
      <c r="H413" s="61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36"/>
      <c r="B414" s="36"/>
      <c r="C414" s="36"/>
      <c r="D414" s="4"/>
      <c r="E414" s="4"/>
      <c r="F414" s="4"/>
      <c r="G414" s="4"/>
      <c r="H414" s="61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36"/>
      <c r="B415" s="36"/>
      <c r="C415" s="36"/>
      <c r="D415" s="4"/>
      <c r="E415" s="4"/>
      <c r="F415" s="4"/>
      <c r="G415" s="4"/>
      <c r="H415" s="61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36"/>
      <c r="B416" s="36"/>
      <c r="C416" s="36"/>
      <c r="D416" s="4"/>
      <c r="E416" s="4"/>
      <c r="F416" s="4"/>
      <c r="G416" s="4"/>
      <c r="H416" s="61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36"/>
      <c r="B417" s="36"/>
      <c r="C417" s="36"/>
      <c r="D417" s="4"/>
      <c r="E417" s="4"/>
      <c r="F417" s="4"/>
      <c r="G417" s="4"/>
      <c r="H417" s="61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36"/>
      <c r="B418" s="36"/>
      <c r="C418" s="36"/>
      <c r="D418" s="4"/>
      <c r="E418" s="4"/>
      <c r="F418" s="4"/>
      <c r="G418" s="4"/>
      <c r="H418" s="61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36"/>
      <c r="B419" s="36"/>
      <c r="C419" s="36"/>
      <c r="D419" s="4"/>
      <c r="E419" s="4"/>
      <c r="F419" s="4"/>
      <c r="G419" s="4"/>
      <c r="H419" s="61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36"/>
      <c r="B420" s="36"/>
      <c r="C420" s="36"/>
      <c r="D420" s="4"/>
      <c r="E420" s="4"/>
      <c r="F420" s="4"/>
      <c r="G420" s="4"/>
      <c r="H420" s="61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36"/>
      <c r="B421" s="36"/>
      <c r="C421" s="36"/>
      <c r="D421" s="4"/>
      <c r="E421" s="4"/>
      <c r="F421" s="4"/>
      <c r="G421" s="4"/>
      <c r="H421" s="61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36"/>
      <c r="B422" s="36"/>
      <c r="C422" s="36"/>
      <c r="D422" s="4"/>
      <c r="E422" s="4"/>
      <c r="F422" s="4"/>
      <c r="G422" s="4"/>
      <c r="H422" s="61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36"/>
      <c r="B423" s="36"/>
      <c r="C423" s="36"/>
      <c r="D423" s="4"/>
      <c r="E423" s="4"/>
      <c r="F423" s="4"/>
      <c r="G423" s="4"/>
      <c r="H423" s="61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36"/>
      <c r="B424" s="36"/>
      <c r="C424" s="36"/>
      <c r="D424" s="4"/>
      <c r="E424" s="4"/>
      <c r="F424" s="4"/>
      <c r="G424" s="4"/>
      <c r="H424" s="61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36"/>
      <c r="B425" s="36"/>
      <c r="C425" s="36"/>
      <c r="D425" s="4"/>
      <c r="E425" s="4"/>
      <c r="F425" s="4"/>
      <c r="G425" s="4"/>
      <c r="H425" s="61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36"/>
      <c r="B426" s="36"/>
      <c r="C426" s="36"/>
      <c r="D426" s="4"/>
      <c r="E426" s="4"/>
      <c r="F426" s="4"/>
      <c r="G426" s="4"/>
      <c r="H426" s="61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36"/>
      <c r="B427" s="36"/>
      <c r="C427" s="36"/>
      <c r="D427" s="4"/>
      <c r="E427" s="4"/>
      <c r="F427" s="4"/>
      <c r="G427" s="4"/>
      <c r="H427" s="61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36"/>
      <c r="B428" s="36"/>
      <c r="C428" s="36"/>
      <c r="D428" s="4"/>
      <c r="E428" s="4"/>
      <c r="F428" s="4"/>
      <c r="G428" s="4"/>
      <c r="H428" s="61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36"/>
      <c r="B429" s="36"/>
      <c r="C429" s="36"/>
      <c r="D429" s="4"/>
      <c r="E429" s="4"/>
      <c r="F429" s="4"/>
      <c r="G429" s="4"/>
      <c r="H429" s="61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36"/>
      <c r="B430" s="36"/>
      <c r="C430" s="36"/>
      <c r="D430" s="4"/>
      <c r="E430" s="4"/>
      <c r="F430" s="4"/>
      <c r="G430" s="4"/>
      <c r="H430" s="61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36"/>
      <c r="B431" s="36"/>
      <c r="C431" s="36"/>
      <c r="D431" s="4"/>
      <c r="E431" s="4"/>
      <c r="F431" s="4"/>
      <c r="G431" s="4"/>
      <c r="H431" s="61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36"/>
      <c r="B432" s="36"/>
      <c r="C432" s="36"/>
      <c r="D432" s="4"/>
      <c r="E432" s="4"/>
      <c r="F432" s="4"/>
      <c r="G432" s="4"/>
      <c r="H432" s="61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36"/>
      <c r="B433" s="36"/>
      <c r="C433" s="36"/>
      <c r="D433" s="4"/>
      <c r="E433" s="4"/>
      <c r="F433" s="4"/>
      <c r="G433" s="4"/>
      <c r="H433" s="61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36"/>
      <c r="B434" s="36"/>
      <c r="C434" s="36"/>
      <c r="D434" s="4"/>
      <c r="E434" s="4"/>
      <c r="F434" s="4"/>
      <c r="G434" s="4"/>
      <c r="H434" s="61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36"/>
      <c r="B435" s="36"/>
      <c r="C435" s="36"/>
      <c r="D435" s="4"/>
      <c r="E435" s="4"/>
      <c r="F435" s="4"/>
      <c r="G435" s="4"/>
      <c r="H435" s="61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36"/>
      <c r="B436" s="36"/>
      <c r="C436" s="36"/>
      <c r="D436" s="4"/>
      <c r="E436" s="4"/>
      <c r="F436" s="4"/>
      <c r="G436" s="4"/>
      <c r="H436" s="61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36"/>
      <c r="B437" s="36"/>
      <c r="C437" s="36"/>
      <c r="D437" s="4"/>
      <c r="E437" s="4"/>
      <c r="F437" s="4"/>
      <c r="G437" s="4"/>
      <c r="H437" s="61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36"/>
      <c r="B438" s="36"/>
      <c r="C438" s="36"/>
      <c r="D438" s="4"/>
      <c r="E438" s="4"/>
      <c r="F438" s="4"/>
      <c r="G438" s="4"/>
      <c r="H438" s="61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36"/>
      <c r="B439" s="36"/>
      <c r="C439" s="36"/>
      <c r="D439" s="4"/>
      <c r="E439" s="4"/>
      <c r="F439" s="4"/>
      <c r="G439" s="4"/>
      <c r="H439" s="61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36"/>
      <c r="B440" s="36"/>
      <c r="C440" s="36"/>
      <c r="D440" s="4"/>
      <c r="E440" s="4"/>
      <c r="F440" s="4"/>
      <c r="G440" s="4"/>
      <c r="H440" s="61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36"/>
      <c r="B441" s="36"/>
      <c r="C441" s="36"/>
      <c r="D441" s="4"/>
      <c r="E441" s="4"/>
      <c r="F441" s="4"/>
      <c r="G441" s="4"/>
      <c r="H441" s="61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36"/>
      <c r="B442" s="36"/>
      <c r="C442" s="36"/>
      <c r="D442" s="4"/>
      <c r="E442" s="4"/>
      <c r="F442" s="4"/>
      <c r="G442" s="4"/>
      <c r="H442" s="61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36"/>
      <c r="B443" s="36"/>
      <c r="C443" s="36"/>
      <c r="D443" s="4"/>
      <c r="E443" s="4"/>
      <c r="F443" s="4"/>
      <c r="G443" s="4"/>
      <c r="H443" s="61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36"/>
      <c r="B444" s="36"/>
      <c r="C444" s="36"/>
      <c r="D444" s="4"/>
      <c r="E444" s="4"/>
      <c r="F444" s="4"/>
      <c r="G444" s="4"/>
      <c r="H444" s="61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36"/>
      <c r="B445" s="36"/>
      <c r="C445" s="36"/>
      <c r="D445" s="4"/>
      <c r="E445" s="4"/>
      <c r="F445" s="4"/>
      <c r="G445" s="4"/>
      <c r="H445" s="61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36"/>
      <c r="B446" s="36"/>
      <c r="C446" s="36"/>
      <c r="D446" s="4"/>
      <c r="E446" s="4"/>
      <c r="F446" s="4"/>
      <c r="G446" s="4"/>
      <c r="H446" s="61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36"/>
      <c r="B447" s="36"/>
      <c r="C447" s="36"/>
      <c r="D447" s="4"/>
      <c r="E447" s="4"/>
      <c r="F447" s="4"/>
      <c r="G447" s="4"/>
      <c r="H447" s="61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36"/>
      <c r="B448" s="36"/>
      <c r="C448" s="36"/>
      <c r="D448" s="4"/>
      <c r="E448" s="4"/>
      <c r="F448" s="4"/>
      <c r="G448" s="4"/>
      <c r="H448" s="61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36"/>
      <c r="B449" s="36"/>
      <c r="C449" s="36"/>
      <c r="D449" s="4"/>
      <c r="E449" s="4"/>
      <c r="F449" s="4"/>
      <c r="G449" s="4"/>
      <c r="H449" s="61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36"/>
      <c r="B450" s="36"/>
      <c r="C450" s="36"/>
      <c r="D450" s="4"/>
      <c r="E450" s="4"/>
      <c r="F450" s="4"/>
      <c r="G450" s="4"/>
      <c r="H450" s="61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36"/>
      <c r="B451" s="36"/>
      <c r="C451" s="36"/>
      <c r="D451" s="4"/>
      <c r="E451" s="4"/>
      <c r="F451" s="4"/>
      <c r="G451" s="4"/>
      <c r="H451" s="61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36"/>
      <c r="B452" s="36"/>
      <c r="C452" s="36"/>
      <c r="D452" s="4"/>
      <c r="E452" s="4"/>
      <c r="F452" s="4"/>
      <c r="G452" s="4"/>
      <c r="H452" s="61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36"/>
      <c r="B453" s="36"/>
      <c r="C453" s="36"/>
      <c r="D453" s="4"/>
      <c r="E453" s="4"/>
      <c r="F453" s="4"/>
      <c r="G453" s="4"/>
      <c r="H453" s="61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36"/>
      <c r="B454" s="36"/>
      <c r="C454" s="36"/>
      <c r="D454" s="4"/>
      <c r="E454" s="4"/>
      <c r="F454" s="4"/>
      <c r="G454" s="4"/>
      <c r="H454" s="61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36"/>
      <c r="B455" s="36"/>
      <c r="C455" s="36"/>
      <c r="D455" s="4"/>
      <c r="E455" s="4"/>
      <c r="F455" s="4"/>
      <c r="G455" s="4"/>
      <c r="H455" s="61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36"/>
      <c r="B456" s="36"/>
      <c r="C456" s="36"/>
      <c r="D456" s="4"/>
      <c r="E456" s="4"/>
      <c r="F456" s="4"/>
      <c r="G456" s="4"/>
      <c r="H456" s="61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36"/>
      <c r="B457" s="36"/>
      <c r="C457" s="36"/>
      <c r="D457" s="4"/>
      <c r="E457" s="4"/>
      <c r="F457" s="4"/>
      <c r="G457" s="4"/>
      <c r="H457" s="61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36"/>
      <c r="B458" s="36"/>
      <c r="C458" s="36"/>
      <c r="D458" s="4"/>
      <c r="E458" s="4"/>
      <c r="F458" s="4"/>
      <c r="G458" s="4"/>
      <c r="H458" s="61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36"/>
      <c r="B459" s="36"/>
      <c r="C459" s="36"/>
      <c r="D459" s="4"/>
      <c r="E459" s="4"/>
      <c r="F459" s="4"/>
      <c r="G459" s="4"/>
      <c r="H459" s="61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36"/>
      <c r="B460" s="36"/>
      <c r="C460" s="36"/>
      <c r="D460" s="4"/>
      <c r="E460" s="4"/>
      <c r="F460" s="4"/>
      <c r="G460" s="4"/>
      <c r="H460" s="61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36"/>
      <c r="B461" s="36"/>
      <c r="C461" s="36"/>
      <c r="D461" s="4"/>
      <c r="E461" s="4"/>
      <c r="F461" s="4"/>
      <c r="G461" s="4"/>
      <c r="H461" s="61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36"/>
      <c r="B462" s="36"/>
      <c r="C462" s="36"/>
      <c r="D462" s="4"/>
      <c r="E462" s="4"/>
      <c r="F462" s="4"/>
      <c r="G462" s="4"/>
      <c r="H462" s="61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36"/>
      <c r="B463" s="36"/>
      <c r="C463" s="36"/>
      <c r="D463" s="4"/>
      <c r="E463" s="4"/>
      <c r="F463" s="4"/>
      <c r="G463" s="4"/>
      <c r="H463" s="61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36"/>
      <c r="B464" s="36"/>
      <c r="C464" s="36"/>
      <c r="D464" s="4"/>
      <c r="E464" s="4"/>
      <c r="F464" s="4"/>
      <c r="G464" s="4"/>
      <c r="H464" s="61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36"/>
      <c r="B465" s="36"/>
      <c r="C465" s="36"/>
      <c r="D465" s="4"/>
      <c r="E465" s="4"/>
      <c r="F465" s="4"/>
      <c r="G465" s="4"/>
      <c r="H465" s="61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36"/>
      <c r="B466" s="36"/>
      <c r="C466" s="36"/>
      <c r="D466" s="4"/>
      <c r="E466" s="4"/>
      <c r="F466" s="4"/>
      <c r="G466" s="4"/>
      <c r="H466" s="61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36"/>
      <c r="B467" s="36"/>
      <c r="C467" s="36"/>
      <c r="D467" s="4"/>
      <c r="E467" s="4"/>
      <c r="F467" s="4"/>
      <c r="G467" s="4"/>
      <c r="H467" s="61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36"/>
      <c r="B468" s="36"/>
      <c r="C468" s="36"/>
      <c r="D468" s="4"/>
      <c r="E468" s="4"/>
      <c r="F468" s="4"/>
      <c r="G468" s="4"/>
      <c r="H468" s="61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36"/>
      <c r="B469" s="36"/>
      <c r="C469" s="36"/>
      <c r="D469" s="4"/>
      <c r="E469" s="4"/>
      <c r="F469" s="4"/>
      <c r="G469" s="4"/>
      <c r="H469" s="61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36"/>
      <c r="B470" s="36"/>
      <c r="C470" s="36"/>
      <c r="D470" s="4"/>
      <c r="E470" s="4"/>
      <c r="F470" s="4"/>
      <c r="G470" s="4"/>
      <c r="H470" s="61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36"/>
      <c r="B471" s="36"/>
      <c r="C471" s="36"/>
      <c r="D471" s="4"/>
      <c r="E471" s="4"/>
      <c r="F471" s="4"/>
      <c r="G471" s="4"/>
      <c r="H471" s="61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36"/>
      <c r="B472" s="36"/>
      <c r="C472" s="36"/>
      <c r="D472" s="4"/>
      <c r="E472" s="4"/>
      <c r="F472" s="4"/>
      <c r="G472" s="4"/>
      <c r="H472" s="61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36"/>
      <c r="B473" s="36"/>
      <c r="C473" s="36"/>
      <c r="D473" s="4"/>
      <c r="E473" s="4"/>
      <c r="F473" s="4"/>
      <c r="G473" s="4"/>
      <c r="H473" s="61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36"/>
      <c r="B474" s="36"/>
      <c r="C474" s="36"/>
      <c r="D474" s="4"/>
      <c r="E474" s="4"/>
      <c r="F474" s="4"/>
      <c r="G474" s="4"/>
      <c r="H474" s="61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36"/>
      <c r="B475" s="36"/>
      <c r="C475" s="36"/>
      <c r="D475" s="4"/>
      <c r="E475" s="4"/>
      <c r="F475" s="4"/>
      <c r="G475" s="4"/>
      <c r="H475" s="61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36"/>
      <c r="B476" s="36"/>
      <c r="C476" s="36"/>
      <c r="D476" s="4"/>
      <c r="E476" s="4"/>
      <c r="F476" s="4"/>
      <c r="G476" s="4"/>
      <c r="H476" s="61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36"/>
      <c r="B477" s="36"/>
      <c r="C477" s="36"/>
      <c r="D477" s="4"/>
      <c r="E477" s="4"/>
      <c r="F477" s="4"/>
      <c r="G477" s="4"/>
      <c r="H477" s="61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36"/>
      <c r="B478" s="36"/>
      <c r="C478" s="36"/>
      <c r="D478" s="4"/>
      <c r="E478" s="4"/>
      <c r="F478" s="4"/>
      <c r="G478" s="4"/>
      <c r="H478" s="61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36"/>
      <c r="B479" s="36"/>
      <c r="C479" s="36"/>
      <c r="D479" s="4"/>
      <c r="E479" s="4"/>
      <c r="F479" s="4"/>
      <c r="G479" s="4"/>
      <c r="H479" s="61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36"/>
      <c r="B480" s="36"/>
      <c r="C480" s="36"/>
      <c r="D480" s="4"/>
      <c r="E480" s="4"/>
      <c r="F480" s="4"/>
      <c r="G480" s="4"/>
      <c r="H480" s="61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36"/>
      <c r="B481" s="36"/>
      <c r="C481" s="36"/>
      <c r="D481" s="4"/>
      <c r="E481" s="4"/>
      <c r="F481" s="4"/>
      <c r="G481" s="4"/>
      <c r="H481" s="61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36"/>
      <c r="B482" s="36"/>
      <c r="C482" s="36"/>
      <c r="D482" s="4"/>
      <c r="E482" s="4"/>
      <c r="F482" s="4"/>
      <c r="G482" s="4"/>
      <c r="H482" s="61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36"/>
      <c r="B483" s="36"/>
      <c r="C483" s="36"/>
      <c r="D483" s="4"/>
      <c r="E483" s="4"/>
      <c r="F483" s="4"/>
      <c r="G483" s="4"/>
      <c r="H483" s="61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36"/>
      <c r="B484" s="36"/>
      <c r="C484" s="36"/>
      <c r="D484" s="4"/>
      <c r="E484" s="4"/>
      <c r="F484" s="4"/>
      <c r="G484" s="4"/>
      <c r="H484" s="61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36"/>
      <c r="B485" s="36"/>
      <c r="C485" s="36"/>
      <c r="D485" s="4"/>
      <c r="E485" s="4"/>
      <c r="F485" s="4"/>
      <c r="G485" s="4"/>
      <c r="H485" s="61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36"/>
      <c r="B486" s="36"/>
      <c r="C486" s="36"/>
      <c r="D486" s="4"/>
      <c r="E486" s="4"/>
      <c r="F486" s="4"/>
      <c r="G486" s="4"/>
      <c r="H486" s="61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36"/>
      <c r="B487" s="36"/>
      <c r="C487" s="36"/>
      <c r="D487" s="4"/>
      <c r="E487" s="4"/>
      <c r="F487" s="4"/>
      <c r="G487" s="4"/>
      <c r="H487" s="61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36"/>
      <c r="B488" s="36"/>
      <c r="C488" s="36"/>
      <c r="D488" s="4"/>
      <c r="E488" s="4"/>
      <c r="F488" s="4"/>
      <c r="G488" s="4"/>
      <c r="H488" s="61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36"/>
      <c r="B489" s="36"/>
      <c r="C489" s="36"/>
      <c r="D489" s="4"/>
      <c r="E489" s="4"/>
      <c r="F489" s="4"/>
      <c r="G489" s="4"/>
      <c r="H489" s="61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36"/>
      <c r="B490" s="36"/>
      <c r="C490" s="36"/>
      <c r="D490" s="4"/>
      <c r="E490" s="4"/>
      <c r="F490" s="4"/>
      <c r="G490" s="4"/>
      <c r="H490" s="61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36"/>
      <c r="B491" s="36"/>
      <c r="C491" s="36"/>
      <c r="D491" s="4"/>
      <c r="E491" s="4"/>
      <c r="F491" s="4"/>
      <c r="G491" s="4"/>
      <c r="H491" s="61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36"/>
      <c r="B492" s="36"/>
      <c r="C492" s="36"/>
      <c r="D492" s="4"/>
      <c r="E492" s="4"/>
      <c r="F492" s="4"/>
      <c r="G492" s="4"/>
      <c r="H492" s="61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36"/>
      <c r="B493" s="36"/>
      <c r="C493" s="36"/>
      <c r="D493" s="4"/>
      <c r="E493" s="4"/>
      <c r="F493" s="4"/>
      <c r="G493" s="4"/>
      <c r="H493" s="61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36"/>
      <c r="B494" s="36"/>
      <c r="C494" s="36"/>
      <c r="D494" s="4"/>
      <c r="E494" s="4"/>
      <c r="F494" s="4"/>
      <c r="G494" s="4"/>
      <c r="H494" s="61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36"/>
      <c r="B495" s="36"/>
      <c r="C495" s="36"/>
      <c r="D495" s="4"/>
      <c r="E495" s="4"/>
      <c r="F495" s="4"/>
      <c r="G495" s="4"/>
      <c r="H495" s="61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36"/>
      <c r="B496" s="36"/>
      <c r="C496" s="36"/>
      <c r="D496" s="4"/>
      <c r="E496" s="4"/>
      <c r="F496" s="4"/>
      <c r="G496" s="4"/>
      <c r="H496" s="61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36"/>
      <c r="B497" s="36"/>
      <c r="C497" s="36"/>
      <c r="D497" s="4"/>
      <c r="E497" s="4"/>
      <c r="F497" s="4"/>
      <c r="G497" s="4"/>
      <c r="H497" s="61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36"/>
      <c r="B498" s="36"/>
      <c r="C498" s="36"/>
      <c r="D498" s="4"/>
      <c r="E498" s="4"/>
      <c r="F498" s="4"/>
      <c r="G498" s="4"/>
      <c r="H498" s="61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36"/>
      <c r="B499" s="36"/>
      <c r="C499" s="36"/>
      <c r="D499" s="4"/>
      <c r="E499" s="4"/>
      <c r="F499" s="4"/>
      <c r="G499" s="4"/>
      <c r="H499" s="61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36"/>
      <c r="B500" s="36"/>
      <c r="C500" s="36"/>
      <c r="D500" s="4"/>
      <c r="E500" s="4"/>
      <c r="F500" s="4"/>
      <c r="G500" s="4"/>
      <c r="H500" s="61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36"/>
      <c r="B501" s="36"/>
      <c r="C501" s="36"/>
      <c r="D501" s="4"/>
      <c r="E501" s="4"/>
      <c r="F501" s="4"/>
      <c r="G501" s="4"/>
      <c r="H501" s="61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36"/>
      <c r="B502" s="36"/>
      <c r="C502" s="36"/>
      <c r="D502" s="4"/>
      <c r="E502" s="4"/>
      <c r="F502" s="4"/>
      <c r="G502" s="4"/>
      <c r="H502" s="61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36"/>
      <c r="B503" s="36"/>
      <c r="C503" s="36"/>
      <c r="D503" s="4"/>
      <c r="E503" s="4"/>
      <c r="F503" s="4"/>
      <c r="G503" s="4"/>
      <c r="H503" s="61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36"/>
      <c r="B504" s="36"/>
      <c r="C504" s="36"/>
      <c r="D504" s="4"/>
      <c r="E504" s="4"/>
      <c r="F504" s="4"/>
      <c r="G504" s="4"/>
      <c r="H504" s="61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36"/>
      <c r="B505" s="36"/>
      <c r="C505" s="36"/>
      <c r="D505" s="4"/>
      <c r="E505" s="4"/>
      <c r="F505" s="4"/>
      <c r="G505" s="4"/>
      <c r="H505" s="61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36"/>
      <c r="B506" s="36"/>
      <c r="C506" s="36"/>
      <c r="D506" s="4"/>
      <c r="E506" s="4"/>
      <c r="F506" s="4"/>
      <c r="G506" s="4"/>
      <c r="H506" s="61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36"/>
      <c r="B507" s="36"/>
      <c r="C507" s="36"/>
      <c r="D507" s="4"/>
      <c r="E507" s="4"/>
      <c r="F507" s="4"/>
      <c r="G507" s="4"/>
      <c r="H507" s="61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36"/>
      <c r="B508" s="36"/>
      <c r="C508" s="36"/>
      <c r="D508" s="4"/>
      <c r="E508" s="4"/>
      <c r="F508" s="4"/>
      <c r="G508" s="4"/>
      <c r="H508" s="61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36"/>
      <c r="B509" s="36"/>
      <c r="C509" s="36"/>
      <c r="D509" s="4"/>
      <c r="E509" s="4"/>
      <c r="F509" s="4"/>
      <c r="G509" s="4"/>
      <c r="H509" s="61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36"/>
      <c r="B510" s="36"/>
      <c r="C510" s="36"/>
      <c r="D510" s="4"/>
      <c r="E510" s="4"/>
      <c r="F510" s="4"/>
      <c r="G510" s="4"/>
      <c r="H510" s="61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36"/>
      <c r="B511" s="36"/>
      <c r="C511" s="36"/>
      <c r="D511" s="4"/>
      <c r="E511" s="4"/>
      <c r="F511" s="4"/>
      <c r="G511" s="4"/>
      <c r="H511" s="61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36"/>
      <c r="B512" s="36"/>
      <c r="C512" s="36"/>
      <c r="D512" s="4"/>
      <c r="E512" s="4"/>
      <c r="F512" s="4"/>
      <c r="G512" s="4"/>
      <c r="H512" s="61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36"/>
      <c r="B513" s="36"/>
      <c r="C513" s="36"/>
      <c r="D513" s="4"/>
      <c r="E513" s="4"/>
      <c r="F513" s="4"/>
      <c r="G513" s="4"/>
      <c r="H513" s="61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36"/>
      <c r="B514" s="36"/>
      <c r="C514" s="36"/>
      <c r="D514" s="4"/>
      <c r="E514" s="4"/>
      <c r="F514" s="4"/>
      <c r="G514" s="4"/>
      <c r="H514" s="61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36"/>
      <c r="B515" s="36"/>
      <c r="C515" s="36"/>
      <c r="D515" s="4"/>
      <c r="E515" s="4"/>
      <c r="F515" s="4"/>
      <c r="G515" s="4"/>
      <c r="H515" s="61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36"/>
      <c r="B516" s="36"/>
      <c r="C516" s="36"/>
      <c r="D516" s="4"/>
      <c r="E516" s="4"/>
      <c r="F516" s="4"/>
      <c r="G516" s="4"/>
      <c r="H516" s="61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36"/>
      <c r="B517" s="36"/>
      <c r="C517" s="36"/>
      <c r="D517" s="4"/>
      <c r="E517" s="4"/>
      <c r="F517" s="4"/>
      <c r="G517" s="4"/>
      <c r="H517" s="61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36"/>
      <c r="B518" s="36"/>
      <c r="C518" s="36"/>
      <c r="D518" s="4"/>
      <c r="E518" s="4"/>
      <c r="F518" s="4"/>
      <c r="G518" s="4"/>
      <c r="H518" s="61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36"/>
      <c r="B519" s="36"/>
      <c r="C519" s="36"/>
      <c r="D519" s="4"/>
      <c r="E519" s="4"/>
      <c r="F519" s="4"/>
      <c r="G519" s="4"/>
      <c r="H519" s="61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36"/>
      <c r="B520" s="36"/>
      <c r="C520" s="36"/>
      <c r="D520" s="4"/>
      <c r="E520" s="4"/>
      <c r="F520" s="4"/>
      <c r="G520" s="4"/>
      <c r="H520" s="61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36"/>
      <c r="B521" s="36"/>
      <c r="C521" s="36"/>
      <c r="D521" s="4"/>
      <c r="E521" s="4"/>
      <c r="F521" s="4"/>
      <c r="G521" s="4"/>
      <c r="H521" s="61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36"/>
      <c r="B522" s="36"/>
      <c r="C522" s="36"/>
      <c r="D522" s="4"/>
      <c r="E522" s="4"/>
      <c r="F522" s="4"/>
      <c r="G522" s="4"/>
      <c r="H522" s="61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36"/>
      <c r="B523" s="36"/>
      <c r="C523" s="36"/>
      <c r="D523" s="4"/>
      <c r="E523" s="4"/>
      <c r="F523" s="4"/>
      <c r="G523" s="4"/>
      <c r="H523" s="61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36"/>
      <c r="B524" s="36"/>
      <c r="C524" s="36"/>
      <c r="D524" s="4"/>
      <c r="E524" s="4"/>
      <c r="F524" s="4"/>
      <c r="G524" s="4"/>
      <c r="H524" s="61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36"/>
      <c r="B525" s="36"/>
      <c r="C525" s="36"/>
      <c r="D525" s="4"/>
      <c r="E525" s="4"/>
      <c r="F525" s="4"/>
      <c r="G525" s="4"/>
      <c r="H525" s="61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36"/>
      <c r="B526" s="36"/>
      <c r="C526" s="36"/>
      <c r="D526" s="4"/>
      <c r="E526" s="4"/>
      <c r="F526" s="4"/>
      <c r="G526" s="4"/>
      <c r="H526" s="61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36"/>
      <c r="B527" s="36"/>
      <c r="C527" s="36"/>
      <c r="D527" s="4"/>
      <c r="E527" s="4"/>
      <c r="F527" s="4"/>
      <c r="G527" s="4"/>
      <c r="H527" s="61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36"/>
      <c r="B528" s="36"/>
      <c r="C528" s="36"/>
      <c r="D528" s="4"/>
      <c r="E528" s="4"/>
      <c r="F528" s="4"/>
      <c r="G528" s="4"/>
      <c r="H528" s="61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36"/>
      <c r="B529" s="36"/>
      <c r="C529" s="36"/>
      <c r="D529" s="4"/>
      <c r="E529" s="4"/>
      <c r="F529" s="4"/>
      <c r="G529" s="4"/>
      <c r="H529" s="61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36"/>
      <c r="B530" s="36"/>
      <c r="C530" s="36"/>
      <c r="D530" s="4"/>
      <c r="E530" s="4"/>
      <c r="F530" s="4"/>
      <c r="G530" s="4"/>
      <c r="H530" s="61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36"/>
      <c r="B531" s="36"/>
      <c r="C531" s="36"/>
      <c r="D531" s="4"/>
      <c r="E531" s="4"/>
      <c r="F531" s="4"/>
      <c r="G531" s="4"/>
      <c r="H531" s="61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36"/>
      <c r="B532" s="36"/>
      <c r="C532" s="36"/>
      <c r="D532" s="4"/>
      <c r="E532" s="4"/>
      <c r="F532" s="4"/>
      <c r="G532" s="4"/>
      <c r="H532" s="61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36"/>
      <c r="B533" s="36"/>
      <c r="C533" s="36"/>
      <c r="D533" s="4"/>
      <c r="E533" s="4"/>
      <c r="F533" s="4"/>
      <c r="G533" s="4"/>
      <c r="H533" s="61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36"/>
      <c r="B534" s="36"/>
      <c r="C534" s="36"/>
      <c r="D534" s="4"/>
      <c r="E534" s="4"/>
      <c r="F534" s="4"/>
      <c r="G534" s="4"/>
      <c r="H534" s="61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36"/>
      <c r="B535" s="36"/>
      <c r="C535" s="36"/>
      <c r="D535" s="4"/>
      <c r="E535" s="4"/>
      <c r="F535" s="4"/>
      <c r="G535" s="4"/>
      <c r="H535" s="61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36"/>
      <c r="B536" s="36"/>
      <c r="C536" s="36"/>
      <c r="D536" s="4"/>
      <c r="E536" s="4"/>
      <c r="F536" s="4"/>
      <c r="G536" s="4"/>
      <c r="H536" s="61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36"/>
      <c r="B537" s="36"/>
      <c r="C537" s="36"/>
      <c r="D537" s="4"/>
      <c r="E537" s="4"/>
      <c r="F537" s="4"/>
      <c r="G537" s="4"/>
      <c r="H537" s="61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36"/>
      <c r="B538" s="36"/>
      <c r="C538" s="36"/>
      <c r="D538" s="4"/>
      <c r="E538" s="4"/>
      <c r="F538" s="4"/>
      <c r="G538" s="4"/>
      <c r="H538" s="61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36"/>
      <c r="B539" s="36"/>
      <c r="C539" s="36"/>
      <c r="D539" s="4"/>
      <c r="E539" s="4"/>
      <c r="F539" s="4"/>
      <c r="G539" s="4"/>
      <c r="H539" s="61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36"/>
      <c r="B540" s="36"/>
      <c r="C540" s="36"/>
      <c r="D540" s="4"/>
      <c r="E540" s="4"/>
      <c r="F540" s="4"/>
      <c r="G540" s="4"/>
      <c r="H540" s="61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36"/>
      <c r="B541" s="36"/>
      <c r="C541" s="36"/>
      <c r="D541" s="4"/>
      <c r="E541" s="4"/>
      <c r="F541" s="4"/>
      <c r="G541" s="4"/>
      <c r="H541" s="61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36"/>
      <c r="B542" s="36"/>
      <c r="C542" s="36"/>
      <c r="D542" s="4"/>
      <c r="E542" s="4"/>
      <c r="F542" s="4"/>
      <c r="G542" s="4"/>
      <c r="H542" s="61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36"/>
      <c r="B543" s="36"/>
      <c r="C543" s="36"/>
      <c r="D543" s="4"/>
      <c r="E543" s="4"/>
      <c r="F543" s="4"/>
      <c r="G543" s="4"/>
      <c r="H543" s="61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36"/>
      <c r="B544" s="36"/>
      <c r="C544" s="36"/>
      <c r="D544" s="4"/>
      <c r="E544" s="4"/>
      <c r="F544" s="4"/>
      <c r="G544" s="4"/>
      <c r="H544" s="61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36"/>
      <c r="B545" s="36"/>
      <c r="C545" s="36"/>
      <c r="D545" s="4"/>
      <c r="E545" s="4"/>
      <c r="F545" s="4"/>
      <c r="G545" s="4"/>
      <c r="H545" s="61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36"/>
      <c r="B546" s="36"/>
      <c r="C546" s="36"/>
      <c r="D546" s="4"/>
      <c r="E546" s="4"/>
      <c r="F546" s="4"/>
      <c r="G546" s="4"/>
      <c r="H546" s="61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36"/>
      <c r="B547" s="36"/>
      <c r="C547" s="36"/>
      <c r="D547" s="4"/>
      <c r="E547" s="4"/>
      <c r="F547" s="4"/>
      <c r="G547" s="4"/>
      <c r="H547" s="61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36"/>
      <c r="B548" s="36"/>
      <c r="C548" s="36"/>
      <c r="D548" s="4"/>
      <c r="E548" s="4"/>
      <c r="F548" s="4"/>
      <c r="G548" s="4"/>
      <c r="H548" s="61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36"/>
      <c r="B549" s="36"/>
      <c r="C549" s="36"/>
      <c r="D549" s="4"/>
      <c r="E549" s="4"/>
      <c r="F549" s="4"/>
      <c r="G549" s="4"/>
      <c r="H549" s="61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36"/>
      <c r="B550" s="36"/>
      <c r="C550" s="36"/>
      <c r="D550" s="4"/>
      <c r="E550" s="4"/>
      <c r="F550" s="4"/>
      <c r="G550" s="4"/>
      <c r="H550" s="61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36"/>
      <c r="B551" s="36"/>
      <c r="C551" s="36"/>
      <c r="D551" s="4"/>
      <c r="E551" s="4"/>
      <c r="F551" s="4"/>
      <c r="G551" s="4"/>
      <c r="H551" s="61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36"/>
      <c r="B552" s="36"/>
      <c r="C552" s="36"/>
      <c r="D552" s="4"/>
      <c r="E552" s="4"/>
      <c r="F552" s="4"/>
      <c r="G552" s="4"/>
      <c r="H552" s="61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36"/>
      <c r="B553" s="36"/>
      <c r="C553" s="36"/>
      <c r="D553" s="4"/>
      <c r="E553" s="4"/>
      <c r="F553" s="4"/>
      <c r="G553" s="4"/>
      <c r="H553" s="61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36"/>
      <c r="B554" s="36"/>
      <c r="C554" s="36"/>
      <c r="D554" s="4"/>
      <c r="E554" s="4"/>
      <c r="F554" s="4"/>
      <c r="G554" s="4"/>
      <c r="H554" s="61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36"/>
      <c r="B555" s="36"/>
      <c r="C555" s="36"/>
      <c r="D555" s="4"/>
      <c r="E555" s="4"/>
      <c r="F555" s="4"/>
      <c r="G555" s="4"/>
      <c r="H555" s="61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36"/>
      <c r="B556" s="36"/>
      <c r="C556" s="36"/>
      <c r="D556" s="4"/>
      <c r="E556" s="4"/>
      <c r="F556" s="4"/>
      <c r="G556" s="4"/>
      <c r="H556" s="61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36"/>
      <c r="B557" s="36"/>
      <c r="C557" s="36"/>
      <c r="D557" s="4"/>
      <c r="E557" s="4"/>
      <c r="F557" s="4"/>
      <c r="G557" s="4"/>
      <c r="H557" s="61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36"/>
      <c r="B558" s="36"/>
      <c r="C558" s="36"/>
      <c r="D558" s="4"/>
      <c r="E558" s="4"/>
      <c r="F558" s="4"/>
      <c r="G558" s="4"/>
      <c r="H558" s="61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36"/>
      <c r="B559" s="36"/>
      <c r="C559" s="36"/>
      <c r="D559" s="4"/>
      <c r="E559" s="4"/>
      <c r="F559" s="4"/>
      <c r="G559" s="4"/>
      <c r="H559" s="61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36"/>
      <c r="B560" s="36"/>
      <c r="C560" s="36"/>
      <c r="D560" s="4"/>
      <c r="E560" s="4"/>
      <c r="F560" s="4"/>
      <c r="G560" s="4"/>
      <c r="H560" s="61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36"/>
      <c r="B561" s="36"/>
      <c r="C561" s="36"/>
      <c r="D561" s="4"/>
      <c r="E561" s="4"/>
      <c r="F561" s="4"/>
      <c r="G561" s="4"/>
      <c r="H561" s="61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36"/>
      <c r="B562" s="36"/>
      <c r="C562" s="36"/>
      <c r="D562" s="4"/>
      <c r="E562" s="4"/>
      <c r="F562" s="4"/>
      <c r="G562" s="4"/>
      <c r="H562" s="61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36"/>
      <c r="B563" s="36"/>
      <c r="C563" s="36"/>
      <c r="D563" s="4"/>
      <c r="E563" s="4"/>
      <c r="F563" s="4"/>
      <c r="G563" s="4"/>
      <c r="H563" s="61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36"/>
      <c r="B564" s="36"/>
      <c r="C564" s="36"/>
      <c r="D564" s="4"/>
      <c r="E564" s="4"/>
      <c r="F564" s="4"/>
      <c r="G564" s="4"/>
      <c r="H564" s="61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36"/>
      <c r="B565" s="36"/>
      <c r="C565" s="36"/>
      <c r="D565" s="4"/>
      <c r="E565" s="4"/>
      <c r="F565" s="4"/>
      <c r="G565" s="4"/>
      <c r="H565" s="61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36"/>
      <c r="B566" s="36"/>
      <c r="C566" s="36"/>
      <c r="D566" s="4"/>
      <c r="E566" s="4"/>
      <c r="F566" s="4"/>
      <c r="G566" s="4"/>
      <c r="H566" s="61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36"/>
      <c r="B567" s="36"/>
      <c r="C567" s="36"/>
      <c r="D567" s="4"/>
      <c r="E567" s="4"/>
      <c r="F567" s="4"/>
      <c r="G567" s="4"/>
      <c r="H567" s="61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36"/>
      <c r="B568" s="36"/>
      <c r="C568" s="36"/>
      <c r="D568" s="4"/>
      <c r="E568" s="4"/>
      <c r="F568" s="4"/>
      <c r="G568" s="4"/>
      <c r="H568" s="61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36"/>
      <c r="B569" s="36"/>
      <c r="C569" s="36"/>
      <c r="D569" s="4"/>
      <c r="E569" s="4"/>
      <c r="F569" s="4"/>
      <c r="G569" s="4"/>
      <c r="H569" s="61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36"/>
      <c r="B570" s="36"/>
      <c r="C570" s="36"/>
      <c r="D570" s="4"/>
      <c r="E570" s="4"/>
      <c r="F570" s="4"/>
      <c r="G570" s="4"/>
      <c r="H570" s="61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36"/>
      <c r="B571" s="36"/>
      <c r="C571" s="36"/>
      <c r="D571" s="4"/>
      <c r="E571" s="4"/>
      <c r="F571" s="4"/>
      <c r="G571" s="4"/>
      <c r="H571" s="61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36"/>
      <c r="B572" s="36"/>
      <c r="C572" s="36"/>
      <c r="D572" s="4"/>
      <c r="E572" s="4"/>
      <c r="F572" s="4"/>
      <c r="G572" s="4"/>
      <c r="H572" s="61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36"/>
      <c r="B573" s="36"/>
      <c r="C573" s="36"/>
      <c r="D573" s="4"/>
      <c r="E573" s="4"/>
      <c r="F573" s="4"/>
      <c r="G573" s="4"/>
      <c r="H573" s="61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36"/>
      <c r="B574" s="36"/>
      <c r="C574" s="36"/>
      <c r="D574" s="4"/>
      <c r="E574" s="4"/>
      <c r="F574" s="4"/>
      <c r="G574" s="4"/>
      <c r="H574" s="61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36"/>
      <c r="B575" s="36"/>
      <c r="C575" s="36"/>
      <c r="D575" s="4"/>
      <c r="E575" s="4"/>
      <c r="F575" s="4"/>
      <c r="G575" s="4"/>
      <c r="H575" s="61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36"/>
      <c r="B576" s="36"/>
      <c r="C576" s="36"/>
      <c r="D576" s="4"/>
      <c r="E576" s="4"/>
      <c r="F576" s="4"/>
      <c r="G576" s="4"/>
      <c r="H576" s="61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36"/>
      <c r="B577" s="36"/>
      <c r="C577" s="36"/>
      <c r="D577" s="4"/>
      <c r="E577" s="4"/>
      <c r="F577" s="4"/>
      <c r="G577" s="4"/>
      <c r="H577" s="61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36"/>
      <c r="B578" s="36"/>
      <c r="C578" s="36"/>
      <c r="D578" s="4"/>
      <c r="E578" s="4"/>
      <c r="F578" s="4"/>
      <c r="G578" s="4"/>
      <c r="H578" s="61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36"/>
      <c r="B579" s="36"/>
      <c r="C579" s="36"/>
      <c r="D579" s="4"/>
      <c r="E579" s="4"/>
      <c r="F579" s="4"/>
      <c r="G579" s="4"/>
      <c r="H579" s="61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36"/>
      <c r="B580" s="36"/>
      <c r="C580" s="36"/>
      <c r="D580" s="4"/>
      <c r="E580" s="4"/>
      <c r="F580" s="4"/>
      <c r="G580" s="4"/>
      <c r="H580" s="61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36"/>
      <c r="B581" s="36"/>
      <c r="C581" s="36"/>
      <c r="D581" s="4"/>
      <c r="E581" s="4"/>
      <c r="F581" s="4"/>
      <c r="G581" s="4"/>
      <c r="H581" s="61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36"/>
      <c r="B582" s="36"/>
      <c r="C582" s="36"/>
      <c r="D582" s="4"/>
      <c r="E582" s="4"/>
      <c r="F582" s="4"/>
      <c r="G582" s="4"/>
      <c r="H582" s="61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36"/>
      <c r="B583" s="36"/>
      <c r="C583" s="36"/>
      <c r="D583" s="4"/>
      <c r="E583" s="4"/>
      <c r="F583" s="4"/>
      <c r="G583" s="4"/>
      <c r="H583" s="61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36"/>
      <c r="B584" s="36"/>
      <c r="C584" s="36"/>
      <c r="D584" s="4"/>
      <c r="E584" s="4"/>
      <c r="F584" s="4"/>
      <c r="G584" s="4"/>
      <c r="H584" s="61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36"/>
      <c r="B585" s="36"/>
      <c r="C585" s="36"/>
      <c r="D585" s="4"/>
      <c r="E585" s="4"/>
      <c r="F585" s="4"/>
      <c r="G585" s="4"/>
      <c r="H585" s="61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36"/>
      <c r="B586" s="36"/>
      <c r="C586" s="36"/>
      <c r="D586" s="4"/>
      <c r="E586" s="4"/>
      <c r="F586" s="4"/>
      <c r="G586" s="4"/>
      <c r="H586" s="61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36"/>
      <c r="B587" s="36"/>
      <c r="C587" s="36"/>
      <c r="D587" s="4"/>
      <c r="E587" s="4"/>
      <c r="F587" s="4"/>
      <c r="G587" s="4"/>
      <c r="H587" s="61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36"/>
      <c r="B588" s="36"/>
      <c r="C588" s="36"/>
      <c r="D588" s="4"/>
      <c r="E588" s="4"/>
      <c r="F588" s="4"/>
      <c r="G588" s="4"/>
      <c r="H588" s="61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36"/>
      <c r="B589" s="36"/>
      <c r="C589" s="36"/>
      <c r="D589" s="4"/>
      <c r="E589" s="4"/>
      <c r="F589" s="4"/>
      <c r="G589" s="4"/>
      <c r="H589" s="61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36"/>
      <c r="B590" s="36"/>
      <c r="C590" s="36"/>
      <c r="D590" s="4"/>
      <c r="E590" s="4"/>
      <c r="F590" s="4"/>
      <c r="G590" s="4"/>
      <c r="H590" s="61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36"/>
      <c r="B591" s="36"/>
      <c r="C591" s="36"/>
      <c r="D591" s="4"/>
      <c r="E591" s="4"/>
      <c r="F591" s="4"/>
      <c r="G591" s="4"/>
      <c r="H591" s="61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36"/>
      <c r="B592" s="36"/>
      <c r="C592" s="36"/>
      <c r="D592" s="4"/>
      <c r="E592" s="4"/>
      <c r="F592" s="4"/>
      <c r="G592" s="4"/>
      <c r="H592" s="61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36"/>
      <c r="B593" s="36"/>
      <c r="C593" s="36"/>
      <c r="D593" s="4"/>
      <c r="E593" s="4"/>
      <c r="F593" s="4"/>
      <c r="G593" s="4"/>
      <c r="H593" s="61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36"/>
      <c r="B594" s="36"/>
      <c r="C594" s="36"/>
      <c r="D594" s="4"/>
      <c r="E594" s="4"/>
      <c r="F594" s="4"/>
      <c r="G594" s="4"/>
      <c r="H594" s="61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36"/>
      <c r="B595" s="36"/>
      <c r="C595" s="36"/>
      <c r="D595" s="4"/>
      <c r="E595" s="4"/>
      <c r="F595" s="4"/>
      <c r="G595" s="4"/>
      <c r="H595" s="61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36"/>
      <c r="B596" s="36"/>
      <c r="C596" s="36"/>
      <c r="D596" s="4"/>
      <c r="E596" s="4"/>
      <c r="F596" s="4"/>
      <c r="G596" s="4"/>
      <c r="H596" s="61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36"/>
      <c r="B597" s="36"/>
      <c r="C597" s="36"/>
      <c r="D597" s="4"/>
      <c r="E597" s="4"/>
      <c r="F597" s="4"/>
      <c r="G597" s="4"/>
      <c r="H597" s="61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36"/>
      <c r="B598" s="36"/>
      <c r="C598" s="36"/>
      <c r="D598" s="4"/>
      <c r="E598" s="4"/>
      <c r="F598" s="4"/>
      <c r="G598" s="4"/>
      <c r="H598" s="61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36"/>
      <c r="B599" s="36"/>
      <c r="C599" s="36"/>
      <c r="D599" s="4"/>
      <c r="E599" s="4"/>
      <c r="F599" s="4"/>
      <c r="G599" s="4"/>
      <c r="H599" s="61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36"/>
      <c r="B600" s="36"/>
      <c r="C600" s="36"/>
      <c r="D600" s="4"/>
      <c r="E600" s="4"/>
      <c r="F600" s="4"/>
      <c r="G600" s="4"/>
      <c r="H600" s="61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36"/>
      <c r="B601" s="36"/>
      <c r="C601" s="36"/>
      <c r="D601" s="4"/>
      <c r="E601" s="4"/>
      <c r="F601" s="4"/>
      <c r="G601" s="4"/>
      <c r="H601" s="61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36"/>
      <c r="B602" s="36"/>
      <c r="C602" s="36"/>
      <c r="D602" s="4"/>
      <c r="E602" s="4"/>
      <c r="F602" s="4"/>
      <c r="G602" s="4"/>
      <c r="H602" s="61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36"/>
      <c r="B603" s="36"/>
      <c r="C603" s="36"/>
      <c r="D603" s="4"/>
      <c r="E603" s="4"/>
      <c r="F603" s="4"/>
      <c r="G603" s="4"/>
      <c r="H603" s="61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36"/>
      <c r="B604" s="36"/>
      <c r="C604" s="36"/>
      <c r="D604" s="4"/>
      <c r="E604" s="4"/>
      <c r="F604" s="4"/>
      <c r="G604" s="4"/>
      <c r="H604" s="61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36"/>
      <c r="B605" s="36"/>
      <c r="C605" s="36"/>
      <c r="D605" s="4"/>
      <c r="E605" s="4"/>
      <c r="F605" s="4"/>
      <c r="G605" s="4"/>
      <c r="H605" s="61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36"/>
      <c r="B606" s="36"/>
      <c r="C606" s="36"/>
      <c r="D606" s="4"/>
      <c r="E606" s="4"/>
      <c r="F606" s="4"/>
      <c r="G606" s="4"/>
      <c r="H606" s="61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36"/>
      <c r="B607" s="36"/>
      <c r="C607" s="36"/>
      <c r="D607" s="4"/>
      <c r="E607" s="4"/>
      <c r="F607" s="4"/>
      <c r="G607" s="4"/>
      <c r="H607" s="61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36"/>
      <c r="B608" s="36"/>
      <c r="C608" s="36"/>
      <c r="D608" s="4"/>
      <c r="E608" s="4"/>
      <c r="F608" s="4"/>
      <c r="G608" s="4"/>
      <c r="H608" s="61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36"/>
      <c r="B609" s="36"/>
      <c r="C609" s="36"/>
      <c r="D609" s="4"/>
      <c r="E609" s="4"/>
      <c r="F609" s="4"/>
      <c r="G609" s="4"/>
      <c r="H609" s="61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36"/>
      <c r="B610" s="36"/>
      <c r="C610" s="36"/>
      <c r="D610" s="4"/>
      <c r="E610" s="4"/>
      <c r="F610" s="4"/>
      <c r="G610" s="4"/>
      <c r="H610" s="61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36"/>
      <c r="B611" s="36"/>
      <c r="C611" s="36"/>
      <c r="D611" s="4"/>
      <c r="E611" s="4"/>
      <c r="F611" s="4"/>
      <c r="G611" s="4"/>
      <c r="H611" s="61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36"/>
      <c r="B612" s="36"/>
      <c r="C612" s="36"/>
      <c r="D612" s="4"/>
      <c r="E612" s="4"/>
      <c r="F612" s="4"/>
      <c r="G612" s="4"/>
      <c r="H612" s="61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36"/>
      <c r="B613" s="36"/>
      <c r="C613" s="36"/>
      <c r="D613" s="4"/>
      <c r="E613" s="4"/>
      <c r="F613" s="4"/>
      <c r="G613" s="4"/>
      <c r="H613" s="61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36"/>
      <c r="B614" s="36"/>
      <c r="C614" s="36"/>
      <c r="D614" s="4"/>
      <c r="E614" s="4"/>
      <c r="F614" s="4"/>
      <c r="G614" s="4"/>
      <c r="H614" s="61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36"/>
      <c r="B615" s="36"/>
      <c r="C615" s="36"/>
      <c r="D615" s="4"/>
      <c r="E615" s="4"/>
      <c r="F615" s="4"/>
      <c r="G615" s="4"/>
      <c r="H615" s="61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36"/>
      <c r="B616" s="36"/>
      <c r="C616" s="36"/>
      <c r="D616" s="4"/>
      <c r="E616" s="4"/>
      <c r="F616" s="4"/>
      <c r="G616" s="4"/>
      <c r="H616" s="61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36"/>
      <c r="B617" s="36"/>
      <c r="C617" s="36"/>
      <c r="D617" s="4"/>
      <c r="E617" s="4"/>
      <c r="F617" s="4"/>
      <c r="G617" s="4"/>
      <c r="H617" s="61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36"/>
      <c r="B618" s="36"/>
      <c r="C618" s="36"/>
      <c r="D618" s="4"/>
      <c r="E618" s="4"/>
      <c r="F618" s="4"/>
      <c r="G618" s="4"/>
      <c r="H618" s="61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36"/>
      <c r="B619" s="36"/>
      <c r="C619" s="36"/>
      <c r="D619" s="4"/>
      <c r="E619" s="4"/>
      <c r="F619" s="4"/>
      <c r="G619" s="4"/>
      <c r="H619" s="61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36"/>
      <c r="B620" s="36"/>
      <c r="C620" s="36"/>
      <c r="D620" s="4"/>
      <c r="E620" s="4"/>
      <c r="F620" s="4"/>
      <c r="G620" s="4"/>
      <c r="H620" s="61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36"/>
      <c r="B621" s="36"/>
      <c r="C621" s="36"/>
      <c r="D621" s="4"/>
      <c r="E621" s="4"/>
      <c r="F621" s="4"/>
      <c r="G621" s="4"/>
      <c r="H621" s="61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36"/>
      <c r="B622" s="36"/>
      <c r="C622" s="36"/>
      <c r="D622" s="4"/>
      <c r="E622" s="4"/>
      <c r="F622" s="4"/>
      <c r="G622" s="4"/>
      <c r="H622" s="61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36"/>
      <c r="B623" s="36"/>
      <c r="C623" s="36"/>
      <c r="D623" s="4"/>
      <c r="E623" s="4"/>
      <c r="F623" s="4"/>
      <c r="G623" s="4"/>
      <c r="H623" s="61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36"/>
      <c r="B624" s="36"/>
      <c r="C624" s="36"/>
      <c r="D624" s="4"/>
      <c r="E624" s="4"/>
      <c r="F624" s="4"/>
      <c r="G624" s="4"/>
      <c r="H624" s="61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36"/>
      <c r="B625" s="36"/>
      <c r="C625" s="36"/>
      <c r="D625" s="4"/>
      <c r="E625" s="4"/>
      <c r="F625" s="4"/>
      <c r="G625" s="4"/>
      <c r="H625" s="61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36"/>
      <c r="B626" s="36"/>
      <c r="C626" s="36"/>
      <c r="D626" s="4"/>
      <c r="E626" s="4"/>
      <c r="F626" s="4"/>
      <c r="G626" s="4"/>
      <c r="H626" s="61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36"/>
      <c r="B627" s="36"/>
      <c r="C627" s="36"/>
      <c r="D627" s="4"/>
      <c r="E627" s="4"/>
      <c r="F627" s="4"/>
      <c r="G627" s="4"/>
      <c r="H627" s="61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36"/>
      <c r="B628" s="36"/>
      <c r="C628" s="36"/>
      <c r="D628" s="4"/>
      <c r="E628" s="4"/>
      <c r="F628" s="4"/>
      <c r="G628" s="4"/>
      <c r="H628" s="61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36"/>
      <c r="B629" s="36"/>
      <c r="C629" s="36"/>
      <c r="D629" s="4"/>
      <c r="E629" s="4"/>
      <c r="F629" s="4"/>
      <c r="G629" s="4"/>
      <c r="H629" s="61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36"/>
      <c r="B630" s="36"/>
      <c r="C630" s="36"/>
      <c r="D630" s="4"/>
      <c r="E630" s="4"/>
      <c r="F630" s="4"/>
      <c r="G630" s="4"/>
      <c r="H630" s="61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36"/>
      <c r="B631" s="36"/>
      <c r="C631" s="36"/>
      <c r="D631" s="4"/>
      <c r="E631" s="4"/>
      <c r="F631" s="4"/>
      <c r="G631" s="4"/>
      <c r="H631" s="61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36"/>
      <c r="B632" s="36"/>
      <c r="C632" s="36"/>
      <c r="D632" s="4"/>
      <c r="E632" s="4"/>
      <c r="F632" s="4"/>
      <c r="G632" s="4"/>
      <c r="H632" s="61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36"/>
      <c r="B633" s="36"/>
      <c r="C633" s="36"/>
      <c r="D633" s="4"/>
      <c r="E633" s="4"/>
      <c r="F633" s="4"/>
      <c r="G633" s="4"/>
      <c r="H633" s="61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36"/>
      <c r="B634" s="36"/>
      <c r="C634" s="36"/>
      <c r="D634" s="4"/>
      <c r="E634" s="4"/>
      <c r="F634" s="4"/>
      <c r="G634" s="4"/>
      <c r="H634" s="61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36"/>
      <c r="B635" s="36"/>
      <c r="C635" s="36"/>
      <c r="D635" s="4"/>
      <c r="E635" s="4"/>
      <c r="F635" s="4"/>
      <c r="G635" s="4"/>
      <c r="H635" s="61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36"/>
      <c r="B636" s="36"/>
      <c r="C636" s="36"/>
      <c r="D636" s="4"/>
      <c r="E636" s="4"/>
      <c r="F636" s="4"/>
      <c r="G636" s="4"/>
      <c r="H636" s="61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36"/>
      <c r="B637" s="36"/>
      <c r="C637" s="36"/>
      <c r="D637" s="4"/>
      <c r="E637" s="4"/>
      <c r="F637" s="4"/>
      <c r="G637" s="4"/>
      <c r="H637" s="61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36"/>
      <c r="B638" s="36"/>
      <c r="C638" s="36"/>
      <c r="D638" s="4"/>
      <c r="E638" s="4"/>
      <c r="F638" s="4"/>
      <c r="G638" s="4"/>
      <c r="H638" s="61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36"/>
      <c r="B639" s="36"/>
      <c r="C639" s="36"/>
      <c r="D639" s="4"/>
      <c r="E639" s="4"/>
      <c r="F639" s="4"/>
      <c r="G639" s="4"/>
      <c r="H639" s="61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36"/>
      <c r="B640" s="36"/>
      <c r="C640" s="36"/>
      <c r="D640" s="4"/>
      <c r="E640" s="4"/>
      <c r="F640" s="4"/>
      <c r="G640" s="4"/>
      <c r="H640" s="61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36"/>
      <c r="B641" s="36"/>
      <c r="C641" s="36"/>
      <c r="D641" s="4"/>
      <c r="E641" s="4"/>
      <c r="F641" s="4"/>
      <c r="G641" s="4"/>
      <c r="H641" s="61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36"/>
      <c r="B642" s="36"/>
      <c r="C642" s="36"/>
      <c r="D642" s="4"/>
      <c r="E642" s="4"/>
      <c r="F642" s="4"/>
      <c r="G642" s="4"/>
      <c r="H642" s="61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36"/>
      <c r="B643" s="36"/>
      <c r="C643" s="36"/>
      <c r="D643" s="4"/>
      <c r="E643" s="4"/>
      <c r="F643" s="4"/>
      <c r="G643" s="4"/>
      <c r="H643" s="61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36"/>
      <c r="B644" s="36"/>
      <c r="C644" s="36"/>
      <c r="D644" s="4"/>
      <c r="E644" s="4"/>
      <c r="F644" s="4"/>
      <c r="G644" s="4"/>
      <c r="H644" s="61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36"/>
      <c r="B645" s="36"/>
      <c r="C645" s="36"/>
      <c r="D645" s="4"/>
      <c r="E645" s="4"/>
      <c r="F645" s="4"/>
      <c r="G645" s="4"/>
      <c r="H645" s="61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36"/>
      <c r="B646" s="36"/>
      <c r="C646" s="36"/>
      <c r="D646" s="4"/>
      <c r="E646" s="4"/>
      <c r="F646" s="4"/>
      <c r="G646" s="4"/>
      <c r="H646" s="61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36"/>
      <c r="B647" s="36"/>
      <c r="C647" s="36"/>
      <c r="D647" s="4"/>
      <c r="E647" s="4"/>
      <c r="F647" s="4"/>
      <c r="G647" s="4"/>
      <c r="H647" s="61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36"/>
      <c r="B648" s="36"/>
      <c r="C648" s="36"/>
      <c r="D648" s="4"/>
      <c r="E648" s="4"/>
      <c r="F648" s="4"/>
      <c r="G648" s="4"/>
      <c r="H648" s="61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36"/>
      <c r="B649" s="36"/>
      <c r="C649" s="36"/>
      <c r="D649" s="4"/>
      <c r="E649" s="4"/>
      <c r="F649" s="4"/>
      <c r="G649" s="4"/>
      <c r="H649" s="61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36"/>
      <c r="B650" s="36"/>
      <c r="C650" s="36"/>
      <c r="D650" s="4"/>
      <c r="E650" s="4"/>
      <c r="F650" s="4"/>
      <c r="G650" s="4"/>
      <c r="H650" s="61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36"/>
      <c r="B651" s="36"/>
      <c r="C651" s="36"/>
      <c r="D651" s="4"/>
      <c r="E651" s="4"/>
      <c r="F651" s="4"/>
      <c r="G651" s="4"/>
      <c r="H651" s="61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36"/>
      <c r="B652" s="36"/>
      <c r="C652" s="36"/>
      <c r="D652" s="4"/>
      <c r="E652" s="4"/>
      <c r="F652" s="4"/>
      <c r="G652" s="4"/>
      <c r="H652" s="61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36"/>
      <c r="B653" s="36"/>
      <c r="C653" s="36"/>
      <c r="D653" s="4"/>
      <c r="E653" s="4"/>
      <c r="F653" s="4"/>
      <c r="G653" s="4"/>
      <c r="H653" s="61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36"/>
      <c r="B654" s="36"/>
      <c r="C654" s="36"/>
      <c r="D654" s="4"/>
      <c r="E654" s="4"/>
      <c r="F654" s="4"/>
      <c r="G654" s="4"/>
      <c r="H654" s="61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36"/>
      <c r="B655" s="36"/>
      <c r="C655" s="36"/>
      <c r="D655" s="4"/>
      <c r="E655" s="4"/>
      <c r="F655" s="4"/>
      <c r="G655" s="4"/>
      <c r="H655" s="61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36"/>
      <c r="B656" s="36"/>
      <c r="C656" s="36"/>
      <c r="D656" s="4"/>
      <c r="E656" s="4"/>
      <c r="F656" s="4"/>
      <c r="G656" s="4"/>
      <c r="H656" s="61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36"/>
      <c r="B657" s="36"/>
      <c r="C657" s="36"/>
      <c r="D657" s="4"/>
      <c r="E657" s="4"/>
      <c r="F657" s="4"/>
      <c r="G657" s="4"/>
      <c r="H657" s="61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36"/>
      <c r="B658" s="36"/>
      <c r="C658" s="36"/>
      <c r="D658" s="4"/>
      <c r="E658" s="4"/>
      <c r="F658" s="4"/>
      <c r="G658" s="4"/>
      <c r="H658" s="61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36"/>
      <c r="B659" s="36"/>
      <c r="C659" s="36"/>
      <c r="D659" s="4"/>
      <c r="E659" s="4"/>
      <c r="F659" s="4"/>
      <c r="G659" s="4"/>
      <c r="H659" s="61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36"/>
      <c r="B660" s="36"/>
      <c r="C660" s="36"/>
      <c r="D660" s="4"/>
      <c r="E660" s="4"/>
      <c r="F660" s="4"/>
      <c r="G660" s="4"/>
      <c r="H660" s="61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36"/>
      <c r="B661" s="36"/>
      <c r="C661" s="36"/>
      <c r="D661" s="4"/>
      <c r="E661" s="4"/>
      <c r="F661" s="4"/>
      <c r="G661" s="4"/>
      <c r="H661" s="61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36"/>
      <c r="B662" s="36"/>
      <c r="C662" s="36"/>
      <c r="D662" s="4"/>
      <c r="E662" s="4"/>
      <c r="F662" s="4"/>
      <c r="G662" s="4"/>
      <c r="H662" s="61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36"/>
      <c r="B663" s="36"/>
      <c r="C663" s="36"/>
      <c r="D663" s="4"/>
      <c r="E663" s="4"/>
      <c r="F663" s="4"/>
      <c r="G663" s="4"/>
      <c r="H663" s="61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36"/>
      <c r="B664" s="36"/>
      <c r="C664" s="36"/>
      <c r="D664" s="4"/>
      <c r="E664" s="4"/>
      <c r="F664" s="4"/>
      <c r="G664" s="4"/>
      <c r="H664" s="61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36"/>
      <c r="B665" s="36"/>
      <c r="C665" s="36"/>
      <c r="D665" s="4"/>
      <c r="E665" s="4"/>
      <c r="F665" s="4"/>
      <c r="G665" s="4"/>
      <c r="H665" s="61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36"/>
      <c r="B666" s="36"/>
      <c r="C666" s="36"/>
      <c r="D666" s="4"/>
      <c r="E666" s="4"/>
      <c r="F666" s="4"/>
      <c r="G666" s="4"/>
      <c r="H666" s="61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36"/>
      <c r="B667" s="36"/>
      <c r="C667" s="36"/>
      <c r="D667" s="4"/>
      <c r="E667" s="4"/>
      <c r="F667" s="4"/>
      <c r="G667" s="4"/>
      <c r="H667" s="61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36"/>
      <c r="B668" s="36"/>
      <c r="C668" s="36"/>
      <c r="D668" s="4"/>
      <c r="E668" s="4"/>
      <c r="F668" s="4"/>
      <c r="G668" s="4"/>
      <c r="H668" s="61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36"/>
      <c r="B669" s="36"/>
      <c r="C669" s="36"/>
      <c r="D669" s="4"/>
      <c r="E669" s="4"/>
      <c r="F669" s="4"/>
      <c r="G669" s="4"/>
      <c r="H669" s="61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36"/>
      <c r="B670" s="36"/>
      <c r="C670" s="36"/>
      <c r="D670" s="4"/>
      <c r="E670" s="4"/>
      <c r="F670" s="4"/>
      <c r="G670" s="4"/>
      <c r="H670" s="61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36"/>
      <c r="B671" s="36"/>
      <c r="C671" s="36"/>
      <c r="D671" s="4"/>
      <c r="E671" s="4"/>
      <c r="F671" s="4"/>
      <c r="G671" s="4"/>
      <c r="H671" s="61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36"/>
      <c r="B672" s="36"/>
      <c r="C672" s="36"/>
      <c r="D672" s="4"/>
      <c r="E672" s="4"/>
      <c r="F672" s="4"/>
      <c r="G672" s="4"/>
      <c r="H672" s="61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36"/>
      <c r="B673" s="36"/>
      <c r="C673" s="36"/>
      <c r="D673" s="4"/>
      <c r="E673" s="4"/>
      <c r="F673" s="4"/>
      <c r="G673" s="4"/>
      <c r="H673" s="61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36"/>
      <c r="B674" s="36"/>
      <c r="C674" s="36"/>
      <c r="D674" s="4"/>
      <c r="E674" s="4"/>
      <c r="F674" s="4"/>
      <c r="G674" s="4"/>
      <c r="H674" s="61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36"/>
      <c r="B675" s="36"/>
      <c r="C675" s="36"/>
      <c r="D675" s="4"/>
      <c r="E675" s="4"/>
      <c r="F675" s="4"/>
      <c r="G675" s="4"/>
      <c r="H675" s="61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36"/>
      <c r="B676" s="36"/>
      <c r="C676" s="36"/>
      <c r="D676" s="4"/>
      <c r="E676" s="4"/>
      <c r="F676" s="4"/>
      <c r="G676" s="4"/>
      <c r="H676" s="61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36"/>
      <c r="B677" s="36"/>
      <c r="C677" s="36"/>
      <c r="D677" s="4"/>
      <c r="E677" s="4"/>
      <c r="F677" s="4"/>
      <c r="G677" s="4"/>
      <c r="H677" s="61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36"/>
      <c r="B678" s="36"/>
      <c r="C678" s="36"/>
      <c r="D678" s="4"/>
      <c r="E678" s="4"/>
      <c r="F678" s="4"/>
      <c r="G678" s="4"/>
      <c r="H678" s="61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36"/>
      <c r="B679" s="36"/>
      <c r="C679" s="36"/>
      <c r="D679" s="4"/>
      <c r="E679" s="4"/>
      <c r="F679" s="4"/>
      <c r="G679" s="4"/>
      <c r="H679" s="61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36"/>
      <c r="B680" s="36"/>
      <c r="C680" s="36"/>
      <c r="D680" s="4"/>
      <c r="E680" s="4"/>
      <c r="F680" s="4"/>
      <c r="G680" s="4"/>
      <c r="H680" s="61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36"/>
      <c r="B681" s="36"/>
      <c r="C681" s="36"/>
      <c r="D681" s="4"/>
      <c r="E681" s="4"/>
      <c r="F681" s="4"/>
      <c r="G681" s="4"/>
      <c r="H681" s="61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36"/>
      <c r="B682" s="36"/>
      <c r="C682" s="36"/>
      <c r="D682" s="4"/>
      <c r="E682" s="4"/>
      <c r="F682" s="4"/>
      <c r="G682" s="4"/>
      <c r="H682" s="61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36"/>
      <c r="B683" s="36"/>
      <c r="C683" s="36"/>
      <c r="D683" s="4"/>
      <c r="E683" s="4"/>
      <c r="F683" s="4"/>
      <c r="G683" s="4"/>
      <c r="H683" s="61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36"/>
      <c r="B684" s="36"/>
      <c r="C684" s="36"/>
      <c r="D684" s="4"/>
      <c r="E684" s="4"/>
      <c r="F684" s="4"/>
      <c r="G684" s="4"/>
      <c r="H684" s="61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36"/>
      <c r="B685" s="36"/>
      <c r="C685" s="36"/>
      <c r="D685" s="4"/>
      <c r="E685" s="4"/>
      <c r="F685" s="4"/>
      <c r="G685" s="4"/>
      <c r="H685" s="61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36"/>
      <c r="B686" s="36"/>
      <c r="C686" s="36"/>
      <c r="D686" s="4"/>
      <c r="E686" s="4"/>
      <c r="F686" s="4"/>
      <c r="G686" s="4"/>
      <c r="H686" s="61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36"/>
      <c r="B687" s="36"/>
      <c r="C687" s="36"/>
      <c r="D687" s="4"/>
      <c r="E687" s="4"/>
      <c r="F687" s="4"/>
      <c r="G687" s="4"/>
      <c r="H687" s="61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36"/>
      <c r="B688" s="36"/>
      <c r="C688" s="36"/>
      <c r="D688" s="4"/>
      <c r="E688" s="4"/>
      <c r="F688" s="4"/>
      <c r="G688" s="4"/>
      <c r="H688" s="61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36"/>
      <c r="B689" s="36"/>
      <c r="C689" s="36"/>
      <c r="D689" s="4"/>
      <c r="E689" s="4"/>
      <c r="F689" s="4"/>
      <c r="G689" s="4"/>
      <c r="H689" s="61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36"/>
      <c r="B690" s="36"/>
      <c r="C690" s="36"/>
      <c r="D690" s="4"/>
      <c r="E690" s="4"/>
      <c r="F690" s="4"/>
      <c r="G690" s="4"/>
      <c r="H690" s="61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36"/>
      <c r="B691" s="36"/>
      <c r="C691" s="36"/>
      <c r="D691" s="4"/>
      <c r="E691" s="4"/>
      <c r="F691" s="4"/>
      <c r="G691" s="4"/>
      <c r="H691" s="61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36"/>
      <c r="B692" s="36"/>
      <c r="C692" s="36"/>
      <c r="D692" s="4"/>
      <c r="E692" s="4"/>
      <c r="F692" s="4"/>
      <c r="G692" s="4"/>
      <c r="H692" s="61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36"/>
      <c r="B693" s="36"/>
      <c r="C693" s="36"/>
      <c r="D693" s="4"/>
      <c r="E693" s="4"/>
      <c r="F693" s="4"/>
      <c r="G693" s="4"/>
      <c r="H693" s="61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36"/>
      <c r="B694" s="36"/>
      <c r="C694" s="36"/>
      <c r="D694" s="4"/>
      <c r="E694" s="4"/>
      <c r="F694" s="4"/>
      <c r="G694" s="4"/>
      <c r="H694" s="61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36"/>
      <c r="B695" s="36"/>
      <c r="C695" s="36"/>
      <c r="D695" s="4"/>
      <c r="E695" s="4"/>
      <c r="F695" s="4"/>
      <c r="G695" s="4"/>
      <c r="H695" s="61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36"/>
      <c r="B696" s="36"/>
      <c r="C696" s="36"/>
      <c r="D696" s="4"/>
      <c r="E696" s="4"/>
      <c r="F696" s="4"/>
      <c r="G696" s="4"/>
      <c r="H696" s="61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36"/>
      <c r="B697" s="36"/>
      <c r="C697" s="36"/>
      <c r="D697" s="4"/>
      <c r="E697" s="4"/>
      <c r="F697" s="4"/>
      <c r="G697" s="4"/>
      <c r="H697" s="61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36"/>
      <c r="B698" s="36"/>
      <c r="C698" s="36"/>
      <c r="D698" s="4"/>
      <c r="E698" s="4"/>
      <c r="F698" s="4"/>
      <c r="G698" s="4"/>
      <c r="H698" s="61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36"/>
      <c r="B699" s="36"/>
      <c r="C699" s="36"/>
      <c r="D699" s="4"/>
      <c r="E699" s="4"/>
      <c r="F699" s="4"/>
      <c r="G699" s="4"/>
      <c r="H699" s="61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36"/>
      <c r="B700" s="36"/>
      <c r="C700" s="36"/>
      <c r="D700" s="4"/>
      <c r="E700" s="4"/>
      <c r="F700" s="4"/>
      <c r="G700" s="4"/>
      <c r="H700" s="61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36"/>
      <c r="B701" s="36"/>
      <c r="C701" s="36"/>
      <c r="D701" s="4"/>
      <c r="E701" s="4"/>
      <c r="F701" s="4"/>
      <c r="G701" s="4"/>
      <c r="H701" s="61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36"/>
      <c r="B702" s="36"/>
      <c r="C702" s="36"/>
      <c r="D702" s="4"/>
      <c r="E702" s="4"/>
      <c r="F702" s="4"/>
      <c r="G702" s="4"/>
      <c r="H702" s="61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36"/>
      <c r="B703" s="36"/>
      <c r="C703" s="36"/>
      <c r="D703" s="4"/>
      <c r="E703" s="4"/>
      <c r="F703" s="4"/>
      <c r="G703" s="4"/>
      <c r="H703" s="61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36"/>
      <c r="B704" s="36"/>
      <c r="C704" s="36"/>
      <c r="D704" s="4"/>
      <c r="E704" s="4"/>
      <c r="F704" s="4"/>
      <c r="G704" s="4"/>
      <c r="H704" s="61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36"/>
      <c r="B705" s="36"/>
      <c r="C705" s="36"/>
      <c r="D705" s="4"/>
      <c r="E705" s="4"/>
      <c r="F705" s="4"/>
      <c r="G705" s="4"/>
      <c r="H705" s="61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36"/>
      <c r="B706" s="36"/>
      <c r="C706" s="36"/>
      <c r="D706" s="4"/>
      <c r="E706" s="4"/>
      <c r="F706" s="4"/>
      <c r="G706" s="4"/>
      <c r="H706" s="61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36"/>
      <c r="B707" s="36"/>
      <c r="C707" s="36"/>
      <c r="D707" s="4"/>
      <c r="E707" s="4"/>
      <c r="F707" s="4"/>
      <c r="G707" s="4"/>
      <c r="H707" s="61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36"/>
      <c r="B708" s="36"/>
      <c r="C708" s="36"/>
      <c r="D708" s="4"/>
      <c r="E708" s="4"/>
      <c r="F708" s="4"/>
      <c r="G708" s="4"/>
      <c r="H708" s="61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36"/>
      <c r="B709" s="36"/>
      <c r="C709" s="36"/>
      <c r="D709" s="4"/>
      <c r="E709" s="4"/>
      <c r="F709" s="4"/>
      <c r="G709" s="4"/>
      <c r="H709" s="61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36"/>
      <c r="B710" s="36"/>
      <c r="C710" s="36"/>
      <c r="D710" s="4"/>
      <c r="E710" s="4"/>
      <c r="F710" s="4"/>
      <c r="G710" s="4"/>
      <c r="H710" s="61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36"/>
      <c r="B711" s="36"/>
      <c r="C711" s="36"/>
      <c r="D711" s="4"/>
      <c r="E711" s="4"/>
      <c r="F711" s="4"/>
      <c r="G711" s="4"/>
      <c r="H711" s="61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36"/>
      <c r="B712" s="36"/>
      <c r="C712" s="36"/>
      <c r="D712" s="4"/>
      <c r="E712" s="4"/>
      <c r="F712" s="4"/>
      <c r="G712" s="4"/>
      <c r="H712" s="61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36"/>
      <c r="B713" s="36"/>
      <c r="C713" s="36"/>
      <c r="D713" s="4"/>
      <c r="E713" s="4"/>
      <c r="F713" s="4"/>
      <c r="G713" s="4"/>
      <c r="H713" s="61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36"/>
      <c r="B714" s="36"/>
      <c r="C714" s="36"/>
      <c r="D714" s="4"/>
      <c r="E714" s="4"/>
      <c r="F714" s="4"/>
      <c r="G714" s="4"/>
      <c r="H714" s="61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36"/>
      <c r="B715" s="36"/>
      <c r="C715" s="36"/>
      <c r="D715" s="4"/>
      <c r="E715" s="4"/>
      <c r="F715" s="4"/>
      <c r="G715" s="4"/>
      <c r="H715" s="61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36"/>
      <c r="B716" s="36"/>
      <c r="C716" s="36"/>
      <c r="D716" s="4"/>
      <c r="E716" s="4"/>
      <c r="F716" s="4"/>
      <c r="G716" s="4"/>
      <c r="H716" s="61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36"/>
      <c r="B717" s="36"/>
      <c r="C717" s="36"/>
      <c r="D717" s="4"/>
      <c r="E717" s="4"/>
      <c r="F717" s="4"/>
      <c r="G717" s="4"/>
      <c r="H717" s="61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36"/>
      <c r="B718" s="36"/>
      <c r="C718" s="36"/>
      <c r="D718" s="4"/>
      <c r="E718" s="4"/>
      <c r="F718" s="4"/>
      <c r="G718" s="4"/>
      <c r="H718" s="61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36"/>
      <c r="B719" s="36"/>
      <c r="C719" s="36"/>
      <c r="D719" s="4"/>
      <c r="E719" s="4"/>
      <c r="F719" s="4"/>
      <c r="G719" s="4"/>
      <c r="H719" s="61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36"/>
      <c r="B720" s="36"/>
      <c r="C720" s="36"/>
      <c r="D720" s="4"/>
      <c r="E720" s="4"/>
      <c r="F720" s="4"/>
      <c r="G720" s="4"/>
      <c r="H720" s="61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36"/>
      <c r="B721" s="36"/>
      <c r="C721" s="36"/>
      <c r="D721" s="4"/>
      <c r="E721" s="4"/>
      <c r="F721" s="4"/>
      <c r="G721" s="4"/>
      <c r="H721" s="61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36"/>
      <c r="B722" s="36"/>
      <c r="C722" s="36"/>
      <c r="D722" s="4"/>
      <c r="E722" s="4"/>
      <c r="F722" s="4"/>
      <c r="G722" s="4"/>
      <c r="H722" s="61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36"/>
      <c r="B723" s="36"/>
      <c r="C723" s="36"/>
      <c r="D723" s="4"/>
      <c r="E723" s="4"/>
      <c r="F723" s="4"/>
      <c r="G723" s="4"/>
      <c r="H723" s="61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36"/>
      <c r="B724" s="36"/>
      <c r="C724" s="36"/>
      <c r="D724" s="4"/>
      <c r="E724" s="4"/>
      <c r="F724" s="4"/>
      <c r="G724" s="4"/>
      <c r="H724" s="61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36"/>
      <c r="B725" s="36"/>
      <c r="C725" s="36"/>
      <c r="D725" s="4"/>
      <c r="E725" s="4"/>
      <c r="F725" s="4"/>
      <c r="G725" s="4"/>
      <c r="H725" s="61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36"/>
      <c r="B726" s="36"/>
      <c r="C726" s="36"/>
      <c r="D726" s="4"/>
      <c r="E726" s="4"/>
      <c r="F726" s="4"/>
      <c r="G726" s="4"/>
      <c r="H726" s="61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36"/>
      <c r="B727" s="36"/>
      <c r="C727" s="36"/>
      <c r="D727" s="4"/>
      <c r="E727" s="4"/>
      <c r="F727" s="4"/>
      <c r="G727" s="4"/>
      <c r="H727" s="61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36"/>
      <c r="B728" s="36"/>
      <c r="C728" s="36"/>
      <c r="D728" s="4"/>
      <c r="E728" s="4"/>
      <c r="F728" s="4"/>
      <c r="G728" s="4"/>
      <c r="H728" s="61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36"/>
      <c r="B729" s="36"/>
      <c r="C729" s="36"/>
      <c r="D729" s="4"/>
      <c r="E729" s="4"/>
      <c r="F729" s="4"/>
      <c r="G729" s="4"/>
      <c r="H729" s="61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36"/>
      <c r="B730" s="36"/>
      <c r="C730" s="36"/>
      <c r="D730" s="4"/>
      <c r="E730" s="4"/>
      <c r="F730" s="4"/>
      <c r="G730" s="4"/>
      <c r="H730" s="61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36"/>
      <c r="B731" s="36"/>
      <c r="C731" s="36"/>
      <c r="D731" s="4"/>
      <c r="E731" s="4"/>
      <c r="F731" s="4"/>
      <c r="G731" s="4"/>
      <c r="H731" s="61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36"/>
      <c r="B732" s="36"/>
      <c r="C732" s="36"/>
      <c r="D732" s="4"/>
      <c r="E732" s="4"/>
      <c r="F732" s="4"/>
      <c r="G732" s="4"/>
      <c r="H732" s="61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36"/>
      <c r="B733" s="36"/>
      <c r="C733" s="36"/>
      <c r="D733" s="4"/>
      <c r="E733" s="4"/>
      <c r="F733" s="4"/>
      <c r="G733" s="4"/>
      <c r="H733" s="61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36"/>
      <c r="B734" s="36"/>
      <c r="C734" s="36"/>
      <c r="D734" s="4"/>
      <c r="E734" s="4"/>
      <c r="F734" s="4"/>
      <c r="G734" s="4"/>
      <c r="H734" s="61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36"/>
      <c r="B735" s="36"/>
      <c r="C735" s="36"/>
      <c r="D735" s="4"/>
      <c r="E735" s="4"/>
      <c r="F735" s="4"/>
      <c r="G735" s="4"/>
      <c r="H735" s="61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36"/>
      <c r="B736" s="36"/>
      <c r="C736" s="36"/>
      <c r="D736" s="4"/>
      <c r="E736" s="4"/>
      <c r="F736" s="4"/>
      <c r="G736" s="4"/>
      <c r="H736" s="61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36"/>
      <c r="B737" s="36"/>
      <c r="C737" s="36"/>
      <c r="D737" s="4"/>
      <c r="E737" s="4"/>
      <c r="F737" s="4"/>
      <c r="G737" s="4"/>
      <c r="H737" s="61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36"/>
      <c r="B738" s="36"/>
      <c r="C738" s="36"/>
      <c r="D738" s="4"/>
      <c r="E738" s="4"/>
      <c r="F738" s="4"/>
      <c r="G738" s="4"/>
      <c r="H738" s="61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36"/>
      <c r="B739" s="36"/>
      <c r="C739" s="36"/>
      <c r="D739" s="4"/>
      <c r="E739" s="4"/>
      <c r="F739" s="4"/>
      <c r="G739" s="4"/>
      <c r="H739" s="61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36"/>
      <c r="B740" s="36"/>
      <c r="C740" s="36"/>
      <c r="D740" s="4"/>
      <c r="E740" s="4"/>
      <c r="F740" s="4"/>
      <c r="G740" s="4"/>
      <c r="H740" s="61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36"/>
      <c r="B741" s="36"/>
      <c r="C741" s="36"/>
      <c r="D741" s="4"/>
      <c r="E741" s="4"/>
      <c r="F741" s="4"/>
      <c r="G741" s="4"/>
      <c r="H741" s="61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36"/>
      <c r="B742" s="36"/>
      <c r="C742" s="36"/>
      <c r="D742" s="4"/>
      <c r="E742" s="4"/>
      <c r="F742" s="4"/>
      <c r="G742" s="4"/>
      <c r="H742" s="61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36"/>
      <c r="B743" s="36"/>
      <c r="C743" s="36"/>
      <c r="D743" s="4"/>
      <c r="E743" s="4"/>
      <c r="F743" s="4"/>
      <c r="G743" s="4"/>
      <c r="H743" s="61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36"/>
      <c r="B744" s="36"/>
      <c r="C744" s="36"/>
      <c r="D744" s="4"/>
      <c r="E744" s="4"/>
      <c r="F744" s="4"/>
      <c r="G744" s="4"/>
      <c r="H744" s="61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36"/>
      <c r="B745" s="36"/>
      <c r="C745" s="36"/>
      <c r="D745" s="4"/>
      <c r="E745" s="4"/>
      <c r="F745" s="4"/>
      <c r="G745" s="4"/>
      <c r="H745" s="61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36"/>
      <c r="B746" s="36"/>
      <c r="C746" s="36"/>
      <c r="D746" s="4"/>
      <c r="E746" s="4"/>
      <c r="F746" s="4"/>
      <c r="G746" s="4"/>
      <c r="H746" s="61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36"/>
      <c r="B747" s="36"/>
      <c r="C747" s="36"/>
      <c r="D747" s="4"/>
      <c r="E747" s="4"/>
      <c r="F747" s="4"/>
      <c r="G747" s="4"/>
      <c r="H747" s="61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36"/>
      <c r="B748" s="36"/>
      <c r="C748" s="36"/>
      <c r="D748" s="4"/>
      <c r="E748" s="4"/>
      <c r="F748" s="4"/>
      <c r="G748" s="4"/>
      <c r="H748" s="61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36"/>
      <c r="B749" s="36"/>
      <c r="C749" s="36"/>
      <c r="D749" s="4"/>
      <c r="E749" s="4"/>
      <c r="F749" s="4"/>
      <c r="G749" s="4"/>
      <c r="H749" s="61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36"/>
      <c r="B750" s="36"/>
      <c r="C750" s="36"/>
      <c r="D750" s="4"/>
      <c r="E750" s="4"/>
      <c r="F750" s="4"/>
      <c r="G750" s="4"/>
      <c r="H750" s="61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36"/>
      <c r="B751" s="36"/>
      <c r="C751" s="36"/>
      <c r="D751" s="4"/>
      <c r="E751" s="4"/>
      <c r="F751" s="4"/>
      <c r="G751" s="4"/>
      <c r="H751" s="61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36"/>
      <c r="B752" s="36"/>
      <c r="C752" s="36"/>
      <c r="D752" s="4"/>
      <c r="E752" s="4"/>
      <c r="F752" s="4"/>
      <c r="G752" s="4"/>
      <c r="H752" s="61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36"/>
      <c r="B753" s="36"/>
      <c r="C753" s="36"/>
      <c r="D753" s="4"/>
      <c r="E753" s="4"/>
      <c r="F753" s="4"/>
      <c r="G753" s="4"/>
      <c r="H753" s="61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36"/>
      <c r="B754" s="36"/>
      <c r="C754" s="36"/>
      <c r="D754" s="4"/>
      <c r="E754" s="4"/>
      <c r="F754" s="4"/>
      <c r="G754" s="4"/>
      <c r="H754" s="61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36"/>
      <c r="B755" s="36"/>
      <c r="C755" s="36"/>
      <c r="D755" s="4"/>
      <c r="E755" s="4"/>
      <c r="F755" s="4"/>
      <c r="G755" s="4"/>
      <c r="H755" s="61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36"/>
      <c r="B756" s="36"/>
      <c r="C756" s="36"/>
      <c r="D756" s="4"/>
      <c r="E756" s="4"/>
      <c r="F756" s="4"/>
      <c r="G756" s="4"/>
      <c r="H756" s="61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36"/>
      <c r="B757" s="36"/>
      <c r="C757" s="36"/>
      <c r="D757" s="4"/>
      <c r="E757" s="4"/>
      <c r="F757" s="4"/>
      <c r="G757" s="4"/>
      <c r="H757" s="61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36"/>
      <c r="B758" s="36"/>
      <c r="C758" s="36"/>
      <c r="D758" s="4"/>
      <c r="E758" s="4"/>
      <c r="F758" s="4"/>
      <c r="G758" s="4"/>
      <c r="H758" s="61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36"/>
      <c r="B759" s="36"/>
      <c r="C759" s="36"/>
      <c r="D759" s="4"/>
      <c r="E759" s="4"/>
      <c r="F759" s="4"/>
      <c r="G759" s="4"/>
      <c r="H759" s="61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36"/>
      <c r="B760" s="36"/>
      <c r="C760" s="36"/>
      <c r="D760" s="4"/>
      <c r="E760" s="4"/>
      <c r="F760" s="4"/>
      <c r="G760" s="4"/>
      <c r="H760" s="61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36"/>
      <c r="B761" s="36"/>
      <c r="C761" s="36"/>
      <c r="D761" s="4"/>
      <c r="E761" s="4"/>
      <c r="F761" s="4"/>
      <c r="G761" s="4"/>
      <c r="H761" s="61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36"/>
      <c r="B762" s="36"/>
      <c r="C762" s="36"/>
      <c r="D762" s="4"/>
      <c r="E762" s="4"/>
      <c r="F762" s="4"/>
      <c r="G762" s="4"/>
      <c r="H762" s="61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36"/>
      <c r="B763" s="36"/>
      <c r="C763" s="36"/>
      <c r="D763" s="4"/>
      <c r="E763" s="4"/>
      <c r="F763" s="4"/>
      <c r="G763" s="4"/>
      <c r="H763" s="61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36"/>
      <c r="B764" s="36"/>
      <c r="C764" s="36"/>
      <c r="D764" s="4"/>
      <c r="E764" s="4"/>
      <c r="F764" s="4"/>
      <c r="G764" s="4"/>
      <c r="H764" s="61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36"/>
      <c r="B765" s="36"/>
      <c r="C765" s="36"/>
      <c r="D765" s="4"/>
      <c r="E765" s="4"/>
      <c r="F765" s="4"/>
      <c r="G765" s="4"/>
      <c r="H765" s="61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36"/>
      <c r="B766" s="36"/>
      <c r="C766" s="36"/>
      <c r="D766" s="4"/>
      <c r="E766" s="4"/>
      <c r="F766" s="4"/>
      <c r="G766" s="4"/>
      <c r="H766" s="61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36"/>
      <c r="B767" s="36"/>
      <c r="C767" s="36"/>
      <c r="D767" s="4"/>
      <c r="E767" s="4"/>
      <c r="F767" s="4"/>
      <c r="G767" s="4"/>
      <c r="H767" s="61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36"/>
      <c r="B768" s="36"/>
      <c r="C768" s="36"/>
      <c r="D768" s="4"/>
      <c r="E768" s="4"/>
      <c r="F768" s="4"/>
      <c r="G768" s="4"/>
      <c r="H768" s="61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36"/>
      <c r="B769" s="36"/>
      <c r="C769" s="36"/>
      <c r="D769" s="4"/>
      <c r="E769" s="4"/>
      <c r="F769" s="4"/>
      <c r="G769" s="4"/>
      <c r="H769" s="61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36"/>
      <c r="B770" s="36"/>
      <c r="C770" s="36"/>
      <c r="D770" s="4"/>
      <c r="E770" s="4"/>
      <c r="F770" s="4"/>
      <c r="G770" s="4"/>
      <c r="H770" s="61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36"/>
      <c r="B771" s="36"/>
      <c r="C771" s="36"/>
      <c r="D771" s="4"/>
      <c r="E771" s="4"/>
      <c r="F771" s="4"/>
      <c r="G771" s="4"/>
      <c r="H771" s="61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36"/>
      <c r="B772" s="36"/>
      <c r="C772" s="36"/>
      <c r="D772" s="4"/>
      <c r="E772" s="4"/>
      <c r="F772" s="4"/>
      <c r="G772" s="4"/>
      <c r="H772" s="61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36"/>
      <c r="B773" s="36"/>
      <c r="C773" s="36"/>
      <c r="D773" s="4"/>
      <c r="E773" s="4"/>
      <c r="F773" s="4"/>
      <c r="G773" s="4"/>
      <c r="H773" s="61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36"/>
      <c r="B774" s="36"/>
      <c r="C774" s="36"/>
      <c r="D774" s="4"/>
      <c r="E774" s="4"/>
      <c r="F774" s="4"/>
      <c r="G774" s="4"/>
      <c r="H774" s="61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36"/>
      <c r="B775" s="36"/>
      <c r="C775" s="36"/>
      <c r="D775" s="4"/>
      <c r="E775" s="4"/>
      <c r="F775" s="4"/>
      <c r="G775" s="4"/>
      <c r="H775" s="61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36"/>
      <c r="B776" s="36"/>
      <c r="C776" s="36"/>
      <c r="D776" s="4"/>
      <c r="E776" s="4"/>
      <c r="F776" s="4"/>
      <c r="G776" s="4"/>
      <c r="H776" s="61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36"/>
      <c r="B777" s="36"/>
      <c r="C777" s="36"/>
      <c r="D777" s="4"/>
      <c r="E777" s="4"/>
      <c r="F777" s="4"/>
      <c r="G777" s="4"/>
      <c r="H777" s="61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36"/>
      <c r="B778" s="36"/>
      <c r="C778" s="36"/>
      <c r="D778" s="4"/>
      <c r="E778" s="4"/>
      <c r="F778" s="4"/>
      <c r="G778" s="4"/>
      <c r="H778" s="61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36"/>
      <c r="B779" s="36"/>
      <c r="C779" s="36"/>
      <c r="D779" s="4"/>
      <c r="E779" s="4"/>
      <c r="F779" s="4"/>
      <c r="G779" s="4"/>
      <c r="H779" s="61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36"/>
      <c r="B780" s="36"/>
      <c r="C780" s="36"/>
      <c r="D780" s="4"/>
      <c r="E780" s="4"/>
      <c r="F780" s="4"/>
      <c r="G780" s="4"/>
      <c r="H780" s="61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36"/>
      <c r="B781" s="36"/>
      <c r="C781" s="36"/>
      <c r="D781" s="4"/>
      <c r="E781" s="4"/>
      <c r="F781" s="4"/>
      <c r="G781" s="4"/>
      <c r="H781" s="61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36"/>
      <c r="B782" s="36"/>
      <c r="C782" s="36"/>
      <c r="D782" s="4"/>
      <c r="E782" s="4"/>
      <c r="F782" s="4"/>
      <c r="G782" s="4"/>
      <c r="H782" s="61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36"/>
      <c r="B783" s="36"/>
      <c r="C783" s="36"/>
      <c r="D783" s="4"/>
      <c r="E783" s="4"/>
      <c r="F783" s="4"/>
      <c r="G783" s="4"/>
      <c r="H783" s="61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36"/>
      <c r="B784" s="36"/>
      <c r="C784" s="36"/>
      <c r="D784" s="4"/>
      <c r="E784" s="4"/>
      <c r="F784" s="4"/>
      <c r="G784" s="4"/>
      <c r="H784" s="61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36"/>
      <c r="B785" s="36"/>
      <c r="C785" s="36"/>
      <c r="D785" s="4"/>
      <c r="E785" s="4"/>
      <c r="F785" s="4"/>
      <c r="G785" s="4"/>
      <c r="H785" s="61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36"/>
      <c r="B786" s="36"/>
      <c r="C786" s="36"/>
      <c r="D786" s="4"/>
      <c r="E786" s="4"/>
      <c r="F786" s="4"/>
      <c r="G786" s="4"/>
      <c r="H786" s="61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36"/>
      <c r="B787" s="36"/>
      <c r="C787" s="36"/>
      <c r="D787" s="4"/>
      <c r="E787" s="4"/>
      <c r="F787" s="4"/>
      <c r="G787" s="4"/>
      <c r="H787" s="61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36"/>
      <c r="B788" s="36"/>
      <c r="C788" s="36"/>
      <c r="D788" s="4"/>
      <c r="E788" s="4"/>
      <c r="F788" s="4"/>
      <c r="G788" s="4"/>
      <c r="H788" s="61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36"/>
      <c r="B789" s="36"/>
      <c r="C789" s="36"/>
      <c r="D789" s="4"/>
      <c r="E789" s="4"/>
      <c r="F789" s="4"/>
      <c r="G789" s="4"/>
      <c r="H789" s="61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36"/>
      <c r="B790" s="36"/>
      <c r="C790" s="36"/>
      <c r="D790" s="4"/>
      <c r="E790" s="4"/>
      <c r="F790" s="4"/>
      <c r="G790" s="4"/>
      <c r="H790" s="61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36"/>
      <c r="B791" s="36"/>
      <c r="C791" s="36"/>
      <c r="D791" s="4"/>
      <c r="E791" s="4"/>
      <c r="F791" s="4"/>
      <c r="G791" s="4"/>
      <c r="H791" s="61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36"/>
      <c r="B792" s="36"/>
      <c r="C792" s="36"/>
      <c r="D792" s="4"/>
      <c r="E792" s="4"/>
      <c r="F792" s="4"/>
      <c r="G792" s="4"/>
      <c r="H792" s="61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36"/>
      <c r="B793" s="36"/>
      <c r="C793" s="36"/>
      <c r="D793" s="4"/>
      <c r="E793" s="4"/>
      <c r="F793" s="4"/>
      <c r="G793" s="4"/>
      <c r="H793" s="61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36"/>
      <c r="B794" s="36"/>
      <c r="C794" s="36"/>
      <c r="D794" s="4"/>
      <c r="E794" s="4"/>
      <c r="F794" s="4"/>
      <c r="G794" s="4"/>
      <c r="H794" s="61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36"/>
      <c r="B795" s="36"/>
      <c r="C795" s="36"/>
      <c r="D795" s="4"/>
      <c r="E795" s="4"/>
      <c r="F795" s="4"/>
      <c r="G795" s="4"/>
      <c r="H795" s="61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36"/>
      <c r="B796" s="36"/>
      <c r="C796" s="36"/>
      <c r="D796" s="4"/>
      <c r="E796" s="4"/>
      <c r="F796" s="4"/>
      <c r="G796" s="4"/>
      <c r="H796" s="61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36"/>
      <c r="B797" s="36"/>
      <c r="C797" s="36"/>
      <c r="D797" s="4"/>
      <c r="E797" s="4"/>
      <c r="F797" s="4"/>
      <c r="G797" s="4"/>
      <c r="H797" s="61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36"/>
      <c r="B798" s="36"/>
      <c r="C798" s="36"/>
      <c r="D798" s="4"/>
      <c r="E798" s="4"/>
      <c r="F798" s="4"/>
      <c r="G798" s="4"/>
      <c r="H798" s="61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36"/>
      <c r="B799" s="36"/>
      <c r="C799" s="36"/>
      <c r="D799" s="4"/>
      <c r="E799" s="4"/>
      <c r="F799" s="4"/>
      <c r="G799" s="4"/>
      <c r="H799" s="61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36"/>
      <c r="B800" s="36"/>
      <c r="C800" s="36"/>
      <c r="D800" s="4"/>
      <c r="E800" s="4"/>
      <c r="F800" s="4"/>
      <c r="G800" s="4"/>
      <c r="H800" s="61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36"/>
      <c r="B801" s="36"/>
      <c r="C801" s="36"/>
      <c r="D801" s="4"/>
      <c r="E801" s="4"/>
      <c r="F801" s="4"/>
      <c r="G801" s="4"/>
      <c r="H801" s="61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36"/>
      <c r="B802" s="36"/>
      <c r="C802" s="36"/>
      <c r="D802" s="4"/>
      <c r="E802" s="4"/>
      <c r="F802" s="4"/>
      <c r="G802" s="4"/>
      <c r="H802" s="61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36"/>
      <c r="B803" s="36"/>
      <c r="C803" s="36"/>
      <c r="D803" s="4"/>
      <c r="E803" s="4"/>
      <c r="F803" s="4"/>
      <c r="G803" s="4"/>
      <c r="H803" s="61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36"/>
      <c r="B804" s="36"/>
      <c r="C804" s="36"/>
      <c r="D804" s="4"/>
      <c r="E804" s="4"/>
      <c r="F804" s="4"/>
      <c r="G804" s="4"/>
      <c r="H804" s="61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36"/>
      <c r="B805" s="36"/>
      <c r="C805" s="36"/>
      <c r="D805" s="4"/>
      <c r="E805" s="4"/>
      <c r="F805" s="4"/>
      <c r="G805" s="4"/>
      <c r="H805" s="61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36"/>
      <c r="B806" s="36"/>
      <c r="C806" s="36"/>
      <c r="D806" s="4"/>
      <c r="E806" s="4"/>
      <c r="F806" s="4"/>
      <c r="G806" s="4"/>
      <c r="H806" s="61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36"/>
      <c r="B807" s="36"/>
      <c r="C807" s="36"/>
      <c r="D807" s="4"/>
      <c r="E807" s="4"/>
      <c r="F807" s="4"/>
      <c r="G807" s="4"/>
      <c r="H807" s="61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36"/>
      <c r="B808" s="36"/>
      <c r="C808" s="36"/>
      <c r="D808" s="4"/>
      <c r="E808" s="4"/>
      <c r="F808" s="4"/>
      <c r="G808" s="4"/>
      <c r="H808" s="61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36"/>
      <c r="B809" s="36"/>
      <c r="C809" s="36"/>
      <c r="D809" s="4"/>
      <c r="E809" s="4"/>
      <c r="F809" s="4"/>
      <c r="G809" s="4"/>
      <c r="H809" s="61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36"/>
      <c r="B810" s="36"/>
      <c r="C810" s="36"/>
      <c r="D810" s="4"/>
      <c r="E810" s="4"/>
      <c r="F810" s="4"/>
      <c r="G810" s="4"/>
      <c r="H810" s="61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36"/>
      <c r="B811" s="36"/>
      <c r="C811" s="36"/>
      <c r="D811" s="4"/>
      <c r="E811" s="4"/>
      <c r="F811" s="4"/>
      <c r="G811" s="4"/>
      <c r="H811" s="61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36"/>
      <c r="B812" s="36"/>
      <c r="C812" s="36"/>
      <c r="D812" s="4"/>
      <c r="E812" s="4"/>
      <c r="F812" s="4"/>
      <c r="G812" s="4"/>
      <c r="H812" s="61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36"/>
      <c r="B813" s="36"/>
      <c r="C813" s="36"/>
      <c r="D813" s="4"/>
      <c r="E813" s="4"/>
      <c r="F813" s="4"/>
      <c r="G813" s="4"/>
      <c r="H813" s="61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36"/>
      <c r="B814" s="36"/>
      <c r="C814" s="36"/>
      <c r="D814" s="4"/>
      <c r="E814" s="4"/>
      <c r="F814" s="4"/>
      <c r="G814" s="4"/>
      <c r="H814" s="61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36"/>
      <c r="B815" s="36"/>
      <c r="C815" s="36"/>
      <c r="D815" s="4"/>
      <c r="E815" s="4"/>
      <c r="F815" s="4"/>
      <c r="G815" s="4"/>
      <c r="H815" s="61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36"/>
      <c r="B816" s="36"/>
      <c r="C816" s="36"/>
      <c r="D816" s="4"/>
      <c r="E816" s="4"/>
      <c r="F816" s="4"/>
      <c r="G816" s="4"/>
      <c r="H816" s="61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36"/>
      <c r="B817" s="36"/>
      <c r="C817" s="36"/>
      <c r="D817" s="4"/>
      <c r="E817" s="4"/>
      <c r="F817" s="4"/>
      <c r="G817" s="4"/>
      <c r="H817" s="61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36"/>
      <c r="B818" s="36"/>
      <c r="C818" s="36"/>
      <c r="D818" s="4"/>
      <c r="E818" s="4"/>
      <c r="F818" s="4"/>
      <c r="G818" s="4"/>
      <c r="H818" s="61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36"/>
      <c r="B819" s="36"/>
      <c r="C819" s="36"/>
      <c r="D819" s="4"/>
      <c r="E819" s="4"/>
      <c r="F819" s="4"/>
      <c r="G819" s="4"/>
      <c r="H819" s="61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36"/>
      <c r="B820" s="36"/>
      <c r="C820" s="36"/>
      <c r="D820" s="4"/>
      <c r="E820" s="4"/>
      <c r="F820" s="4"/>
      <c r="G820" s="4"/>
      <c r="H820" s="61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36"/>
      <c r="B821" s="36"/>
      <c r="C821" s="36"/>
      <c r="D821" s="4"/>
      <c r="E821" s="4"/>
      <c r="F821" s="4"/>
      <c r="G821" s="4"/>
      <c r="H821" s="61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36"/>
      <c r="B822" s="36"/>
      <c r="C822" s="36"/>
      <c r="D822" s="4"/>
      <c r="E822" s="4"/>
      <c r="F822" s="4"/>
      <c r="G822" s="4"/>
      <c r="H822" s="61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36"/>
      <c r="B823" s="36"/>
      <c r="C823" s="36"/>
      <c r="D823" s="4"/>
      <c r="E823" s="4"/>
      <c r="F823" s="4"/>
      <c r="G823" s="4"/>
      <c r="H823" s="61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36"/>
      <c r="B824" s="36"/>
      <c r="C824" s="36"/>
      <c r="D824" s="4"/>
      <c r="E824" s="4"/>
      <c r="F824" s="4"/>
      <c r="G824" s="4"/>
      <c r="H824" s="61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36"/>
      <c r="B825" s="36"/>
      <c r="C825" s="36"/>
      <c r="D825" s="4"/>
      <c r="E825" s="4"/>
      <c r="F825" s="4"/>
      <c r="G825" s="4"/>
      <c r="H825" s="61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36"/>
      <c r="B826" s="36"/>
      <c r="C826" s="36"/>
      <c r="D826" s="4"/>
      <c r="E826" s="4"/>
      <c r="F826" s="4"/>
      <c r="G826" s="4"/>
      <c r="H826" s="61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36"/>
      <c r="B827" s="36"/>
      <c r="C827" s="36"/>
      <c r="D827" s="4"/>
      <c r="E827" s="4"/>
      <c r="F827" s="4"/>
      <c r="G827" s="4"/>
      <c r="H827" s="61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36"/>
      <c r="B828" s="36"/>
      <c r="C828" s="36"/>
      <c r="D828" s="4"/>
      <c r="E828" s="4"/>
      <c r="F828" s="4"/>
      <c r="G828" s="4"/>
      <c r="H828" s="61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36"/>
      <c r="B829" s="36"/>
      <c r="C829" s="36"/>
      <c r="D829" s="4"/>
      <c r="E829" s="4"/>
      <c r="F829" s="4"/>
      <c r="G829" s="4"/>
      <c r="H829" s="61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36"/>
      <c r="B830" s="36"/>
      <c r="C830" s="36"/>
      <c r="D830" s="4"/>
      <c r="E830" s="4"/>
      <c r="F830" s="4"/>
      <c r="G830" s="4"/>
      <c r="H830" s="61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36"/>
      <c r="B831" s="36"/>
      <c r="C831" s="36"/>
      <c r="D831" s="4"/>
      <c r="E831" s="4"/>
      <c r="F831" s="4"/>
      <c r="G831" s="4"/>
      <c r="H831" s="61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36"/>
      <c r="B832" s="36"/>
      <c r="C832" s="36"/>
      <c r="D832" s="4"/>
      <c r="E832" s="4"/>
      <c r="F832" s="4"/>
      <c r="G832" s="4"/>
      <c r="H832" s="61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36"/>
      <c r="B833" s="36"/>
      <c r="C833" s="36"/>
      <c r="D833" s="4"/>
      <c r="E833" s="4"/>
      <c r="F833" s="4"/>
      <c r="G833" s="4"/>
      <c r="H833" s="61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36"/>
      <c r="B834" s="36"/>
      <c r="C834" s="36"/>
      <c r="D834" s="4"/>
      <c r="E834" s="4"/>
      <c r="F834" s="4"/>
      <c r="G834" s="4"/>
      <c r="H834" s="61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36"/>
      <c r="B835" s="36"/>
      <c r="C835" s="36"/>
      <c r="D835" s="4"/>
      <c r="E835" s="4"/>
      <c r="F835" s="4"/>
      <c r="G835" s="4"/>
      <c r="H835" s="61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36"/>
      <c r="B836" s="36"/>
      <c r="C836" s="36"/>
      <c r="D836" s="4"/>
      <c r="E836" s="4"/>
      <c r="F836" s="4"/>
      <c r="G836" s="4"/>
      <c r="H836" s="61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36"/>
      <c r="B837" s="36"/>
      <c r="C837" s="36"/>
      <c r="D837" s="4"/>
      <c r="E837" s="4"/>
      <c r="F837" s="4"/>
      <c r="G837" s="4"/>
      <c r="H837" s="61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36"/>
      <c r="B838" s="36"/>
      <c r="C838" s="36"/>
      <c r="D838" s="4"/>
      <c r="E838" s="4"/>
      <c r="F838" s="4"/>
      <c r="G838" s="4"/>
      <c r="H838" s="61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36"/>
      <c r="B839" s="36"/>
      <c r="C839" s="36"/>
      <c r="D839" s="4"/>
      <c r="E839" s="4"/>
      <c r="F839" s="4"/>
      <c r="G839" s="4"/>
      <c r="H839" s="61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36"/>
      <c r="B840" s="36"/>
      <c r="C840" s="36"/>
      <c r="D840" s="4"/>
      <c r="E840" s="4"/>
      <c r="F840" s="4"/>
      <c r="G840" s="4"/>
      <c r="H840" s="61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36"/>
      <c r="B841" s="36"/>
      <c r="C841" s="36"/>
      <c r="D841" s="4"/>
      <c r="E841" s="4"/>
      <c r="F841" s="4"/>
      <c r="G841" s="4"/>
      <c r="H841" s="61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36"/>
      <c r="B842" s="36"/>
      <c r="C842" s="36"/>
      <c r="D842" s="4"/>
      <c r="E842" s="4"/>
      <c r="F842" s="4"/>
      <c r="G842" s="4"/>
      <c r="H842" s="61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36"/>
      <c r="B843" s="36"/>
      <c r="C843" s="36"/>
      <c r="D843" s="4"/>
      <c r="E843" s="4"/>
      <c r="F843" s="4"/>
      <c r="G843" s="4"/>
      <c r="H843" s="61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36"/>
      <c r="B844" s="36"/>
      <c r="C844" s="36"/>
      <c r="D844" s="4"/>
      <c r="E844" s="4"/>
      <c r="F844" s="4"/>
      <c r="G844" s="4"/>
      <c r="H844" s="61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36"/>
      <c r="B845" s="36"/>
      <c r="C845" s="36"/>
      <c r="D845" s="4"/>
      <c r="E845" s="4"/>
      <c r="F845" s="4"/>
      <c r="G845" s="4"/>
      <c r="H845" s="61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36"/>
      <c r="B846" s="36"/>
      <c r="C846" s="36"/>
      <c r="D846" s="4"/>
      <c r="E846" s="4"/>
      <c r="F846" s="4"/>
      <c r="G846" s="4"/>
      <c r="H846" s="61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36"/>
      <c r="B847" s="36"/>
      <c r="C847" s="36"/>
      <c r="D847" s="4"/>
      <c r="E847" s="4"/>
      <c r="F847" s="4"/>
      <c r="G847" s="4"/>
      <c r="H847" s="61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36"/>
      <c r="B848" s="36"/>
      <c r="C848" s="36"/>
      <c r="D848" s="4"/>
      <c r="E848" s="4"/>
      <c r="F848" s="4"/>
      <c r="G848" s="4"/>
      <c r="H848" s="61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36"/>
      <c r="B849" s="36"/>
      <c r="C849" s="36"/>
      <c r="D849" s="4"/>
      <c r="E849" s="4"/>
      <c r="F849" s="4"/>
      <c r="G849" s="4"/>
      <c r="H849" s="61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36"/>
      <c r="B850" s="36"/>
      <c r="C850" s="36"/>
      <c r="D850" s="4"/>
      <c r="E850" s="4"/>
      <c r="F850" s="4"/>
      <c r="G850" s="4"/>
      <c r="H850" s="61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36"/>
      <c r="B851" s="36"/>
      <c r="C851" s="36"/>
      <c r="D851" s="4"/>
      <c r="E851" s="4"/>
      <c r="F851" s="4"/>
      <c r="G851" s="4"/>
      <c r="H851" s="61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36"/>
      <c r="B852" s="36"/>
      <c r="C852" s="36"/>
      <c r="D852" s="4"/>
      <c r="E852" s="4"/>
      <c r="F852" s="4"/>
      <c r="G852" s="4"/>
      <c r="H852" s="61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36"/>
      <c r="B853" s="36"/>
      <c r="C853" s="36"/>
      <c r="D853" s="4"/>
      <c r="E853" s="4"/>
      <c r="F853" s="4"/>
      <c r="G853" s="4"/>
      <c r="H853" s="61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36"/>
      <c r="B854" s="36"/>
      <c r="C854" s="36"/>
      <c r="D854" s="4"/>
      <c r="E854" s="4"/>
      <c r="F854" s="4"/>
      <c r="G854" s="4"/>
      <c r="H854" s="61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36"/>
      <c r="B855" s="36"/>
      <c r="C855" s="36"/>
      <c r="D855" s="4"/>
      <c r="E855" s="4"/>
      <c r="F855" s="4"/>
      <c r="G855" s="4"/>
      <c r="H855" s="61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36"/>
      <c r="B856" s="36"/>
      <c r="C856" s="36"/>
      <c r="D856" s="4"/>
      <c r="E856" s="4"/>
      <c r="F856" s="4"/>
      <c r="G856" s="4"/>
      <c r="H856" s="61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36"/>
      <c r="B857" s="36"/>
      <c r="C857" s="36"/>
      <c r="D857" s="4"/>
      <c r="E857" s="4"/>
      <c r="F857" s="4"/>
      <c r="G857" s="4"/>
      <c r="H857" s="61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36"/>
      <c r="B858" s="36"/>
      <c r="C858" s="36"/>
      <c r="D858" s="4"/>
      <c r="E858" s="4"/>
      <c r="F858" s="4"/>
      <c r="G858" s="4"/>
      <c r="H858" s="61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36"/>
      <c r="B859" s="36"/>
      <c r="C859" s="36"/>
      <c r="D859" s="4"/>
      <c r="E859" s="4"/>
      <c r="F859" s="4"/>
      <c r="G859" s="4"/>
      <c r="H859" s="61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36"/>
      <c r="B860" s="36"/>
      <c r="C860" s="36"/>
      <c r="D860" s="4"/>
      <c r="E860" s="4"/>
      <c r="F860" s="4"/>
      <c r="G860" s="4"/>
      <c r="H860" s="61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36"/>
      <c r="B861" s="36"/>
      <c r="C861" s="36"/>
      <c r="D861" s="4"/>
      <c r="E861" s="4"/>
      <c r="F861" s="4"/>
      <c r="G861" s="4"/>
      <c r="H861" s="61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36"/>
      <c r="B862" s="36"/>
      <c r="C862" s="36"/>
      <c r="D862" s="4"/>
      <c r="E862" s="4"/>
      <c r="F862" s="4"/>
      <c r="G862" s="4"/>
      <c r="H862" s="61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36"/>
      <c r="B863" s="36"/>
      <c r="C863" s="36"/>
      <c r="D863" s="4"/>
      <c r="E863" s="4"/>
      <c r="F863" s="4"/>
      <c r="G863" s="4"/>
      <c r="H863" s="61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36"/>
      <c r="B864" s="36"/>
      <c r="C864" s="36"/>
      <c r="D864" s="4"/>
      <c r="E864" s="4"/>
      <c r="F864" s="4"/>
      <c r="G864" s="4"/>
      <c r="H864" s="61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36"/>
      <c r="B865" s="36"/>
      <c r="C865" s="36"/>
      <c r="D865" s="4"/>
      <c r="E865" s="4"/>
      <c r="F865" s="4"/>
      <c r="G865" s="4"/>
      <c r="H865" s="61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36"/>
      <c r="B866" s="36"/>
      <c r="C866" s="36"/>
      <c r="D866" s="4"/>
      <c r="E866" s="4"/>
      <c r="F866" s="4"/>
      <c r="G866" s="4"/>
      <c r="H866" s="61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36"/>
      <c r="B867" s="36"/>
      <c r="C867" s="36"/>
      <c r="D867" s="4"/>
      <c r="E867" s="4"/>
      <c r="F867" s="4"/>
      <c r="G867" s="4"/>
      <c r="H867" s="61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36"/>
      <c r="B868" s="36"/>
      <c r="C868" s="36"/>
      <c r="D868" s="4"/>
      <c r="E868" s="4"/>
      <c r="F868" s="4"/>
      <c r="G868" s="4"/>
      <c r="H868" s="61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36"/>
      <c r="B869" s="36"/>
      <c r="C869" s="36"/>
      <c r="D869" s="4"/>
      <c r="E869" s="4"/>
      <c r="F869" s="4"/>
      <c r="G869" s="4"/>
      <c r="H869" s="61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36"/>
      <c r="B870" s="36"/>
      <c r="C870" s="36"/>
      <c r="D870" s="4"/>
      <c r="E870" s="4"/>
      <c r="F870" s="4"/>
      <c r="G870" s="4"/>
      <c r="H870" s="61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36"/>
      <c r="B871" s="36"/>
      <c r="C871" s="36"/>
      <c r="D871" s="4"/>
      <c r="E871" s="4"/>
      <c r="F871" s="4"/>
      <c r="G871" s="4"/>
      <c r="H871" s="61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36"/>
      <c r="B872" s="36"/>
      <c r="C872" s="36"/>
      <c r="D872" s="4"/>
      <c r="E872" s="4"/>
      <c r="F872" s="4"/>
      <c r="G872" s="4"/>
      <c r="H872" s="61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36"/>
      <c r="B873" s="36"/>
      <c r="C873" s="36"/>
      <c r="D873" s="4"/>
      <c r="E873" s="4"/>
      <c r="F873" s="4"/>
      <c r="G873" s="4"/>
      <c r="H873" s="61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36"/>
      <c r="B874" s="36"/>
      <c r="C874" s="36"/>
      <c r="D874" s="4"/>
      <c r="E874" s="4"/>
      <c r="F874" s="4"/>
      <c r="G874" s="4"/>
      <c r="H874" s="61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36"/>
      <c r="B875" s="36"/>
      <c r="C875" s="36"/>
      <c r="D875" s="4"/>
      <c r="E875" s="4"/>
      <c r="F875" s="4"/>
      <c r="G875" s="4"/>
      <c r="H875" s="61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36"/>
      <c r="B876" s="36"/>
      <c r="C876" s="36"/>
      <c r="D876" s="4"/>
      <c r="E876" s="4"/>
      <c r="F876" s="4"/>
      <c r="G876" s="4"/>
      <c r="H876" s="61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36"/>
      <c r="B877" s="36"/>
      <c r="C877" s="36"/>
      <c r="D877" s="4"/>
      <c r="E877" s="4"/>
      <c r="F877" s="4"/>
      <c r="G877" s="4"/>
      <c r="H877" s="61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36"/>
      <c r="B878" s="36"/>
      <c r="C878" s="36"/>
      <c r="D878" s="4"/>
      <c r="E878" s="4"/>
      <c r="F878" s="4"/>
      <c r="G878" s="4"/>
      <c r="H878" s="61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36"/>
      <c r="B879" s="36"/>
      <c r="C879" s="36"/>
      <c r="D879" s="4"/>
      <c r="E879" s="4"/>
      <c r="F879" s="4"/>
      <c r="G879" s="4"/>
      <c r="H879" s="61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36"/>
      <c r="B880" s="36"/>
      <c r="C880" s="36"/>
      <c r="D880" s="4"/>
      <c r="E880" s="4"/>
      <c r="F880" s="4"/>
      <c r="G880" s="4"/>
      <c r="H880" s="61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36"/>
      <c r="B881" s="36"/>
      <c r="C881" s="36"/>
      <c r="D881" s="4"/>
      <c r="E881" s="4"/>
      <c r="F881" s="4"/>
      <c r="G881" s="4"/>
      <c r="H881" s="61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36"/>
      <c r="B882" s="36"/>
      <c r="C882" s="36"/>
      <c r="D882" s="4"/>
      <c r="E882" s="4"/>
      <c r="F882" s="4"/>
      <c r="G882" s="4"/>
      <c r="H882" s="61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36"/>
      <c r="B883" s="36"/>
      <c r="C883" s="36"/>
      <c r="D883" s="4"/>
      <c r="E883" s="4"/>
      <c r="F883" s="4"/>
      <c r="G883" s="4"/>
      <c r="H883" s="61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36"/>
      <c r="B884" s="36"/>
      <c r="C884" s="36"/>
      <c r="D884" s="4"/>
      <c r="E884" s="4"/>
      <c r="F884" s="4"/>
      <c r="G884" s="4"/>
      <c r="H884" s="61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36"/>
      <c r="B885" s="36"/>
      <c r="C885" s="36"/>
      <c r="D885" s="4"/>
      <c r="E885" s="4"/>
      <c r="F885" s="4"/>
      <c r="G885" s="4"/>
      <c r="H885" s="61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36"/>
      <c r="B886" s="36"/>
      <c r="C886" s="36"/>
      <c r="D886" s="4"/>
      <c r="E886" s="4"/>
      <c r="F886" s="4"/>
      <c r="G886" s="4"/>
      <c r="H886" s="61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36"/>
      <c r="B887" s="36"/>
      <c r="C887" s="36"/>
      <c r="D887" s="4"/>
      <c r="E887" s="4"/>
      <c r="F887" s="4"/>
      <c r="G887" s="4"/>
      <c r="H887" s="61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36"/>
      <c r="B888" s="36"/>
      <c r="C888" s="36"/>
      <c r="D888" s="4"/>
      <c r="E888" s="4"/>
      <c r="F888" s="4"/>
      <c r="G888" s="4"/>
      <c r="H888" s="61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36"/>
      <c r="B889" s="36"/>
      <c r="C889" s="36"/>
      <c r="D889" s="4"/>
      <c r="E889" s="4"/>
      <c r="F889" s="4"/>
      <c r="G889" s="4"/>
      <c r="H889" s="61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36"/>
      <c r="B890" s="36"/>
      <c r="C890" s="36"/>
      <c r="D890" s="4"/>
      <c r="E890" s="4"/>
      <c r="F890" s="4"/>
      <c r="G890" s="4"/>
      <c r="H890" s="61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36"/>
      <c r="B891" s="36"/>
      <c r="C891" s="36"/>
      <c r="D891" s="4"/>
      <c r="E891" s="4"/>
      <c r="F891" s="4"/>
      <c r="G891" s="4"/>
      <c r="H891" s="61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36"/>
      <c r="B892" s="36"/>
      <c r="C892" s="36"/>
      <c r="D892" s="4"/>
      <c r="E892" s="4"/>
      <c r="F892" s="4"/>
      <c r="G892" s="4"/>
      <c r="H892" s="61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36"/>
      <c r="B893" s="36"/>
      <c r="C893" s="36"/>
      <c r="D893" s="4"/>
      <c r="E893" s="4"/>
      <c r="F893" s="4"/>
      <c r="G893" s="4"/>
      <c r="H893" s="61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36"/>
      <c r="B894" s="36"/>
      <c r="C894" s="36"/>
      <c r="D894" s="4"/>
      <c r="E894" s="4"/>
      <c r="F894" s="4"/>
      <c r="G894" s="4"/>
      <c r="H894" s="61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36"/>
      <c r="B895" s="36"/>
      <c r="C895" s="36"/>
      <c r="D895" s="4"/>
      <c r="E895" s="4"/>
      <c r="F895" s="4"/>
      <c r="G895" s="4"/>
      <c r="H895" s="61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36"/>
      <c r="B896" s="36"/>
      <c r="C896" s="36"/>
      <c r="D896" s="4"/>
      <c r="E896" s="4"/>
      <c r="F896" s="4"/>
      <c r="G896" s="4"/>
      <c r="H896" s="61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36"/>
      <c r="B897" s="36"/>
      <c r="C897" s="36"/>
      <c r="D897" s="4"/>
      <c r="E897" s="4"/>
      <c r="F897" s="4"/>
      <c r="G897" s="4"/>
      <c r="H897" s="61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36"/>
      <c r="B898" s="36"/>
      <c r="C898" s="36"/>
      <c r="D898" s="4"/>
      <c r="E898" s="4"/>
      <c r="F898" s="4"/>
      <c r="G898" s="4"/>
      <c r="H898" s="61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36"/>
      <c r="B899" s="36"/>
      <c r="C899" s="36"/>
      <c r="D899" s="4"/>
      <c r="E899" s="4"/>
      <c r="F899" s="4"/>
      <c r="G899" s="4"/>
      <c r="H899" s="61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36"/>
      <c r="B900" s="36"/>
      <c r="C900" s="36"/>
      <c r="D900" s="4"/>
      <c r="E900" s="4"/>
      <c r="F900" s="4"/>
      <c r="G900" s="4"/>
      <c r="H900" s="61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36"/>
      <c r="B901" s="36"/>
      <c r="C901" s="36"/>
      <c r="D901" s="4"/>
      <c r="E901" s="4"/>
      <c r="F901" s="4"/>
      <c r="G901" s="4"/>
      <c r="H901" s="61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36"/>
      <c r="B902" s="36"/>
      <c r="C902" s="36"/>
      <c r="D902" s="4"/>
      <c r="E902" s="4"/>
      <c r="F902" s="4"/>
      <c r="G902" s="4"/>
      <c r="H902" s="61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36"/>
      <c r="B903" s="36"/>
      <c r="C903" s="36"/>
      <c r="D903" s="4"/>
      <c r="E903" s="4"/>
      <c r="F903" s="4"/>
      <c r="G903" s="4"/>
      <c r="H903" s="61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36"/>
      <c r="B904" s="36"/>
      <c r="C904" s="36"/>
      <c r="D904" s="4"/>
      <c r="E904" s="4"/>
      <c r="F904" s="4"/>
      <c r="G904" s="4"/>
      <c r="H904" s="61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36"/>
      <c r="B905" s="36"/>
      <c r="C905" s="36"/>
      <c r="D905" s="4"/>
      <c r="E905" s="4"/>
      <c r="F905" s="4"/>
      <c r="G905" s="4"/>
      <c r="H905" s="61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36"/>
      <c r="B906" s="36"/>
      <c r="C906" s="36"/>
      <c r="D906" s="4"/>
      <c r="E906" s="4"/>
      <c r="F906" s="4"/>
      <c r="G906" s="4"/>
      <c r="H906" s="61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36"/>
      <c r="B907" s="36"/>
      <c r="C907" s="36"/>
      <c r="D907" s="4"/>
      <c r="E907" s="4"/>
      <c r="F907" s="4"/>
      <c r="G907" s="4"/>
      <c r="H907" s="61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36"/>
      <c r="B908" s="36"/>
      <c r="C908" s="36"/>
      <c r="D908" s="4"/>
      <c r="E908" s="4"/>
      <c r="F908" s="4"/>
      <c r="G908" s="4"/>
      <c r="H908" s="61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36"/>
      <c r="B909" s="36"/>
      <c r="C909" s="36"/>
      <c r="D909" s="4"/>
      <c r="E909" s="4"/>
      <c r="F909" s="4"/>
      <c r="G909" s="4"/>
      <c r="H909" s="61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36"/>
      <c r="B910" s="36"/>
      <c r="C910" s="36"/>
      <c r="D910" s="4"/>
      <c r="E910" s="4"/>
      <c r="F910" s="4"/>
      <c r="G910" s="4"/>
      <c r="H910" s="61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36"/>
      <c r="B911" s="36"/>
      <c r="C911" s="36"/>
      <c r="D911" s="4"/>
      <c r="E911" s="4"/>
      <c r="F911" s="4"/>
      <c r="G911" s="4"/>
      <c r="H911" s="61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36"/>
      <c r="B912" s="36"/>
      <c r="C912" s="36"/>
      <c r="D912" s="4"/>
      <c r="E912" s="4"/>
      <c r="F912" s="4"/>
      <c r="G912" s="4"/>
      <c r="H912" s="61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36"/>
      <c r="B913" s="36"/>
      <c r="C913" s="36"/>
      <c r="D913" s="4"/>
      <c r="E913" s="4"/>
      <c r="F913" s="4"/>
      <c r="G913" s="4"/>
      <c r="H913" s="61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36"/>
      <c r="B914" s="36"/>
      <c r="C914" s="36"/>
      <c r="D914" s="4"/>
      <c r="E914" s="4"/>
      <c r="F914" s="4"/>
      <c r="G914" s="4"/>
      <c r="H914" s="61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36"/>
      <c r="B915" s="36"/>
      <c r="C915" s="36"/>
      <c r="D915" s="4"/>
      <c r="E915" s="4"/>
      <c r="F915" s="4"/>
      <c r="G915" s="4"/>
      <c r="H915" s="61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36"/>
      <c r="B916" s="36"/>
      <c r="C916" s="36"/>
      <c r="D916" s="4"/>
      <c r="E916" s="4"/>
      <c r="F916" s="4"/>
      <c r="G916" s="4"/>
      <c r="H916" s="61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36"/>
      <c r="B917" s="36"/>
      <c r="C917" s="36"/>
      <c r="D917" s="4"/>
      <c r="E917" s="4"/>
      <c r="F917" s="4"/>
      <c r="G917" s="4"/>
      <c r="H917" s="61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36"/>
      <c r="B918" s="36"/>
      <c r="C918" s="36"/>
      <c r="D918" s="4"/>
      <c r="E918" s="4"/>
      <c r="F918" s="4"/>
      <c r="G918" s="4"/>
      <c r="H918" s="61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36"/>
      <c r="B919" s="36"/>
      <c r="C919" s="36"/>
      <c r="D919" s="4"/>
      <c r="E919" s="4"/>
      <c r="F919" s="4"/>
      <c r="G919" s="4"/>
      <c r="H919" s="61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36"/>
      <c r="B920" s="36"/>
      <c r="C920" s="36"/>
      <c r="D920" s="4"/>
      <c r="E920" s="4"/>
      <c r="F920" s="4"/>
      <c r="G920" s="4"/>
      <c r="H920" s="61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36"/>
      <c r="B921" s="36"/>
      <c r="C921" s="36"/>
      <c r="D921" s="4"/>
      <c r="E921" s="4"/>
      <c r="F921" s="4"/>
      <c r="G921" s="4"/>
      <c r="H921" s="61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36"/>
      <c r="B922" s="36"/>
      <c r="C922" s="36"/>
      <c r="D922" s="4"/>
      <c r="E922" s="4"/>
      <c r="F922" s="4"/>
      <c r="G922" s="4"/>
      <c r="H922" s="61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36"/>
      <c r="B923" s="36"/>
      <c r="C923" s="36"/>
      <c r="D923" s="4"/>
      <c r="E923" s="4"/>
      <c r="F923" s="4"/>
      <c r="G923" s="4"/>
      <c r="H923" s="61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36"/>
      <c r="B924" s="36"/>
      <c r="C924" s="36"/>
      <c r="D924" s="4"/>
      <c r="E924" s="4"/>
      <c r="F924" s="4"/>
      <c r="G924" s="4"/>
      <c r="H924" s="61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36"/>
      <c r="B925" s="36"/>
      <c r="C925" s="36"/>
      <c r="D925" s="4"/>
      <c r="E925" s="4"/>
      <c r="F925" s="4"/>
      <c r="G925" s="4"/>
      <c r="H925" s="61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36"/>
      <c r="B926" s="36"/>
      <c r="C926" s="36"/>
      <c r="D926" s="4"/>
      <c r="E926" s="4"/>
      <c r="F926" s="4"/>
      <c r="G926" s="4"/>
      <c r="H926" s="61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36"/>
      <c r="B927" s="36"/>
      <c r="C927" s="36"/>
      <c r="D927" s="4"/>
      <c r="E927" s="4"/>
      <c r="F927" s="4"/>
      <c r="G927" s="4"/>
      <c r="H927" s="61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36"/>
      <c r="B928" s="36"/>
      <c r="C928" s="36"/>
      <c r="D928" s="4"/>
      <c r="E928" s="4"/>
      <c r="F928" s="4"/>
      <c r="G928" s="4"/>
      <c r="H928" s="61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36"/>
      <c r="B929" s="36"/>
      <c r="C929" s="36"/>
      <c r="D929" s="4"/>
      <c r="E929" s="4"/>
      <c r="F929" s="4"/>
      <c r="G929" s="4"/>
      <c r="H929" s="61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36"/>
      <c r="B930" s="36"/>
      <c r="C930" s="36"/>
      <c r="D930" s="4"/>
      <c r="E930" s="4"/>
      <c r="F930" s="4"/>
      <c r="G930" s="4"/>
      <c r="H930" s="61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36"/>
      <c r="B931" s="36"/>
      <c r="C931" s="36"/>
      <c r="D931" s="4"/>
      <c r="E931" s="4"/>
      <c r="F931" s="4"/>
      <c r="G931" s="4"/>
      <c r="H931" s="61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36"/>
      <c r="B932" s="36"/>
      <c r="C932" s="36"/>
      <c r="D932" s="4"/>
      <c r="E932" s="4"/>
      <c r="F932" s="4"/>
      <c r="G932" s="4"/>
      <c r="H932" s="61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36"/>
      <c r="B933" s="36"/>
      <c r="C933" s="36"/>
      <c r="D933" s="4"/>
      <c r="E933" s="4"/>
      <c r="F933" s="4"/>
      <c r="G933" s="4"/>
      <c r="H933" s="61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36"/>
      <c r="B934" s="36"/>
      <c r="C934" s="36"/>
      <c r="D934" s="4"/>
      <c r="E934" s="4"/>
      <c r="F934" s="4"/>
      <c r="G934" s="4"/>
      <c r="H934" s="61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36"/>
      <c r="B935" s="36"/>
      <c r="C935" s="36"/>
      <c r="D935" s="4"/>
      <c r="E935" s="4"/>
      <c r="F935" s="4"/>
      <c r="G935" s="4"/>
      <c r="H935" s="61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36"/>
      <c r="B936" s="36"/>
      <c r="C936" s="36"/>
      <c r="D936" s="4"/>
      <c r="E936" s="4"/>
      <c r="F936" s="4"/>
      <c r="G936" s="4"/>
      <c r="H936" s="61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36"/>
      <c r="B937" s="36"/>
      <c r="C937" s="36"/>
      <c r="D937" s="4"/>
      <c r="E937" s="4"/>
      <c r="F937" s="4"/>
      <c r="G937" s="4"/>
      <c r="H937" s="61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36"/>
      <c r="B938" s="36"/>
      <c r="C938" s="36"/>
      <c r="D938" s="4"/>
      <c r="E938" s="4"/>
      <c r="F938" s="4"/>
      <c r="G938" s="4"/>
      <c r="H938" s="61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36"/>
      <c r="B939" s="36"/>
      <c r="C939" s="36"/>
      <c r="D939" s="4"/>
      <c r="E939" s="4"/>
      <c r="F939" s="4"/>
      <c r="G939" s="4"/>
      <c r="H939" s="61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36"/>
      <c r="B940" s="36"/>
      <c r="C940" s="36"/>
      <c r="D940" s="4"/>
      <c r="E940" s="4"/>
      <c r="F940" s="4"/>
      <c r="G940" s="4"/>
      <c r="H940" s="61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36"/>
      <c r="B941" s="36"/>
      <c r="C941" s="36"/>
      <c r="D941" s="4"/>
      <c r="E941" s="4"/>
      <c r="F941" s="4"/>
      <c r="G941" s="4"/>
      <c r="H941" s="61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36"/>
      <c r="B942" s="36"/>
      <c r="C942" s="36"/>
      <c r="D942" s="4"/>
      <c r="E942" s="4"/>
      <c r="F942" s="4"/>
      <c r="G942" s="4"/>
      <c r="H942" s="61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36"/>
      <c r="B943" s="36"/>
      <c r="C943" s="36"/>
      <c r="D943" s="4"/>
      <c r="E943" s="4"/>
      <c r="F943" s="4"/>
      <c r="G943" s="4"/>
      <c r="H943" s="61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36"/>
      <c r="B944" s="36"/>
      <c r="C944" s="36"/>
      <c r="D944" s="4"/>
      <c r="E944" s="4"/>
      <c r="F944" s="4"/>
      <c r="G944" s="4"/>
      <c r="H944" s="61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36"/>
      <c r="B945" s="36"/>
      <c r="C945" s="36"/>
      <c r="D945" s="4"/>
      <c r="E945" s="4"/>
      <c r="F945" s="4"/>
      <c r="G945" s="4"/>
      <c r="H945" s="61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36"/>
      <c r="B946" s="36"/>
      <c r="C946" s="36"/>
      <c r="D946" s="4"/>
      <c r="E946" s="4"/>
      <c r="F946" s="4"/>
      <c r="G946" s="4"/>
      <c r="H946" s="61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36"/>
      <c r="B947" s="36"/>
      <c r="C947" s="36"/>
      <c r="D947" s="4"/>
      <c r="E947" s="4"/>
      <c r="F947" s="4"/>
      <c r="G947" s="4"/>
      <c r="H947" s="61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36"/>
      <c r="B948" s="36"/>
      <c r="C948" s="36"/>
      <c r="D948" s="4"/>
      <c r="E948" s="4"/>
      <c r="F948" s="4"/>
      <c r="G948" s="4"/>
      <c r="H948" s="61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36"/>
      <c r="B949" s="36"/>
      <c r="C949" s="36"/>
      <c r="D949" s="4"/>
      <c r="E949" s="4"/>
      <c r="F949" s="4"/>
      <c r="G949" s="4"/>
      <c r="H949" s="61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36"/>
      <c r="B950" s="36"/>
      <c r="C950" s="36"/>
      <c r="D950" s="4"/>
      <c r="E950" s="4"/>
      <c r="F950" s="4"/>
      <c r="G950" s="4"/>
      <c r="H950" s="61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36"/>
      <c r="B951" s="36"/>
      <c r="C951" s="36"/>
      <c r="D951" s="4"/>
      <c r="E951" s="4"/>
      <c r="F951" s="4"/>
      <c r="G951" s="4"/>
      <c r="H951" s="61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36"/>
      <c r="B952" s="36"/>
      <c r="C952" s="36"/>
      <c r="D952" s="4"/>
      <c r="E952" s="4"/>
      <c r="F952" s="4"/>
      <c r="G952" s="4"/>
      <c r="H952" s="61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36"/>
      <c r="B953" s="36"/>
      <c r="C953" s="36"/>
      <c r="D953" s="4"/>
      <c r="E953" s="4"/>
      <c r="F953" s="4"/>
      <c r="G953" s="4"/>
      <c r="H953" s="61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36"/>
      <c r="B954" s="36"/>
      <c r="C954" s="36"/>
      <c r="D954" s="4"/>
      <c r="E954" s="4"/>
      <c r="F954" s="4"/>
      <c r="G954" s="4"/>
      <c r="H954" s="61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36"/>
      <c r="B955" s="36"/>
      <c r="C955" s="36"/>
      <c r="D955" s="4"/>
      <c r="E955" s="4"/>
      <c r="F955" s="4"/>
      <c r="G955" s="4"/>
      <c r="H955" s="61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36"/>
      <c r="B956" s="36"/>
      <c r="C956" s="36"/>
      <c r="D956" s="4"/>
      <c r="E956" s="4"/>
      <c r="F956" s="4"/>
      <c r="G956" s="4"/>
      <c r="H956" s="61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36"/>
      <c r="B957" s="36"/>
      <c r="C957" s="36"/>
      <c r="D957" s="4"/>
      <c r="E957" s="4"/>
      <c r="F957" s="4"/>
      <c r="G957" s="4"/>
      <c r="H957" s="61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36"/>
      <c r="B958" s="36"/>
      <c r="C958" s="36"/>
      <c r="D958" s="4"/>
      <c r="E958" s="4"/>
      <c r="F958" s="4"/>
      <c r="G958" s="4"/>
      <c r="H958" s="61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36"/>
      <c r="B959" s="36"/>
      <c r="C959" s="36"/>
      <c r="D959" s="4"/>
      <c r="E959" s="4"/>
      <c r="F959" s="4"/>
      <c r="G959" s="4"/>
      <c r="H959" s="61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36"/>
      <c r="B960" s="36"/>
      <c r="C960" s="36"/>
      <c r="D960" s="4"/>
      <c r="E960" s="4"/>
      <c r="F960" s="4"/>
      <c r="G960" s="4"/>
      <c r="H960" s="61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36"/>
      <c r="B961" s="36"/>
      <c r="C961" s="36"/>
      <c r="D961" s="4"/>
      <c r="E961" s="4"/>
      <c r="F961" s="4"/>
      <c r="G961" s="4"/>
      <c r="H961" s="61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36"/>
      <c r="B962" s="36"/>
      <c r="C962" s="36"/>
      <c r="D962" s="4"/>
      <c r="E962" s="4"/>
      <c r="F962" s="4"/>
      <c r="G962" s="4"/>
      <c r="H962" s="61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36"/>
      <c r="B963" s="36"/>
      <c r="C963" s="36"/>
      <c r="D963" s="4"/>
      <c r="E963" s="4"/>
      <c r="F963" s="4"/>
      <c r="G963" s="4"/>
      <c r="H963" s="61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36"/>
      <c r="B964" s="36"/>
      <c r="C964" s="36"/>
      <c r="D964" s="4"/>
      <c r="E964" s="4"/>
      <c r="F964" s="4"/>
      <c r="G964" s="4"/>
      <c r="H964" s="61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36"/>
      <c r="B965" s="36"/>
      <c r="C965" s="36"/>
      <c r="D965" s="4"/>
      <c r="E965" s="4"/>
      <c r="F965" s="4"/>
      <c r="G965" s="4"/>
      <c r="H965" s="61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36"/>
      <c r="B966" s="36"/>
      <c r="C966" s="36"/>
      <c r="D966" s="4"/>
      <c r="E966" s="4"/>
      <c r="F966" s="4"/>
      <c r="G966" s="4"/>
      <c r="H966" s="61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36"/>
      <c r="B967" s="36"/>
      <c r="C967" s="36"/>
      <c r="D967" s="4"/>
      <c r="E967" s="4"/>
      <c r="F967" s="4"/>
      <c r="G967" s="4"/>
      <c r="H967" s="61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36"/>
      <c r="B968" s="36"/>
      <c r="C968" s="36"/>
      <c r="D968" s="4"/>
      <c r="E968" s="4"/>
      <c r="F968" s="4"/>
      <c r="G968" s="4"/>
      <c r="H968" s="61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36"/>
      <c r="B969" s="36"/>
      <c r="C969" s="36"/>
      <c r="D969" s="4"/>
      <c r="E969" s="4"/>
      <c r="F969" s="4"/>
      <c r="G969" s="4"/>
      <c r="H969" s="61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36"/>
      <c r="B970" s="36"/>
      <c r="C970" s="36"/>
      <c r="D970" s="4"/>
      <c r="E970" s="4"/>
      <c r="F970" s="4"/>
      <c r="G970" s="4"/>
      <c r="H970" s="61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36"/>
      <c r="B971" s="36"/>
      <c r="C971" s="36"/>
      <c r="D971" s="4"/>
      <c r="E971" s="4"/>
      <c r="F971" s="4"/>
      <c r="G971" s="4"/>
      <c r="H971" s="61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36"/>
      <c r="B972" s="36"/>
      <c r="C972" s="36"/>
      <c r="D972" s="4"/>
      <c r="E972" s="4"/>
      <c r="F972" s="4"/>
      <c r="G972" s="4"/>
      <c r="H972" s="61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36"/>
      <c r="B973" s="36"/>
      <c r="C973" s="36"/>
      <c r="D973" s="4"/>
      <c r="E973" s="4"/>
      <c r="F973" s="4"/>
      <c r="G973" s="4"/>
      <c r="H973" s="61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36"/>
      <c r="B974" s="36"/>
      <c r="C974" s="36"/>
      <c r="D974" s="4"/>
      <c r="E974" s="4"/>
      <c r="F974" s="4"/>
      <c r="G974" s="4"/>
      <c r="H974" s="61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36"/>
      <c r="B975" s="36"/>
      <c r="C975" s="36"/>
      <c r="D975" s="4"/>
      <c r="E975" s="4"/>
      <c r="F975" s="4"/>
      <c r="G975" s="4"/>
      <c r="H975" s="61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36"/>
      <c r="B976" s="36"/>
      <c r="C976" s="36"/>
      <c r="D976" s="4"/>
      <c r="E976" s="4"/>
      <c r="F976" s="4"/>
      <c r="G976" s="4"/>
      <c r="H976" s="61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36"/>
      <c r="B977" s="36"/>
      <c r="C977" s="36"/>
      <c r="D977" s="4"/>
      <c r="E977" s="4"/>
      <c r="F977" s="4"/>
      <c r="G977" s="4"/>
      <c r="H977" s="61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36"/>
      <c r="B978" s="36"/>
      <c r="C978" s="36"/>
      <c r="D978" s="4"/>
      <c r="E978" s="4"/>
      <c r="F978" s="4"/>
      <c r="G978" s="4"/>
      <c r="H978" s="61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36"/>
      <c r="B979" s="36"/>
      <c r="C979" s="36"/>
      <c r="D979" s="4"/>
      <c r="E979" s="4"/>
      <c r="F979" s="4"/>
      <c r="G979" s="4"/>
      <c r="H979" s="61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36"/>
      <c r="B980" s="36"/>
      <c r="C980" s="36"/>
      <c r="D980" s="4"/>
      <c r="E980" s="4"/>
      <c r="F980" s="4"/>
      <c r="G980" s="4"/>
      <c r="H980" s="61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36"/>
      <c r="B981" s="36"/>
      <c r="C981" s="36"/>
      <c r="D981" s="4"/>
      <c r="E981" s="4"/>
      <c r="F981" s="4"/>
      <c r="G981" s="4"/>
      <c r="H981" s="61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36"/>
      <c r="B982" s="36"/>
      <c r="C982" s="36"/>
      <c r="D982" s="4"/>
      <c r="E982" s="4"/>
      <c r="F982" s="4"/>
      <c r="G982" s="4"/>
      <c r="H982" s="61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36"/>
      <c r="B983" s="36"/>
      <c r="C983" s="36"/>
      <c r="D983" s="4"/>
      <c r="E983" s="4"/>
      <c r="F983" s="4"/>
      <c r="G983" s="4"/>
      <c r="H983" s="61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36"/>
      <c r="B984" s="36"/>
      <c r="C984" s="36"/>
      <c r="D984" s="4"/>
      <c r="E984" s="4"/>
      <c r="F984" s="4"/>
      <c r="G984" s="4"/>
      <c r="H984" s="61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36"/>
      <c r="B985" s="36"/>
      <c r="C985" s="36"/>
      <c r="D985" s="4"/>
      <c r="E985" s="4"/>
      <c r="F985" s="4"/>
      <c r="G985" s="4"/>
      <c r="H985" s="61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36"/>
      <c r="B986" s="36"/>
      <c r="C986" s="36"/>
      <c r="D986" s="4"/>
      <c r="E986" s="4"/>
      <c r="F986" s="4"/>
      <c r="G986" s="4"/>
      <c r="H986" s="61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36"/>
      <c r="B987" s="36"/>
      <c r="C987" s="36"/>
      <c r="D987" s="4"/>
      <c r="E987" s="4"/>
      <c r="F987" s="4"/>
      <c r="G987" s="4"/>
      <c r="H987" s="61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36"/>
      <c r="B988" s="36"/>
      <c r="C988" s="36"/>
      <c r="D988" s="4"/>
      <c r="E988" s="4"/>
      <c r="F988" s="4"/>
      <c r="G988" s="4"/>
      <c r="H988" s="61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36"/>
      <c r="B989" s="36"/>
      <c r="C989" s="36"/>
      <c r="D989" s="4"/>
      <c r="E989" s="4"/>
      <c r="F989" s="4"/>
      <c r="G989" s="4"/>
      <c r="H989" s="61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36"/>
      <c r="B990" s="36"/>
      <c r="C990" s="36"/>
      <c r="D990" s="4"/>
      <c r="E990" s="4"/>
      <c r="F990" s="4"/>
      <c r="G990" s="4"/>
      <c r="H990" s="61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36"/>
      <c r="B991" s="36"/>
      <c r="C991" s="36"/>
      <c r="D991" s="4"/>
      <c r="E991" s="4"/>
      <c r="F991" s="4"/>
      <c r="G991" s="4"/>
      <c r="H991" s="61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36"/>
      <c r="B992" s="36"/>
      <c r="C992" s="36"/>
      <c r="D992" s="4"/>
      <c r="E992" s="4"/>
      <c r="F992" s="4"/>
      <c r="G992" s="4"/>
      <c r="H992" s="61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36"/>
      <c r="B993" s="36"/>
      <c r="C993" s="36"/>
      <c r="D993" s="4"/>
      <c r="E993" s="4"/>
      <c r="F993" s="4"/>
      <c r="G993" s="4"/>
      <c r="H993" s="61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36"/>
      <c r="B994" s="36"/>
      <c r="C994" s="36"/>
      <c r="D994" s="4"/>
      <c r="E994" s="4"/>
      <c r="F994" s="4"/>
      <c r="G994" s="4"/>
      <c r="H994" s="61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36"/>
      <c r="B995" s="36"/>
      <c r="C995" s="36"/>
      <c r="D995" s="4"/>
      <c r="E995" s="4"/>
      <c r="F995" s="4"/>
      <c r="G995" s="4"/>
      <c r="H995" s="61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36"/>
      <c r="B996" s="36"/>
      <c r="C996" s="36"/>
      <c r="D996" s="4"/>
      <c r="E996" s="4"/>
      <c r="F996" s="4"/>
      <c r="G996" s="4"/>
      <c r="H996" s="61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36"/>
      <c r="B997" s="36"/>
      <c r="C997" s="36"/>
      <c r="D997" s="4"/>
      <c r="E997" s="4"/>
      <c r="F997" s="4"/>
      <c r="G997" s="4"/>
      <c r="H997" s="61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36"/>
      <c r="B998" s="36"/>
      <c r="C998" s="36"/>
      <c r="D998" s="4"/>
      <c r="E998" s="4"/>
      <c r="F998" s="4"/>
      <c r="G998" s="4"/>
      <c r="H998" s="61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36"/>
      <c r="B999" s="36"/>
      <c r="C999" s="36"/>
      <c r="D999" s="4"/>
      <c r="E999" s="4"/>
      <c r="F999" s="4"/>
      <c r="G999" s="4"/>
      <c r="H999" s="61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61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1"/>
      <c r="E1" s="42"/>
      <c r="F1" s="41"/>
      <c r="G1" s="4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1"/>
      <c r="E2" s="42"/>
      <c r="F2" s="44"/>
      <c r="G2" s="4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137</v>
      </c>
      <c r="B3" s="2"/>
      <c r="C3" s="1"/>
      <c r="D3" s="46"/>
      <c r="E3" s="47"/>
      <c r="F3" s="48"/>
      <c r="G3" s="3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116</v>
      </c>
      <c r="B4" s="2"/>
      <c r="C4" s="1"/>
      <c r="D4" s="46"/>
      <c r="E4" s="47"/>
      <c r="F4" s="48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1"/>
      <c r="E5" s="4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49" t="s">
        <v>6</v>
      </c>
      <c r="B6" s="50"/>
      <c r="C6" s="51" t="s">
        <v>7</v>
      </c>
      <c r="D6" s="52" t="s">
        <v>10</v>
      </c>
      <c r="E6" s="52" t="s">
        <v>16</v>
      </c>
      <c r="F6" s="52" t="s">
        <v>17</v>
      </c>
      <c r="G6" s="53" t="s">
        <v>15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18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18"/>
      <c r="B9" s="2">
        <v>1.0</v>
      </c>
      <c r="C9" s="3" t="s">
        <v>21</v>
      </c>
      <c r="D9" s="6">
        <f>Dec!F9</f>
        <v>3848654443</v>
      </c>
      <c r="E9" s="4">
        <f>Oct!I9+Nov!I9+Dec!I9</f>
        <v>23745451</v>
      </c>
      <c r="F9" s="4">
        <f>Oct!J9+Nov!J9+Dec!J9</f>
        <v>185304621</v>
      </c>
      <c r="G9" s="4">
        <f t="shared" ref="G9:G27" si="1">E9-F9</f>
        <v>-161559170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18"/>
      <c r="B10" s="2">
        <f t="shared" ref="B10:B27" si="2">1+B9</f>
        <v>2</v>
      </c>
      <c r="C10" s="3" t="s">
        <v>22</v>
      </c>
      <c r="D10" s="6">
        <f>Dec!F10</f>
        <v>831999852.9</v>
      </c>
      <c r="E10" s="4">
        <f>Oct!I10+Nov!I10+Dec!I10</f>
        <v>27993403.85</v>
      </c>
      <c r="F10" s="4">
        <f>Oct!J10+Nov!J10+Dec!J10</f>
        <v>24155265.7</v>
      </c>
      <c r="G10" s="4">
        <f t="shared" si="1"/>
        <v>3838138.15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18"/>
      <c r="B11" s="2">
        <f t="shared" si="2"/>
        <v>3</v>
      </c>
      <c r="C11" s="3" t="s">
        <v>23</v>
      </c>
      <c r="D11" s="6">
        <f>Dec!F11</f>
        <v>1070572033</v>
      </c>
      <c r="E11" s="4">
        <f>Oct!I11+Nov!I11+Dec!I11</f>
        <v>12859568.56</v>
      </c>
      <c r="F11" s="4">
        <f>Oct!J11+Nov!J11+Dec!J11</f>
        <v>62994733.37</v>
      </c>
      <c r="G11" s="4">
        <f t="shared" si="1"/>
        <v>-50135164.81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18"/>
      <c r="B12" s="2">
        <f t="shared" si="2"/>
        <v>4</v>
      </c>
      <c r="C12" s="3" t="s">
        <v>24</v>
      </c>
      <c r="D12" s="6">
        <f>Dec!F12</f>
        <v>408267438.3</v>
      </c>
      <c r="E12" s="4">
        <f>Oct!I12+Nov!I12+Dec!I12</f>
        <v>4330658.34</v>
      </c>
      <c r="F12" s="4">
        <f>Oct!J12+Nov!J12+Dec!J12</f>
        <v>764088.45</v>
      </c>
      <c r="G12" s="4">
        <f t="shared" si="1"/>
        <v>3566569.89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18"/>
      <c r="B13" s="2">
        <f t="shared" si="2"/>
        <v>5</v>
      </c>
      <c r="C13" s="3" t="s">
        <v>25</v>
      </c>
      <c r="D13" s="6">
        <f>Dec!F13</f>
        <v>386237099</v>
      </c>
      <c r="E13" s="4">
        <f>Oct!I13+Nov!I13+Dec!I13</f>
        <v>806945</v>
      </c>
      <c r="F13" s="4">
        <f>Oct!J13+Nov!J13+Dec!J13</f>
        <v>6914956</v>
      </c>
      <c r="G13" s="4">
        <f t="shared" si="1"/>
        <v>-6108011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Dec!F14</f>
        <v>3191688036</v>
      </c>
      <c r="E14" s="4">
        <f>Oct!I14+Nov!I14+Dec!I14</f>
        <v>106884858</v>
      </c>
      <c r="F14" s="4">
        <f>Oct!J14+Nov!J14+Dec!J14</f>
        <v>227936199</v>
      </c>
      <c r="G14" s="4">
        <f t="shared" si="1"/>
        <v>-121051341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Dec!F15</f>
        <v>86810491</v>
      </c>
      <c r="E15" s="4">
        <f>Oct!I15+Nov!I15+Dec!I15</f>
        <v>3497882</v>
      </c>
      <c r="F15" s="4">
        <f>Oct!J15+Nov!J15+Dec!J15</f>
        <v>2370867</v>
      </c>
      <c r="G15" s="4">
        <f t="shared" si="1"/>
        <v>1127015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Dec!F16</f>
        <v>120052419</v>
      </c>
      <c r="E16" s="4">
        <f>Oct!I16+Nov!I16+Dec!I16</f>
        <v>0</v>
      </c>
      <c r="F16" s="4">
        <f>Oct!J16+Nov!J16+Dec!J16</f>
        <v>259464</v>
      </c>
      <c r="G16" s="4">
        <f t="shared" si="1"/>
        <v>-259464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Dec!F17</f>
        <v>1057909899</v>
      </c>
      <c r="E17" s="4">
        <f>Oct!I17+Nov!I17+Dec!I17</f>
        <v>0</v>
      </c>
      <c r="F17" s="4">
        <f>Oct!J17+Nov!J17+Dec!J17</f>
        <v>31151659</v>
      </c>
      <c r="G17" s="4">
        <f t="shared" si="1"/>
        <v>-31151659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Dec!F18</f>
        <v>3203976981</v>
      </c>
      <c r="E18" s="4">
        <f>Oct!I18+Nov!I18+Dec!I18</f>
        <v>20951717</v>
      </c>
      <c r="F18" s="4">
        <f>Oct!J18+Nov!J18+Dec!J18</f>
        <v>66803417</v>
      </c>
      <c r="G18" s="4">
        <f t="shared" si="1"/>
        <v>-45851700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Dec!F19</f>
        <v>2446260368</v>
      </c>
      <c r="E19" s="4">
        <f>Oct!I19+Nov!I19+Dec!I19</f>
        <v>18035427.88</v>
      </c>
      <c r="F19" s="4">
        <f>Oct!J19+Nov!J19+Dec!J19</f>
        <v>16911487.18</v>
      </c>
      <c r="G19" s="4">
        <f t="shared" si="1"/>
        <v>1123940.7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Dec!F20</f>
        <v>9003947671</v>
      </c>
      <c r="E20" s="4">
        <f>Oct!I20+Nov!I20+Dec!I20</f>
        <v>70483055.8</v>
      </c>
      <c r="F20" s="4">
        <f>Oct!J20+Nov!J20+Dec!J20</f>
        <v>356843431.5</v>
      </c>
      <c r="G20" s="4">
        <f t="shared" si="1"/>
        <v>-286360375.7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Dec!F21</f>
        <v>311534224.2</v>
      </c>
      <c r="E21" s="4">
        <f>Oct!I21+Nov!I21+Dec!I21</f>
        <v>2013059.8</v>
      </c>
      <c r="F21" s="4">
        <f>Oct!J21+Nov!J21+Dec!J21</f>
        <v>1620372.6</v>
      </c>
      <c r="G21" s="4">
        <f t="shared" si="1"/>
        <v>392687.2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Dec!F22</f>
        <v>3505179871</v>
      </c>
      <c r="E22" s="4">
        <f>Oct!I22+Nov!I22+Dec!I22</f>
        <v>35828099.21</v>
      </c>
      <c r="F22" s="4">
        <f>Oct!J22+Nov!J22+Dec!J22</f>
        <v>192171894.4</v>
      </c>
      <c r="G22" s="4">
        <f t="shared" si="1"/>
        <v>-156343795.2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Dec!F23</f>
        <v>6558619292</v>
      </c>
      <c r="E23" s="4">
        <f>Oct!I23+Nov!I23+Dec!I23</f>
        <v>2628330</v>
      </c>
      <c r="F23" s="4">
        <f>Oct!J23+Nov!J23+Dec!J23</f>
        <v>357658106</v>
      </c>
      <c r="G23" s="4">
        <f t="shared" si="1"/>
        <v>-355029776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19" t="s">
        <v>36</v>
      </c>
      <c r="D24" s="6">
        <f>Dec!F24</f>
        <v>3473265693</v>
      </c>
      <c r="E24" s="4">
        <f>Oct!I24+Nov!I24+Dec!I24</f>
        <v>2003182.1</v>
      </c>
      <c r="F24" s="4">
        <f>Oct!J24+Nov!J24+Dec!J24</f>
        <v>10343072.38</v>
      </c>
      <c r="G24" s="4">
        <f t="shared" si="1"/>
        <v>-8339890.28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0"/>
      <c r="B25" s="2">
        <f t="shared" si="2"/>
        <v>17</v>
      </c>
      <c r="C25" s="21" t="s">
        <v>37</v>
      </c>
      <c r="D25" s="6">
        <f>Dec!F25</f>
        <v>5675193545</v>
      </c>
      <c r="E25" s="4">
        <f>Oct!I25+Nov!I25+Dec!I25</f>
        <v>184060953</v>
      </c>
      <c r="F25" s="4">
        <f>Oct!J25+Nov!J25+Dec!J25</f>
        <v>490880486</v>
      </c>
      <c r="G25" s="4">
        <f t="shared" si="1"/>
        <v>-306819533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0"/>
      <c r="B26" s="2">
        <f t="shared" si="2"/>
        <v>18</v>
      </c>
      <c r="C26" s="21" t="s">
        <v>38</v>
      </c>
      <c r="D26" s="6">
        <f>Dec!F26</f>
        <v>9111748897</v>
      </c>
      <c r="E26" s="4">
        <f>Oct!I26+Nov!I26+Dec!I26</f>
        <v>446398317</v>
      </c>
      <c r="F26" s="4">
        <f>Oct!J26+Nov!J26+Dec!J26</f>
        <v>454369346</v>
      </c>
      <c r="G26" s="4">
        <f t="shared" si="1"/>
        <v>-7971029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Dec!F27</f>
        <v>509750693.7</v>
      </c>
      <c r="E27" s="4">
        <f>Oct!I27+Nov!I27+Dec!I27</f>
        <v>53612281.41</v>
      </c>
      <c r="F27" s="4">
        <f>Oct!J27+Nov!J27+Dec!J27</f>
        <v>146243053.8</v>
      </c>
      <c r="G27" s="4">
        <f t="shared" si="1"/>
        <v>-92630772.4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18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18"/>
      <c r="B29" s="2">
        <f>1+B27</f>
        <v>20</v>
      </c>
      <c r="C29" s="3" t="s">
        <v>41</v>
      </c>
      <c r="D29" s="6">
        <f>Dec!F29</f>
        <v>228429297.3</v>
      </c>
      <c r="E29" s="4">
        <f>Oct!I29+Nov!I29+Dec!I29</f>
        <v>41322653.04</v>
      </c>
      <c r="F29" s="4">
        <f>Oct!J29+Nov!J29+Dec!J29</f>
        <v>42628203.19</v>
      </c>
      <c r="G29" s="4">
        <f t="shared" ref="G29:G32" si="3">E29-F29</f>
        <v>-1305550.15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18"/>
      <c r="B30" s="2">
        <f t="shared" ref="B30:B32" si="4">1+B29</f>
        <v>21</v>
      </c>
      <c r="C30" s="3" t="s">
        <v>42</v>
      </c>
      <c r="D30" s="6">
        <f>Dec!F30</f>
        <v>379280860.5</v>
      </c>
      <c r="E30" s="4">
        <f>Oct!I30+Nov!I30+Dec!I30</f>
        <v>90087816.72</v>
      </c>
      <c r="F30" s="4">
        <f>Oct!J30+Nov!J30+Dec!J30</f>
        <v>5747148.76</v>
      </c>
      <c r="G30" s="4">
        <f t="shared" si="3"/>
        <v>84340667.96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Dec!F31</f>
        <v>282670965.5</v>
      </c>
      <c r="E31" s="4">
        <f>Oct!I31+Nov!I31+Dec!I31</f>
        <v>1120401.76</v>
      </c>
      <c r="F31" s="4">
        <f>Oct!J31+Nov!J31+Dec!J31</f>
        <v>6658597.29</v>
      </c>
      <c r="G31" s="4">
        <f t="shared" si="3"/>
        <v>-5538195.53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Dec!F32</f>
        <v>697510020</v>
      </c>
      <c r="E32" s="4">
        <f>Oct!I32+Nov!I32+Dec!I32</f>
        <v>150226530</v>
      </c>
      <c r="F32" s="4">
        <f>Oct!J32+Nov!J32+Dec!J32</f>
        <v>64678166</v>
      </c>
      <c r="G32" s="4">
        <f t="shared" si="3"/>
        <v>85548364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18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Dec!F34</f>
        <v>1389373446</v>
      </c>
      <c r="E34" s="4">
        <f>Oct!I34+Nov!I34+Dec!I34</f>
        <v>18852976</v>
      </c>
      <c r="F34" s="4">
        <f>Oct!J34+Nov!J34+Dec!J34</f>
        <v>33276589</v>
      </c>
      <c r="G34" s="4">
        <f>E34-F34</f>
        <v>-14423613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2" t="s">
        <v>46</v>
      </c>
      <c r="B35" s="23"/>
      <c r="C35" s="1"/>
      <c r="D35" s="24">
        <f t="shared" ref="D35:G35" si="5">SUM(D9:D34)</f>
        <v>57778933537</v>
      </c>
      <c r="E35" s="24">
        <f t="shared" si="5"/>
        <v>1317743567</v>
      </c>
      <c r="F35" s="24">
        <f t="shared" si="5"/>
        <v>2788685225</v>
      </c>
      <c r="G35" s="24">
        <f t="shared" si="5"/>
        <v>-1470941657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18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Dec!F37</f>
        <v>27692794.55</v>
      </c>
      <c r="E37" s="4">
        <f>Oct!I37+Nov!I37+Dec!I37</f>
        <v>379727.91</v>
      </c>
      <c r="F37" s="4">
        <f>Oct!J37+Nov!J37+Dec!J37</f>
        <v>8812.93</v>
      </c>
      <c r="G37" s="4">
        <f t="shared" ref="G37:G38" si="6">E37-F37</f>
        <v>370914.98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Dec!F38</f>
        <v>2024351249</v>
      </c>
      <c r="E38" s="4">
        <f>Oct!I38+Nov!I38+Dec!I38</f>
        <v>107925033</v>
      </c>
      <c r="F38" s="4">
        <f>Oct!J38+Nov!J38+Dec!J38</f>
        <v>124659808</v>
      </c>
      <c r="G38" s="4">
        <f t="shared" si="6"/>
        <v>-16734775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2" t="s">
        <v>50</v>
      </c>
      <c r="B39" s="23"/>
      <c r="C39" s="1"/>
      <c r="D39" s="24">
        <f t="shared" ref="D39:G39" si="7">SUM(D37:D38)</f>
        <v>2052044044</v>
      </c>
      <c r="E39" s="24">
        <f t="shared" si="7"/>
        <v>108304760.9</v>
      </c>
      <c r="F39" s="24">
        <f t="shared" si="7"/>
        <v>124668620.9</v>
      </c>
      <c r="G39" s="24">
        <f t="shared" si="7"/>
        <v>-16363860.02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3"/>
      <c r="C40" s="1"/>
      <c r="D40" s="24">
        <f t="shared" ref="D40:G40" si="8">D35+D39</f>
        <v>59830977581</v>
      </c>
      <c r="E40" s="24">
        <f t="shared" si="8"/>
        <v>1426048328</v>
      </c>
      <c r="F40" s="24">
        <f t="shared" si="8"/>
        <v>2913353846</v>
      </c>
      <c r="G40" s="24">
        <f t="shared" si="8"/>
        <v>-1487305517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18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Dec!F43</f>
        <v>417265295.2</v>
      </c>
      <c r="E43" s="4">
        <f>Oct!I43+Nov!I43+Dec!I43</f>
        <v>4899404.33</v>
      </c>
      <c r="F43" s="4">
        <f>Oct!J43+Nov!J43+Dec!J43</f>
        <v>22474763.22</v>
      </c>
      <c r="G43" s="4">
        <f t="shared" ref="G43:G52" si="9">E43-F43</f>
        <v>-17575358.89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Dec!F44</f>
        <v>113633543.9</v>
      </c>
      <c r="E44" s="4">
        <f>Oct!I44+Nov!I44+Dec!I44</f>
        <v>1634353.01</v>
      </c>
      <c r="F44" s="4">
        <f>Oct!J44+Nov!J44+Dec!J44</f>
        <v>4770849.14</v>
      </c>
      <c r="G44" s="4">
        <f t="shared" si="9"/>
        <v>-3136496.13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Dec!F45</f>
        <v>660784038</v>
      </c>
      <c r="E45" s="4">
        <f>Oct!I45+Nov!I45+Dec!I45</f>
        <v>3036804</v>
      </c>
      <c r="F45" s="4">
        <f>Oct!J45+Nov!J45+Dec!J45</f>
        <v>16706083</v>
      </c>
      <c r="G45" s="4">
        <f t="shared" si="9"/>
        <v>-13669279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Dec!F46</f>
        <v>461270051</v>
      </c>
      <c r="E46" s="4">
        <f>Oct!I46+Nov!I46+Dec!I46</f>
        <v>134242103</v>
      </c>
      <c r="F46" s="4">
        <f>Oct!J46+Nov!J46+Dec!J46</f>
        <v>5536317</v>
      </c>
      <c r="G46" s="4">
        <f t="shared" si="9"/>
        <v>128705786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Dec!F47</f>
        <v>327530450.5</v>
      </c>
      <c r="E47" s="4">
        <f>Oct!I47+'Nov UPDATED'!I47+Dec!I47</f>
        <v>0</v>
      </c>
      <c r="F47" s="4">
        <f>Oct!J47+'Nov UPDATED'!J47+Dec!J47</f>
        <v>2460803</v>
      </c>
      <c r="G47" s="4">
        <f t="shared" si="9"/>
        <v>-2460803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Dec!F48</f>
        <v>450348720</v>
      </c>
      <c r="E48" s="4">
        <f>Oct!I48+Nov!I48+Dec!I48</f>
        <v>952086</v>
      </c>
      <c r="F48" s="4">
        <f>Oct!J48+Nov!J48+Dec!J48</f>
        <v>7385693</v>
      </c>
      <c r="G48" s="4">
        <f t="shared" si="9"/>
        <v>-6433607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Dec!F49</f>
        <v>1873189201</v>
      </c>
      <c r="E49" s="4">
        <f>Oct!I49+Nov!I49+Dec!I49</f>
        <v>6325793</v>
      </c>
      <c r="F49" s="4">
        <f>Oct!J49+Nov!J49+Dec!J49</f>
        <v>39196740</v>
      </c>
      <c r="G49" s="4">
        <f t="shared" si="9"/>
        <v>-32870947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18"/>
      <c r="B50" s="2">
        <f t="shared" si="10"/>
        <v>34</v>
      </c>
      <c r="C50" s="3" t="s">
        <v>60</v>
      </c>
      <c r="D50" s="6">
        <f>Dec!F50</f>
        <v>121599208</v>
      </c>
      <c r="E50" s="4">
        <f>Oct!I50+Nov!I50+Dec!I50</f>
        <v>999999</v>
      </c>
      <c r="F50" s="4">
        <f>Oct!J50+Nov!J50+Dec!J50</f>
        <v>1283132</v>
      </c>
      <c r="G50" s="4">
        <f t="shared" si="9"/>
        <v>-283133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Dec!F51</f>
        <v>5945963820</v>
      </c>
      <c r="E51" s="4">
        <f>Oct!I51+Nov!I51+Dec!I51</f>
        <v>65813305</v>
      </c>
      <c r="F51" s="4">
        <f>Oct!J51+Nov!J51+Dec!J51</f>
        <v>318797305</v>
      </c>
      <c r="G51" s="4">
        <f t="shared" si="9"/>
        <v>-252984000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Dec!F52</f>
        <v>491691953</v>
      </c>
      <c r="E52" s="4">
        <f>Oct!I52+Nov!I52+Dec!I52</f>
        <v>0</v>
      </c>
      <c r="F52" s="4">
        <f>Oct!J52+Nov!J52+Dec!J52</f>
        <v>21882662</v>
      </c>
      <c r="G52" s="4">
        <f t="shared" si="9"/>
        <v>-21882662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18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Dec!F54</f>
        <v>76314852</v>
      </c>
      <c r="E54" s="4">
        <f>Oct!I54+Nov!I54+Dec!I54</f>
        <v>1001770</v>
      </c>
      <c r="F54" s="4">
        <f>Oct!J54+Nov!J54+Dec!J54</f>
        <v>599368</v>
      </c>
      <c r="G54" s="4">
        <f t="shared" ref="G54:G56" si="11">E54-F54</f>
        <v>402402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Dec!F55</f>
        <v>56628077</v>
      </c>
      <c r="E55" s="4">
        <f>Oct!I55+Nov!I55+Dec!I55</f>
        <v>1029019</v>
      </c>
      <c r="F55" s="4">
        <f>Oct!J55+Nov!J55+Dec!J55</f>
        <v>107932</v>
      </c>
      <c r="G55" s="4">
        <f t="shared" si="11"/>
        <v>921087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Dec!F56</f>
        <v>47754491</v>
      </c>
      <c r="E56" s="4">
        <f>Oct!I56+Nov!I56+Dec!I56</f>
        <v>384421</v>
      </c>
      <c r="F56" s="4">
        <f>Oct!J56+Nov!J56+Dec!J56</f>
        <v>111277</v>
      </c>
      <c r="G56" s="4">
        <f t="shared" si="11"/>
        <v>273144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2" t="s">
        <v>46</v>
      </c>
      <c r="B57" s="22"/>
      <c r="C57" s="1"/>
      <c r="D57" s="24">
        <f t="shared" ref="D57:G57" si="13">SUM(D43:D56)</f>
        <v>11043973701</v>
      </c>
      <c r="E57" s="24">
        <f t="shared" si="13"/>
        <v>220319057.3</v>
      </c>
      <c r="F57" s="24">
        <f t="shared" si="13"/>
        <v>441312924.4</v>
      </c>
      <c r="G57" s="24">
        <f t="shared" si="13"/>
        <v>-220993867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18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18"/>
      <c r="B59" s="2">
        <f>1+B56</f>
        <v>40</v>
      </c>
      <c r="C59" s="3" t="s">
        <v>118</v>
      </c>
      <c r="D59" s="38">
        <f>'Dec UPDATED'!F59</f>
        <v>63524944.59</v>
      </c>
      <c r="E59" s="4">
        <f>Oct!I59+Nov!I59+Dec!I59</f>
        <v>35406.48</v>
      </c>
      <c r="F59" s="4">
        <f>Oct!J59+Nov!J59+Dec!J59</f>
        <v>9886771.38</v>
      </c>
      <c r="G59" s="4">
        <f t="shared" ref="G59:G62" si="14">E59-F59</f>
        <v>-9851364.9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18"/>
      <c r="B60" s="2">
        <f t="shared" ref="B60:B62" si="15">1+B59</f>
        <v>41</v>
      </c>
      <c r="C60" s="3" t="s">
        <v>67</v>
      </c>
      <c r="D60" s="6">
        <f>Dec!F60</f>
        <v>304671784</v>
      </c>
      <c r="E60" s="4">
        <f>Oct!I60+Nov!I60+Dec!I60</f>
        <v>0</v>
      </c>
      <c r="F60" s="4">
        <f>Oct!J60+Nov!J60+Dec!J60</f>
        <v>4175823</v>
      </c>
      <c r="G60" s="4">
        <f t="shared" si="14"/>
        <v>-4175823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Dec!F61</f>
        <v>1680063742</v>
      </c>
      <c r="E61" s="4">
        <f>Oct!I61+Nov!I61+Dec!I61</f>
        <v>218682525</v>
      </c>
      <c r="F61" s="4">
        <f>Oct!J61+Nov!J61+Dec!J61</f>
        <v>27784058</v>
      </c>
      <c r="G61" s="4">
        <f t="shared" si="14"/>
        <v>190898467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Dec!F62</f>
        <v>243829981</v>
      </c>
      <c r="E62" s="4">
        <f>Oct!I62+Nov!I62+Dec!I62</f>
        <v>3276177</v>
      </c>
      <c r="F62" s="4">
        <f>Oct!J62+Nov!J62+Dec!J62</f>
        <v>9683210</v>
      </c>
      <c r="G62" s="4">
        <f t="shared" si="14"/>
        <v>-6407033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2" t="s">
        <v>50</v>
      </c>
      <c r="B63" s="23"/>
      <c r="C63" s="1"/>
      <c r="D63" s="24">
        <f t="shared" ref="D63:G63" si="16">SUM(D59:D62)</f>
        <v>2292090452</v>
      </c>
      <c r="E63" s="24">
        <f t="shared" si="16"/>
        <v>221994108.5</v>
      </c>
      <c r="F63" s="24">
        <f t="shared" si="16"/>
        <v>51529862.38</v>
      </c>
      <c r="G63" s="24">
        <f t="shared" si="16"/>
        <v>170464246.1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3"/>
      <c r="C64" s="1"/>
      <c r="D64" s="24">
        <f t="shared" ref="D64:G64" si="17">D57+D63</f>
        <v>13336064152</v>
      </c>
      <c r="E64" s="24">
        <f t="shared" si="17"/>
        <v>442313165.8</v>
      </c>
      <c r="F64" s="24">
        <f t="shared" si="17"/>
        <v>492842786.7</v>
      </c>
      <c r="G64" s="24">
        <f t="shared" si="17"/>
        <v>-50529620.92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18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Dec!F67</f>
        <v>34819568103</v>
      </c>
      <c r="E67" s="4">
        <f>Oct!I67+Nov!I67+Dec!I67</f>
        <v>501121039</v>
      </c>
      <c r="F67" s="4">
        <f>Oct!J67+Nov!J67+Dec!J67</f>
        <v>898012241</v>
      </c>
      <c r="G67" s="4">
        <f t="shared" ref="G67:G77" si="18">E67-F67</f>
        <v>-396891202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Dec!F68</f>
        <v>274950004.7</v>
      </c>
      <c r="E68" s="4">
        <f>Oct!I68+Nov!I68+Dec!I68</f>
        <v>7269420.89</v>
      </c>
      <c r="F68" s="4">
        <f>Oct!J68+Nov!J68+Dec!J68</f>
        <v>27026064.81</v>
      </c>
      <c r="G68" s="4">
        <f t="shared" si="18"/>
        <v>-19756643.92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Dec!F69</f>
        <v>939566914.4</v>
      </c>
      <c r="E69" s="4">
        <f>Oct!I69+Nov!I69+Dec!I69</f>
        <v>14425295.71</v>
      </c>
      <c r="F69" s="4">
        <f>Oct!J69+Nov!J69+Dec!J69</f>
        <v>12032311.81</v>
      </c>
      <c r="G69" s="4">
        <f t="shared" si="18"/>
        <v>2392983.9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Dec!F70</f>
        <v>186878865</v>
      </c>
      <c r="E70" s="4">
        <f>Oct!I70+Nov!I70+Dec!I70</f>
        <v>14994</v>
      </c>
      <c r="F70" s="4">
        <f>Oct!J70+Nov!J70+Dec!J70</f>
        <v>5235400</v>
      </c>
      <c r="G70" s="4">
        <f t="shared" si="18"/>
        <v>-5220406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Dec!F71</f>
        <v>1187363385</v>
      </c>
      <c r="E71" s="4">
        <f>Oct!I71+Nov!I71+Dec!I71</f>
        <v>137275641</v>
      </c>
      <c r="F71" s="4">
        <f>Oct!J71+Nov!J71+Dec!J71</f>
        <v>172001972</v>
      </c>
      <c r="G71" s="4">
        <f t="shared" si="18"/>
        <v>-34726331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Dec!F72</f>
        <v>1401779854</v>
      </c>
      <c r="E72" s="4">
        <f>Oct!I72+Nov!I72+Dec!I72</f>
        <v>15549178</v>
      </c>
      <c r="F72" s="4">
        <f>Oct!J72+Nov!J72+Dec!J72</f>
        <v>85639960</v>
      </c>
      <c r="G72" s="4">
        <f t="shared" si="18"/>
        <v>-70090782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Dec!F73</f>
        <v>615564665</v>
      </c>
      <c r="E73" s="4">
        <f>Oct!I73+Nov!I73+Dec!I73</f>
        <v>9029953</v>
      </c>
      <c r="F73" s="4">
        <f>Oct!J73+Nov!J73+Dec!J73</f>
        <v>10748139</v>
      </c>
      <c r="G73" s="4">
        <f t="shared" si="18"/>
        <v>-1718186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Dec!F74</f>
        <v>325432589.1</v>
      </c>
      <c r="E74" s="4">
        <f>Oct!I74+Nov!I74+Dec!I74</f>
        <v>2038399.08</v>
      </c>
      <c r="F74" s="4">
        <f>Oct!J74+Nov!J74+Dec!J74</f>
        <v>3618879.01</v>
      </c>
      <c r="G74" s="4">
        <f t="shared" si="18"/>
        <v>-1580479.93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Dec!F75</f>
        <v>1795029950</v>
      </c>
      <c r="E75" s="4">
        <f>Oct!I75+Nov!I75+Dec!I75</f>
        <v>50328545.77</v>
      </c>
      <c r="F75" s="4">
        <f>Oct!J75+Nov!J75+Dec!J75</f>
        <v>226343</v>
      </c>
      <c r="G75" s="4">
        <f t="shared" si="18"/>
        <v>50102202.77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Dec!F76</f>
        <v>6506536602</v>
      </c>
      <c r="E76" s="4">
        <f>Oct!I76+Nov!I76+Dec!I76</f>
        <v>540309691</v>
      </c>
      <c r="F76" s="4">
        <f>Oct!J76+Nov!J76+Dec!J76</f>
        <v>376864011</v>
      </c>
      <c r="G76" s="4">
        <f t="shared" si="18"/>
        <v>163445680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Dec!F77</f>
        <v>149672813</v>
      </c>
      <c r="E77" s="4">
        <f>Oct!I77+Nov!I77+Dec!I77</f>
        <v>3596718</v>
      </c>
      <c r="F77" s="4">
        <f>Oct!J77+Nov!J77+Dec!J77</f>
        <v>2688008</v>
      </c>
      <c r="G77" s="4">
        <f t="shared" si="18"/>
        <v>908710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18" t="s">
        <v>119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Dec!F79</f>
        <v>706282729.1</v>
      </c>
      <c r="E79" s="4">
        <f>Oct!I79+Nov!I79+Dec!I79</f>
        <v>0</v>
      </c>
      <c r="F79" s="4">
        <f>Oct!J79+Nov!J79+Dec!J79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2" t="s">
        <v>46</v>
      </c>
      <c r="B80" s="1"/>
      <c r="C80" s="1"/>
      <c r="D80" s="24">
        <f t="shared" ref="D80:G80" si="20">SUM(D67:D79)</f>
        <v>48908626475</v>
      </c>
      <c r="E80" s="24">
        <f t="shared" si="20"/>
        <v>1280958875</v>
      </c>
      <c r="F80" s="24">
        <f t="shared" si="20"/>
        <v>1594093330</v>
      </c>
      <c r="G80" s="24">
        <f t="shared" si="20"/>
        <v>-313134454.2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18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Dec!F82</f>
        <v>11765938117</v>
      </c>
      <c r="E82" s="4">
        <f>Oct!I82+Nov!I82+Dec!I82</f>
        <v>165901098</v>
      </c>
      <c r="F82" s="4">
        <f>Oct!J82+Nov!J82+Dec!J82</f>
        <v>933829417</v>
      </c>
      <c r="G82" s="4">
        <f t="shared" ref="G82:G88" si="21">E82-F82</f>
        <v>-767928319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Dec!F83</f>
        <v>95324086.26</v>
      </c>
      <c r="E83" s="4">
        <f>Oct!I83+Nov!I83+Dec!I83</f>
        <v>0</v>
      </c>
      <c r="F83" s="4">
        <f>Oct!J83+Nov!J83+Dec!J83</f>
        <v>1395765.54</v>
      </c>
      <c r="G83" s="4">
        <f t="shared" si="21"/>
        <v>-1395765.54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Dec!F84</f>
        <v>317539675</v>
      </c>
      <c r="E84" s="4">
        <f>Oct!I84+Nov!I84+Dec!I84</f>
        <v>10516817</v>
      </c>
      <c r="F84" s="4">
        <f>Oct!J84+Nov!J84+Dec!J84</f>
        <v>12906075</v>
      </c>
      <c r="G84" s="4">
        <f t="shared" si="21"/>
        <v>-2389258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18"/>
      <c r="B85" s="2">
        <f t="shared" si="22"/>
        <v>59</v>
      </c>
      <c r="C85" s="3" t="s">
        <v>88</v>
      </c>
      <c r="D85" s="6">
        <f>Dec!F85</f>
        <v>51310949</v>
      </c>
      <c r="E85" s="4">
        <f>Oct!I85+Nov!I85+Dec!I85</f>
        <v>0</v>
      </c>
      <c r="F85" s="4">
        <f>Oct!J85+Nov!J85+Dec!J85</f>
        <v>461099</v>
      </c>
      <c r="G85" s="4">
        <f t="shared" si="21"/>
        <v>-461099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Dec!F86</f>
        <v>1674999012</v>
      </c>
      <c r="E86" s="4">
        <f>Oct!I86+Nov!I86+Dec!I86</f>
        <v>500046</v>
      </c>
      <c r="F86" s="4">
        <f>Oct!J86+Nov!J86+Dec!J86</f>
        <v>98599178</v>
      </c>
      <c r="G86" s="4">
        <f t="shared" si="21"/>
        <v>-98099132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Dec!F87</f>
        <v>224904118.3</v>
      </c>
      <c r="E87" s="4">
        <f>Oct!I87+Nov!I87+Dec!I87</f>
        <v>802340.5</v>
      </c>
      <c r="F87" s="4">
        <f>Oct!J87+Nov!J87+Dec!J87</f>
        <v>1755213.58</v>
      </c>
      <c r="G87" s="4">
        <f t="shared" si="21"/>
        <v>-952873.08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Dec!F88</f>
        <v>489065836</v>
      </c>
      <c r="E88" s="4">
        <f>Oct!I88+Nov!I88+Dec!I88</f>
        <v>10354764</v>
      </c>
      <c r="F88" s="4">
        <f>Oct!J88+Nov!J88+Dec!J88</f>
        <v>170406356</v>
      </c>
      <c r="G88" s="4">
        <f t="shared" si="21"/>
        <v>-160051592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2" t="s">
        <v>92</v>
      </c>
      <c r="B89" s="23"/>
      <c r="C89" s="28"/>
      <c r="D89" s="24">
        <f t="shared" ref="D89:G89" si="23">SUM(D82:D88)</f>
        <v>14619081794</v>
      </c>
      <c r="E89" s="24">
        <f t="shared" si="23"/>
        <v>188075065.5</v>
      </c>
      <c r="F89" s="24">
        <f t="shared" si="23"/>
        <v>1219353104</v>
      </c>
      <c r="G89" s="24">
        <f t="shared" si="23"/>
        <v>-1031278039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Dec!F90</f>
        <v>695541460</v>
      </c>
      <c r="E90" s="4">
        <f>Oct!I90+Nov!I90+Dec!I90</f>
        <v>19146491</v>
      </c>
      <c r="F90" s="4">
        <f>Oct!J90+Nov!J90+Dec!J90</f>
        <v>206137770</v>
      </c>
      <c r="G90" s="4">
        <f>E90-F90</f>
        <v>-186991279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2" t="s">
        <v>94</v>
      </c>
      <c r="B91" s="28"/>
      <c r="C91" s="1"/>
      <c r="D91" s="24">
        <f t="shared" ref="D91:G91" si="24">SUM(D90)</f>
        <v>695541460</v>
      </c>
      <c r="E91" s="24">
        <f t="shared" si="24"/>
        <v>19146491</v>
      </c>
      <c r="F91" s="24">
        <f t="shared" si="24"/>
        <v>206137770</v>
      </c>
      <c r="G91" s="24">
        <f t="shared" si="24"/>
        <v>-186991279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3"/>
      <c r="C92" s="28"/>
      <c r="D92" s="24">
        <f t="shared" ref="D92:G92" si="25">D80+D89+D91</f>
        <v>64223249728</v>
      </c>
      <c r="E92" s="24">
        <f t="shared" si="25"/>
        <v>1488180432</v>
      </c>
      <c r="F92" s="24">
        <f t="shared" si="25"/>
        <v>3019584204</v>
      </c>
      <c r="G92" s="24">
        <f t="shared" si="25"/>
        <v>-1531403772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29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18" t="s">
        <v>20</v>
      </c>
      <c r="B94" s="2"/>
      <c r="C94" s="29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8"/>
      <c r="B95" s="2">
        <f>B90+1</f>
        <v>64</v>
      </c>
      <c r="C95" s="29" t="s">
        <v>114</v>
      </c>
      <c r="D95" s="6">
        <f>Dec!F95</f>
        <v>169863430.5</v>
      </c>
      <c r="E95" s="4">
        <f>Oct!I95+Nov!I95+Dec!I95</f>
        <v>103500</v>
      </c>
      <c r="F95" s="4">
        <f>Oct!J95+Nov!J95+Dec!J95</f>
        <v>60004.68</v>
      </c>
      <c r="G95" s="4">
        <f t="shared" ref="G95:G98" si="26">E95-F95</f>
        <v>43495.32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8"/>
      <c r="B96" s="2">
        <f t="shared" ref="B96:B98" si="27">1+B95</f>
        <v>65</v>
      </c>
      <c r="C96" s="3" t="s">
        <v>97</v>
      </c>
      <c r="D96" s="6">
        <f>Dec!F96</f>
        <v>22020780994</v>
      </c>
      <c r="E96" s="4">
        <f>Oct!I96+Nov!I96+Dec!I96</f>
        <v>1025186</v>
      </c>
      <c r="F96" s="4">
        <f>Oct!J96+Nov!J96+Dec!J96</f>
        <v>1139933153</v>
      </c>
      <c r="G96" s="4">
        <f t="shared" si="26"/>
        <v>-1138907967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18"/>
      <c r="B97" s="2">
        <f t="shared" si="27"/>
        <v>66</v>
      </c>
      <c r="C97" s="3" t="s">
        <v>98</v>
      </c>
      <c r="D97" s="6">
        <f>Dec!F97</f>
        <v>2751240546</v>
      </c>
      <c r="E97" s="4">
        <f>Oct!I97+Nov!I97+Dec!I97</f>
        <v>876355688</v>
      </c>
      <c r="F97" s="4">
        <f>Oct!J97+Nov!J97+Dec!J97</f>
        <v>1219384662</v>
      </c>
      <c r="G97" s="4">
        <f t="shared" si="26"/>
        <v>-343028974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99</v>
      </c>
      <c r="D98" s="6">
        <f>Dec!F98</f>
        <v>12390005903</v>
      </c>
      <c r="E98" s="4">
        <f>Oct!I98+Nov!I98+Dec!I98</f>
        <v>1508553050</v>
      </c>
      <c r="F98" s="4">
        <f>Oct!J98+Nov!J98+Dec!J98</f>
        <v>2388242655</v>
      </c>
      <c r="G98" s="4">
        <f t="shared" si="26"/>
        <v>-879689605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18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97</v>
      </c>
      <c r="D100" s="6">
        <f>Dec!F100</f>
        <v>11391312531</v>
      </c>
      <c r="E100" s="4">
        <f>Oct!I100+Nov!I100+Dec!I100</f>
        <v>2632299006</v>
      </c>
      <c r="F100" s="4">
        <f>Oct!J100+Nov!J100+Dec!J100</f>
        <v>2102672310</v>
      </c>
      <c r="G100" s="4">
        <f>E100-F100</f>
        <v>529626696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2" t="s">
        <v>46</v>
      </c>
      <c r="B101" s="2"/>
      <c r="C101" s="3"/>
      <c r="D101" s="24">
        <f t="shared" ref="D101:G101" si="28">SUM(D95:D100)</f>
        <v>48723203405</v>
      </c>
      <c r="E101" s="24">
        <f t="shared" si="28"/>
        <v>5018336430</v>
      </c>
      <c r="F101" s="24">
        <f t="shared" si="28"/>
        <v>6850292785</v>
      </c>
      <c r="G101" s="24">
        <f t="shared" si="28"/>
        <v>-1831956355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18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100</v>
      </c>
      <c r="D103" s="6">
        <f>Dec!F103</f>
        <v>2330153178</v>
      </c>
      <c r="E103" s="4">
        <f>Oct!I103+Nov!I103+Dec!I103</f>
        <v>256380445</v>
      </c>
      <c r="F103" s="4">
        <f>Oct!J103+Nov!J103+Dec!J103</f>
        <v>224003325</v>
      </c>
      <c r="G103" s="4">
        <f>E103-F103</f>
        <v>32377120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2" t="s">
        <v>92</v>
      </c>
      <c r="B104" s="2"/>
      <c r="C104" s="3"/>
      <c r="D104" s="24">
        <f t="shared" ref="D104:G104" si="29">SUM(D103)</f>
        <v>2330153178</v>
      </c>
      <c r="E104" s="24">
        <f t="shared" si="29"/>
        <v>256380445</v>
      </c>
      <c r="F104" s="24">
        <f t="shared" si="29"/>
        <v>224003325</v>
      </c>
      <c r="G104" s="24">
        <f t="shared" si="29"/>
        <v>32377120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101</v>
      </c>
      <c r="B105" s="2"/>
      <c r="C105" s="3"/>
      <c r="D105" s="24">
        <f t="shared" ref="D105:G105" si="30">D101+D104</f>
        <v>51053356583</v>
      </c>
      <c r="E105" s="24">
        <f t="shared" si="30"/>
        <v>5274716875</v>
      </c>
      <c r="F105" s="24">
        <f t="shared" si="30"/>
        <v>7074296110</v>
      </c>
      <c r="G105" s="24">
        <f t="shared" si="30"/>
        <v>-1799579235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102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18" t="s">
        <v>103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8"/>
      <c r="B108" s="2">
        <f>1+B103</f>
        <v>70</v>
      </c>
      <c r="C108" s="3" t="s">
        <v>122</v>
      </c>
      <c r="D108" s="6">
        <f>Dec!F108</f>
        <v>8874929633</v>
      </c>
      <c r="E108" s="4">
        <f>Oct!I108+Nov!I108+Dec!I108</f>
        <v>332556926</v>
      </c>
      <c r="F108" s="4">
        <f>Oct!J108+Nov!J108+Dec!J108</f>
        <v>397599880</v>
      </c>
      <c r="G108" s="4">
        <f t="shared" ref="G108:G110" si="31">E108-F108</f>
        <v>-65042954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105</v>
      </c>
      <c r="D109" s="6">
        <f>Dec!F109</f>
        <v>4981860766</v>
      </c>
      <c r="E109" s="4">
        <f>Oct!I109+Nov!I109+Dec!I109</f>
        <v>1009869741</v>
      </c>
      <c r="F109" s="4">
        <f>Oct!J109+Nov!J109+Dec!J109</f>
        <v>657539192</v>
      </c>
      <c r="G109" s="4">
        <f t="shared" si="31"/>
        <v>352330549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106</v>
      </c>
      <c r="D110" s="6">
        <f>Dec!F110</f>
        <v>3017136220</v>
      </c>
      <c r="E110" s="4">
        <f>Oct!I110+Nov!I110+Dec!I110</f>
        <v>1001122297</v>
      </c>
      <c r="F110" s="4">
        <f>Oct!J110+Nov!J110+Dec!J110</f>
        <v>121653429</v>
      </c>
      <c r="G110" s="4">
        <f t="shared" si="31"/>
        <v>879468868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2" t="s">
        <v>46</v>
      </c>
      <c r="B111" s="2"/>
      <c r="C111" s="3"/>
      <c r="D111" s="24">
        <f t="shared" ref="D111:G111" si="33">SUM(D108:D110)</f>
        <v>16873926619</v>
      </c>
      <c r="E111" s="24">
        <f t="shared" si="33"/>
        <v>2343548964</v>
      </c>
      <c r="F111" s="24">
        <f t="shared" si="33"/>
        <v>1176792501</v>
      </c>
      <c r="G111" s="24">
        <f t="shared" si="33"/>
        <v>1166756463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18" t="s">
        <v>107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104</v>
      </c>
      <c r="D113" s="6">
        <f>Dec!F113</f>
        <v>9361401796</v>
      </c>
      <c r="E113" s="4">
        <f>Oct!I113+Nov!I113+Dec!I113</f>
        <v>99951085</v>
      </c>
      <c r="F113" s="4">
        <f>Oct!J113+Nov!J113+Dec!J113</f>
        <v>506673698</v>
      </c>
      <c r="G113" s="4">
        <f>E113-F113</f>
        <v>-406722613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2" t="s">
        <v>92</v>
      </c>
      <c r="B114" s="23"/>
      <c r="C114" s="1"/>
      <c r="D114" s="24">
        <f t="shared" ref="D114:G114" si="34">SUM(D113)</f>
        <v>9361401796</v>
      </c>
      <c r="E114" s="24">
        <f t="shared" si="34"/>
        <v>99951085</v>
      </c>
      <c r="F114" s="24">
        <f t="shared" si="34"/>
        <v>506673698</v>
      </c>
      <c r="G114" s="24">
        <f t="shared" si="34"/>
        <v>-406722613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108</v>
      </c>
      <c r="B115" s="30"/>
      <c r="C115" s="28"/>
      <c r="D115" s="24">
        <f t="shared" ref="D115:G115" si="35">D111+D114</f>
        <v>26235328415</v>
      </c>
      <c r="E115" s="24">
        <f t="shared" si="35"/>
        <v>2443500049</v>
      </c>
      <c r="F115" s="24">
        <f t="shared" si="35"/>
        <v>1683466199</v>
      </c>
      <c r="G115" s="24">
        <f t="shared" si="35"/>
        <v>760033850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1" t="s">
        <v>109</v>
      </c>
      <c r="B116" s="32"/>
      <c r="C116" s="33"/>
      <c r="D116" s="34">
        <f t="shared" ref="D116:G116" si="36">D40+D64+D92+D105+D115</f>
        <v>214678976459</v>
      </c>
      <c r="E116" s="34">
        <f t="shared" si="36"/>
        <v>11074758850</v>
      </c>
      <c r="F116" s="34">
        <f t="shared" si="36"/>
        <v>15183543145</v>
      </c>
      <c r="G116" s="34">
        <f t="shared" si="36"/>
        <v>-4108784295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"/>
      <c r="B117" s="2"/>
      <c r="C117" s="36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29"/>
      <c r="B118" s="36"/>
      <c r="C118" s="36"/>
      <c r="D118" s="54">
        <f>D116-Dec!F116</f>
        <v>62426752.1</v>
      </c>
      <c r="E118" s="54">
        <f>E116-Oct!I116-'Nov UPDATED'!I116-Dec!I116</f>
        <v>-0.0000004768371582</v>
      </c>
      <c r="F118" s="54">
        <f>F116-Oct!J116-'Nov UPDATED'!J116-Dec!J116</f>
        <v>0.0000009536743164</v>
      </c>
      <c r="G118" s="54">
        <f>G116-Oct!K116-'Nov UPDATED'!K116-Dec!K116</f>
        <v>-0.000001192092896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29"/>
      <c r="B119" s="36"/>
      <c r="C119" s="36"/>
      <c r="D119" s="55"/>
      <c r="E119" s="55"/>
      <c r="F119" s="55"/>
      <c r="G119" s="5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29"/>
      <c r="B120" s="36"/>
      <c r="C120" s="36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29"/>
      <c r="B121" s="36"/>
      <c r="C121" s="36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29"/>
      <c r="B122" s="36"/>
      <c r="C122" s="36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29"/>
      <c r="B123" s="36"/>
      <c r="C123" s="36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6"/>
      <c r="C124" s="36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6"/>
      <c r="B125" s="36"/>
      <c r="C125" s="36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6"/>
      <c r="B126" s="36"/>
      <c r="C126" s="36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6"/>
      <c r="B127" s="36"/>
      <c r="C127" s="36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6"/>
      <c r="B128" s="36"/>
      <c r="C128" s="36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6"/>
      <c r="B129" s="36"/>
      <c r="C129" s="36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6"/>
      <c r="B130" s="36"/>
      <c r="C130" s="36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6"/>
      <c r="B131" s="36"/>
      <c r="C131" s="36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6"/>
      <c r="B132" s="36"/>
      <c r="C132" s="36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6"/>
      <c r="B133" s="36"/>
      <c r="C133" s="36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6"/>
      <c r="B134" s="36"/>
      <c r="C134" s="36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6"/>
      <c r="B135" s="36"/>
      <c r="C135" s="36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6"/>
      <c r="B136" s="36"/>
      <c r="C136" s="36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6"/>
      <c r="B137" s="36"/>
      <c r="C137" s="36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6"/>
      <c r="B138" s="36"/>
      <c r="C138" s="36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6"/>
      <c r="B139" s="36"/>
      <c r="C139" s="36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6"/>
      <c r="B140" s="36"/>
      <c r="C140" s="36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6"/>
      <c r="B141" s="36"/>
      <c r="C141" s="36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6"/>
      <c r="B142" s="36"/>
      <c r="C142" s="36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6"/>
      <c r="B143" s="36"/>
      <c r="C143" s="36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6"/>
      <c r="B144" s="36"/>
      <c r="C144" s="36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6"/>
      <c r="B145" s="36"/>
      <c r="C145" s="36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6"/>
      <c r="B146" s="36"/>
      <c r="C146" s="36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6"/>
      <c r="B147" s="36"/>
      <c r="C147" s="36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6"/>
      <c r="B148" s="36"/>
      <c r="C148" s="36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36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6"/>
      <c r="B150" s="36"/>
      <c r="C150" s="36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6"/>
      <c r="B151" s="36"/>
      <c r="C151" s="36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6"/>
      <c r="B152" s="36"/>
      <c r="C152" s="36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6"/>
      <c r="B153" s="36"/>
      <c r="C153" s="36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6"/>
      <c r="B154" s="36"/>
      <c r="C154" s="36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6"/>
      <c r="B155" s="36"/>
      <c r="C155" s="36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6"/>
      <c r="B156" s="36"/>
      <c r="C156" s="36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6"/>
      <c r="B157" s="36"/>
      <c r="C157" s="36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6"/>
      <c r="B158" s="36"/>
      <c r="C158" s="36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6"/>
      <c r="B159" s="36"/>
      <c r="C159" s="36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6"/>
      <c r="B160" s="36"/>
      <c r="C160" s="36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6"/>
      <c r="B161" s="36"/>
      <c r="C161" s="36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6"/>
      <c r="B162" s="36"/>
      <c r="C162" s="36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6"/>
      <c r="B163" s="36"/>
      <c r="C163" s="36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6"/>
      <c r="B164" s="36"/>
      <c r="C164" s="36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6"/>
      <c r="B165" s="36"/>
      <c r="C165" s="36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6"/>
      <c r="B166" s="36"/>
      <c r="C166" s="36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6"/>
      <c r="B167" s="36"/>
      <c r="C167" s="36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6"/>
      <c r="B168" s="36"/>
      <c r="C168" s="36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6"/>
      <c r="B169" s="36"/>
      <c r="C169" s="36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6"/>
      <c r="B170" s="36"/>
      <c r="C170" s="36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6"/>
      <c r="B171" s="36"/>
      <c r="C171" s="36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6"/>
      <c r="B172" s="36"/>
      <c r="C172" s="36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6"/>
      <c r="B173" s="36"/>
      <c r="C173" s="36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6"/>
      <c r="B174" s="36"/>
      <c r="C174" s="36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6"/>
      <c r="B175" s="36"/>
      <c r="C175" s="36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6"/>
      <c r="B176" s="36"/>
      <c r="C176" s="36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6"/>
      <c r="B177" s="36"/>
      <c r="C177" s="36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6"/>
      <c r="B178" s="36"/>
      <c r="C178" s="36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6"/>
      <c r="B179" s="36"/>
      <c r="C179" s="36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6"/>
      <c r="B180" s="36"/>
      <c r="C180" s="36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6"/>
      <c r="B181" s="36"/>
      <c r="C181" s="36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6"/>
      <c r="B182" s="36"/>
      <c r="C182" s="36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6"/>
      <c r="B183" s="36"/>
      <c r="C183" s="36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6"/>
      <c r="C184" s="36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6"/>
      <c r="B185" s="36"/>
      <c r="C185" s="36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6"/>
      <c r="B186" s="36"/>
      <c r="C186" s="36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6"/>
      <c r="C187" s="36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6"/>
      <c r="B188" s="36"/>
      <c r="C188" s="36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6"/>
      <c r="B189" s="36"/>
      <c r="C189" s="36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6"/>
      <c r="B190" s="36"/>
      <c r="C190" s="36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6"/>
      <c r="B191" s="36"/>
      <c r="C191" s="36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6"/>
      <c r="B192" s="36"/>
      <c r="C192" s="36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6"/>
      <c r="B193" s="36"/>
      <c r="C193" s="36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6"/>
      <c r="B194" s="36"/>
      <c r="C194" s="36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6"/>
      <c r="B195" s="36"/>
      <c r="C195" s="36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6"/>
      <c r="B196" s="36"/>
      <c r="C196" s="36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6"/>
      <c r="B197" s="36"/>
      <c r="C197" s="36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6"/>
      <c r="B198" s="36"/>
      <c r="C198" s="36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6"/>
      <c r="B199" s="36"/>
      <c r="C199" s="36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6"/>
      <c r="B200" s="36"/>
      <c r="C200" s="36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6"/>
      <c r="B201" s="36"/>
      <c r="C201" s="36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6"/>
      <c r="B202" s="36"/>
      <c r="C202" s="36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6"/>
      <c r="B203" s="36"/>
      <c r="C203" s="36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6"/>
      <c r="B204" s="36"/>
      <c r="C204" s="36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6"/>
      <c r="B205" s="36"/>
      <c r="C205" s="36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6"/>
      <c r="B206" s="36"/>
      <c r="C206" s="36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6"/>
      <c r="B207" s="36"/>
      <c r="C207" s="36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6"/>
      <c r="B208" s="36"/>
      <c r="C208" s="36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6"/>
      <c r="B209" s="36"/>
      <c r="C209" s="36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6"/>
      <c r="B210" s="36"/>
      <c r="C210" s="36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6"/>
      <c r="B211" s="36"/>
      <c r="C211" s="36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6"/>
      <c r="B212" s="36"/>
      <c r="C212" s="36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6"/>
      <c r="B213" s="36"/>
      <c r="C213" s="36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6"/>
      <c r="B214" s="36"/>
      <c r="C214" s="36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6"/>
      <c r="C215" s="36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6"/>
      <c r="B216" s="36"/>
      <c r="C216" s="36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6"/>
      <c r="B217" s="36"/>
      <c r="C217" s="36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6"/>
      <c r="B218" s="36"/>
      <c r="C218" s="36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6"/>
      <c r="B219" s="36"/>
      <c r="C219" s="36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6"/>
      <c r="B220" s="36"/>
      <c r="C220" s="36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6"/>
      <c r="B221" s="36"/>
      <c r="C221" s="36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6"/>
      <c r="B222" s="36"/>
      <c r="C222" s="36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6"/>
      <c r="B223" s="36"/>
      <c r="C223" s="36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6"/>
      <c r="B224" s="36"/>
      <c r="C224" s="36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6"/>
      <c r="B225" s="36"/>
      <c r="C225" s="36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6"/>
      <c r="B226" s="36"/>
      <c r="C226" s="36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6"/>
      <c r="B227" s="36"/>
      <c r="C227" s="36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6"/>
      <c r="B228" s="36"/>
      <c r="C228" s="36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6"/>
      <c r="B229" s="36"/>
      <c r="C229" s="36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6"/>
      <c r="B230" s="36"/>
      <c r="C230" s="36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6"/>
      <c r="B231" s="36"/>
      <c r="C231" s="36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6"/>
      <c r="B232" s="36"/>
      <c r="C232" s="36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6"/>
      <c r="B233" s="36"/>
      <c r="C233" s="36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6"/>
      <c r="B234" s="36"/>
      <c r="C234" s="36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6"/>
      <c r="B235" s="36"/>
      <c r="C235" s="36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6"/>
      <c r="B236" s="36"/>
      <c r="C236" s="36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6"/>
      <c r="B237" s="36"/>
      <c r="C237" s="36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6"/>
      <c r="B238" s="36"/>
      <c r="C238" s="36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6"/>
      <c r="B239" s="36"/>
      <c r="C239" s="36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6"/>
      <c r="B240" s="36"/>
      <c r="C240" s="36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6"/>
      <c r="B241" s="36"/>
      <c r="C241" s="36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6"/>
      <c r="B242" s="36"/>
      <c r="C242" s="36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6"/>
      <c r="B243" s="36"/>
      <c r="C243" s="36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6"/>
      <c r="B244" s="36"/>
      <c r="C244" s="36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6"/>
      <c r="B245" s="36"/>
      <c r="C245" s="36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6"/>
      <c r="B246" s="36"/>
      <c r="C246" s="36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6"/>
      <c r="B247" s="36"/>
      <c r="C247" s="36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6"/>
      <c r="B248" s="36"/>
      <c r="C248" s="36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6"/>
      <c r="B249" s="36"/>
      <c r="C249" s="36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6"/>
      <c r="B250" s="36"/>
      <c r="C250" s="36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6"/>
      <c r="B251" s="36"/>
      <c r="C251" s="36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6"/>
      <c r="C252" s="36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6"/>
      <c r="B253" s="36"/>
      <c r="C253" s="36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6"/>
      <c r="B254" s="36"/>
      <c r="C254" s="36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6"/>
      <c r="B255" s="36"/>
      <c r="C255" s="36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6"/>
      <c r="B256" s="36"/>
      <c r="C256" s="36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6"/>
      <c r="B257" s="36"/>
      <c r="C257" s="36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6"/>
      <c r="B258" s="36"/>
      <c r="C258" s="36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6"/>
      <c r="B259" s="36"/>
      <c r="C259" s="36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6"/>
      <c r="B260" s="36"/>
      <c r="C260" s="36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6"/>
      <c r="B261" s="36"/>
      <c r="C261" s="36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6"/>
      <c r="B262" s="36"/>
      <c r="C262" s="36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6"/>
      <c r="B263" s="36"/>
      <c r="C263" s="36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6"/>
      <c r="B264" s="36"/>
      <c r="C264" s="36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6"/>
      <c r="B265" s="36"/>
      <c r="C265" s="36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6"/>
      <c r="B266" s="36"/>
      <c r="C266" s="36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6"/>
      <c r="B267" s="36"/>
      <c r="C267" s="36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6"/>
      <c r="B268" s="36"/>
      <c r="C268" s="36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6"/>
      <c r="B269" s="36"/>
      <c r="C269" s="36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6"/>
      <c r="B270" s="36"/>
      <c r="C270" s="36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6"/>
      <c r="B271" s="36"/>
      <c r="C271" s="36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6"/>
      <c r="B272" s="36"/>
      <c r="C272" s="36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6"/>
      <c r="B273" s="36"/>
      <c r="C273" s="36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6"/>
      <c r="B274" s="36"/>
      <c r="C274" s="36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6"/>
      <c r="B275" s="36"/>
      <c r="C275" s="36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6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6"/>
      <c r="B277" s="36"/>
      <c r="C277" s="36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6"/>
      <c r="B278" s="36"/>
      <c r="C278" s="36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6"/>
      <c r="B279" s="36"/>
      <c r="C279" s="36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6"/>
      <c r="B280" s="36"/>
      <c r="C280" s="36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6"/>
      <c r="B281" s="36"/>
      <c r="C281" s="36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6"/>
      <c r="B282" s="36"/>
      <c r="C282" s="36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6"/>
      <c r="B283" s="36"/>
      <c r="C283" s="36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6"/>
      <c r="B284" s="36"/>
      <c r="C284" s="36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6"/>
      <c r="B285" s="36"/>
      <c r="C285" s="36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6"/>
      <c r="B286" s="36"/>
      <c r="C286" s="36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6"/>
      <c r="B287" s="36"/>
      <c r="C287" s="36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6"/>
      <c r="B288" s="36"/>
      <c r="C288" s="36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6"/>
      <c r="B289" s="36"/>
      <c r="C289" s="36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6"/>
      <c r="B290" s="36"/>
      <c r="C290" s="36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6"/>
      <c r="B291" s="36"/>
      <c r="C291" s="36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6"/>
      <c r="B292" s="36"/>
      <c r="C292" s="36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6"/>
      <c r="B293" s="36"/>
      <c r="C293" s="36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6"/>
      <c r="B294" s="36"/>
      <c r="C294" s="36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6"/>
      <c r="B295" s="36"/>
      <c r="C295" s="36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6"/>
      <c r="B296" s="36"/>
      <c r="C296" s="36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6"/>
      <c r="B297" s="36"/>
      <c r="C297" s="36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6"/>
      <c r="B298" s="36"/>
      <c r="C298" s="36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6"/>
      <c r="B299" s="36"/>
      <c r="C299" s="36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6"/>
      <c r="B300" s="36"/>
      <c r="C300" s="36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6"/>
      <c r="B301" s="36"/>
      <c r="C301" s="36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6"/>
      <c r="B302" s="36"/>
      <c r="C302" s="36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6"/>
      <c r="B303" s="36"/>
      <c r="C303" s="36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6"/>
      <c r="B304" s="36"/>
      <c r="C304" s="36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6"/>
      <c r="B305" s="36"/>
      <c r="C305" s="36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6"/>
      <c r="B306" s="36"/>
      <c r="C306" s="36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6"/>
      <c r="B307" s="36"/>
      <c r="C307" s="36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6"/>
      <c r="B308" s="36"/>
      <c r="C308" s="36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6"/>
      <c r="B309" s="36"/>
      <c r="C309" s="36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6"/>
      <c r="B310" s="36"/>
      <c r="C310" s="36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6"/>
      <c r="B311" s="36"/>
      <c r="C311" s="36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6"/>
      <c r="B312" s="36"/>
      <c r="C312" s="36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6"/>
      <c r="B313" s="36"/>
      <c r="C313" s="36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6"/>
      <c r="B314" s="36"/>
      <c r="C314" s="36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6"/>
      <c r="B315" s="36"/>
      <c r="C315" s="36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6"/>
      <c r="B316" s="36"/>
      <c r="C316" s="36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6"/>
      <c r="B317" s="36"/>
      <c r="C317" s="36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6"/>
      <c r="B318" s="36"/>
      <c r="C318" s="36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6"/>
      <c r="B319" s="36"/>
      <c r="C319" s="36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6"/>
      <c r="B320" s="36"/>
      <c r="C320" s="36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6"/>
      <c r="B321" s="36"/>
      <c r="C321" s="36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6"/>
      <c r="B322" s="36"/>
      <c r="C322" s="36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6"/>
      <c r="B323" s="36"/>
      <c r="C323" s="36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6"/>
      <c r="B324" s="36"/>
      <c r="C324" s="36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6"/>
      <c r="B325" s="36"/>
      <c r="C325" s="36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6"/>
      <c r="B326" s="36"/>
      <c r="C326" s="36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6"/>
      <c r="B327" s="36"/>
      <c r="C327" s="36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6"/>
      <c r="B328" s="36"/>
      <c r="C328" s="36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6"/>
      <c r="B329" s="36"/>
      <c r="C329" s="36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6"/>
      <c r="B330" s="36"/>
      <c r="C330" s="36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6"/>
      <c r="B331" s="36"/>
      <c r="C331" s="36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6"/>
      <c r="B332" s="36"/>
      <c r="C332" s="36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6"/>
      <c r="B333" s="36"/>
      <c r="C333" s="36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6"/>
      <c r="B334" s="36"/>
      <c r="C334" s="36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6"/>
      <c r="B335" s="36"/>
      <c r="C335" s="36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6"/>
      <c r="B336" s="36"/>
      <c r="C336" s="36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6"/>
      <c r="B337" s="36"/>
      <c r="C337" s="36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6"/>
      <c r="B338" s="36"/>
      <c r="C338" s="36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6"/>
      <c r="B339" s="36"/>
      <c r="C339" s="36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6"/>
      <c r="B340" s="36"/>
      <c r="C340" s="36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6"/>
      <c r="B341" s="36"/>
      <c r="C341" s="36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6"/>
      <c r="B342" s="36"/>
      <c r="C342" s="36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6"/>
      <c r="B343" s="36"/>
      <c r="C343" s="36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6"/>
      <c r="B344" s="36"/>
      <c r="C344" s="36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6"/>
      <c r="B345" s="36"/>
      <c r="C345" s="36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6"/>
      <c r="B346" s="36"/>
      <c r="C346" s="36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6"/>
      <c r="B347" s="36"/>
      <c r="C347" s="36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6"/>
      <c r="B348" s="36"/>
      <c r="C348" s="36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6"/>
      <c r="B349" s="36"/>
      <c r="C349" s="36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6"/>
      <c r="B350" s="36"/>
      <c r="C350" s="36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6"/>
      <c r="B351" s="36"/>
      <c r="C351" s="36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6"/>
      <c r="B352" s="36"/>
      <c r="C352" s="36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6"/>
      <c r="B353" s="36"/>
      <c r="C353" s="36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6"/>
      <c r="B354" s="36"/>
      <c r="C354" s="36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6"/>
      <c r="B355" s="36"/>
      <c r="C355" s="36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6"/>
      <c r="B356" s="36"/>
      <c r="C356" s="36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6"/>
      <c r="B357" s="36"/>
      <c r="C357" s="36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6"/>
      <c r="B358" s="36"/>
      <c r="C358" s="36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6"/>
      <c r="B359" s="36"/>
      <c r="C359" s="36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6"/>
      <c r="B360" s="36"/>
      <c r="C360" s="36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6"/>
      <c r="B361" s="36"/>
      <c r="C361" s="36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6"/>
      <c r="B362" s="36"/>
      <c r="C362" s="36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6"/>
      <c r="B363" s="36"/>
      <c r="C363" s="36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6"/>
      <c r="B364" s="36"/>
      <c r="C364" s="36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6"/>
      <c r="B365" s="36"/>
      <c r="C365" s="36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6"/>
      <c r="B366" s="36"/>
      <c r="C366" s="36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6"/>
      <c r="B367" s="36"/>
      <c r="C367" s="36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6"/>
      <c r="B368" s="36"/>
      <c r="C368" s="36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6"/>
      <c r="B369" s="36"/>
      <c r="C369" s="36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6"/>
      <c r="B370" s="36"/>
      <c r="C370" s="36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6"/>
      <c r="B371" s="36"/>
      <c r="C371" s="36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6"/>
      <c r="B372" s="36"/>
      <c r="C372" s="36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6"/>
      <c r="B373" s="36"/>
      <c r="C373" s="36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6"/>
      <c r="B374" s="36"/>
      <c r="C374" s="36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6"/>
      <c r="B375" s="36"/>
      <c r="C375" s="36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6"/>
      <c r="B376" s="36"/>
      <c r="C376" s="36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6"/>
      <c r="B377" s="36"/>
      <c r="C377" s="36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6"/>
      <c r="B378" s="36"/>
      <c r="C378" s="36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6"/>
      <c r="B379" s="36"/>
      <c r="C379" s="36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6"/>
      <c r="B380" s="36"/>
      <c r="C380" s="36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6"/>
      <c r="B381" s="36"/>
      <c r="C381" s="36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6"/>
      <c r="B382" s="36"/>
      <c r="C382" s="36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6"/>
      <c r="B383" s="36"/>
      <c r="C383" s="36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6"/>
      <c r="B384" s="36"/>
      <c r="C384" s="36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6"/>
      <c r="B385" s="36"/>
      <c r="C385" s="36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6"/>
      <c r="B386" s="36"/>
      <c r="C386" s="36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6"/>
      <c r="B387" s="36"/>
      <c r="C387" s="36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6"/>
      <c r="B388" s="36"/>
      <c r="C388" s="36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6"/>
      <c r="B389" s="36"/>
      <c r="C389" s="36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6"/>
      <c r="B390" s="36"/>
      <c r="C390" s="36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6"/>
      <c r="B391" s="36"/>
      <c r="C391" s="36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6"/>
      <c r="B392" s="36"/>
      <c r="C392" s="36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6"/>
      <c r="B393" s="36"/>
      <c r="C393" s="36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6"/>
      <c r="B394" s="36"/>
      <c r="C394" s="36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6"/>
      <c r="B395" s="36"/>
      <c r="C395" s="36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6"/>
      <c r="B396" s="36"/>
      <c r="C396" s="36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6"/>
      <c r="B397" s="36"/>
      <c r="C397" s="36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6"/>
      <c r="B398" s="36"/>
      <c r="C398" s="36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6"/>
      <c r="B399" s="36"/>
      <c r="C399" s="36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6"/>
      <c r="B400" s="36"/>
      <c r="C400" s="36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6"/>
      <c r="B401" s="36"/>
      <c r="C401" s="36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6"/>
      <c r="B402" s="36"/>
      <c r="C402" s="36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6"/>
      <c r="B403" s="36"/>
      <c r="C403" s="36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6"/>
      <c r="B404" s="36"/>
      <c r="C404" s="36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6"/>
      <c r="B405" s="36"/>
      <c r="C405" s="36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6"/>
      <c r="B406" s="36"/>
      <c r="C406" s="36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6"/>
      <c r="B407" s="36"/>
      <c r="C407" s="36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6"/>
      <c r="B408" s="36"/>
      <c r="C408" s="36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6"/>
      <c r="B409" s="36"/>
      <c r="C409" s="36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6"/>
      <c r="B410" s="36"/>
      <c r="C410" s="36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6"/>
      <c r="B411" s="36"/>
      <c r="C411" s="36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6"/>
      <c r="B412" s="36"/>
      <c r="C412" s="36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6"/>
      <c r="B413" s="36"/>
      <c r="C413" s="36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6"/>
      <c r="B414" s="36"/>
      <c r="C414" s="36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6"/>
      <c r="B415" s="36"/>
      <c r="C415" s="36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6"/>
      <c r="B416" s="36"/>
      <c r="C416" s="36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6"/>
      <c r="B417" s="36"/>
      <c r="C417" s="36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6"/>
      <c r="B418" s="36"/>
      <c r="C418" s="36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6"/>
      <c r="B419" s="36"/>
      <c r="C419" s="36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6"/>
      <c r="B420" s="36"/>
      <c r="C420" s="36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6"/>
      <c r="B421" s="36"/>
      <c r="C421" s="36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6"/>
      <c r="B422" s="36"/>
      <c r="C422" s="36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6"/>
      <c r="B423" s="36"/>
      <c r="C423" s="36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6"/>
      <c r="B424" s="36"/>
      <c r="C424" s="36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6"/>
      <c r="B425" s="36"/>
      <c r="C425" s="36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6"/>
      <c r="B426" s="36"/>
      <c r="C426" s="36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6"/>
      <c r="B427" s="36"/>
      <c r="C427" s="36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6"/>
      <c r="B428" s="36"/>
      <c r="C428" s="36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6"/>
      <c r="B429" s="36"/>
      <c r="C429" s="36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6"/>
      <c r="B430" s="36"/>
      <c r="C430" s="36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6"/>
      <c r="B431" s="36"/>
      <c r="C431" s="36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6"/>
      <c r="B432" s="36"/>
      <c r="C432" s="36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6"/>
      <c r="B433" s="36"/>
      <c r="C433" s="36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6"/>
      <c r="B434" s="36"/>
      <c r="C434" s="36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6"/>
      <c r="B435" s="36"/>
      <c r="C435" s="36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6"/>
      <c r="B436" s="36"/>
      <c r="C436" s="36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6"/>
      <c r="B437" s="36"/>
      <c r="C437" s="36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6"/>
      <c r="B438" s="36"/>
      <c r="C438" s="36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6"/>
      <c r="B439" s="36"/>
      <c r="C439" s="36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6"/>
      <c r="B440" s="36"/>
      <c r="C440" s="36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6"/>
      <c r="B441" s="36"/>
      <c r="C441" s="36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6"/>
      <c r="B442" s="36"/>
      <c r="C442" s="36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6"/>
      <c r="B443" s="36"/>
      <c r="C443" s="36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6"/>
      <c r="B444" s="36"/>
      <c r="C444" s="36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6"/>
      <c r="B445" s="36"/>
      <c r="C445" s="36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6"/>
      <c r="B446" s="36"/>
      <c r="C446" s="36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6"/>
      <c r="B447" s="36"/>
      <c r="C447" s="36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6"/>
      <c r="B448" s="36"/>
      <c r="C448" s="36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6"/>
      <c r="B449" s="36"/>
      <c r="C449" s="36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6"/>
      <c r="B450" s="36"/>
      <c r="C450" s="36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6"/>
      <c r="B451" s="36"/>
      <c r="C451" s="36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6"/>
      <c r="B452" s="36"/>
      <c r="C452" s="36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6"/>
      <c r="B453" s="36"/>
      <c r="C453" s="36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6"/>
      <c r="B454" s="36"/>
      <c r="C454" s="36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6"/>
      <c r="B455" s="36"/>
      <c r="C455" s="36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6"/>
      <c r="B456" s="36"/>
      <c r="C456" s="36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6"/>
      <c r="B457" s="36"/>
      <c r="C457" s="36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6"/>
      <c r="B458" s="36"/>
      <c r="C458" s="36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6"/>
      <c r="B459" s="36"/>
      <c r="C459" s="36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6"/>
      <c r="B460" s="36"/>
      <c r="C460" s="36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6"/>
      <c r="B461" s="36"/>
      <c r="C461" s="36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6"/>
      <c r="B462" s="36"/>
      <c r="C462" s="36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6"/>
      <c r="B463" s="36"/>
      <c r="C463" s="36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6"/>
      <c r="B464" s="36"/>
      <c r="C464" s="36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6"/>
      <c r="B465" s="36"/>
      <c r="C465" s="36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6"/>
      <c r="B466" s="36"/>
      <c r="C466" s="36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6"/>
      <c r="B467" s="36"/>
      <c r="C467" s="36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6"/>
      <c r="B468" s="36"/>
      <c r="C468" s="36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6"/>
      <c r="B469" s="36"/>
      <c r="C469" s="36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6"/>
      <c r="B470" s="36"/>
      <c r="C470" s="36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6"/>
      <c r="B471" s="36"/>
      <c r="C471" s="36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6"/>
      <c r="B472" s="36"/>
      <c r="C472" s="36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6"/>
      <c r="B473" s="36"/>
      <c r="C473" s="36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6"/>
      <c r="B474" s="36"/>
      <c r="C474" s="36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6"/>
      <c r="B475" s="36"/>
      <c r="C475" s="36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6"/>
      <c r="B476" s="36"/>
      <c r="C476" s="36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6"/>
      <c r="B477" s="36"/>
      <c r="C477" s="36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6"/>
      <c r="B478" s="36"/>
      <c r="C478" s="36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6"/>
      <c r="B479" s="36"/>
      <c r="C479" s="36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6"/>
      <c r="B480" s="36"/>
      <c r="C480" s="36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6"/>
      <c r="B481" s="36"/>
      <c r="C481" s="36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6"/>
      <c r="B482" s="36"/>
      <c r="C482" s="36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6"/>
      <c r="B483" s="36"/>
      <c r="C483" s="36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6"/>
      <c r="B484" s="36"/>
      <c r="C484" s="36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6"/>
      <c r="B485" s="36"/>
      <c r="C485" s="36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6"/>
      <c r="B486" s="36"/>
      <c r="C486" s="36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6"/>
      <c r="B487" s="36"/>
      <c r="C487" s="36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6"/>
      <c r="B488" s="36"/>
      <c r="C488" s="36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6"/>
      <c r="B489" s="36"/>
      <c r="C489" s="36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6"/>
      <c r="B490" s="36"/>
      <c r="C490" s="36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6"/>
      <c r="B491" s="36"/>
      <c r="C491" s="36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6"/>
      <c r="B492" s="36"/>
      <c r="C492" s="36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6"/>
      <c r="B493" s="36"/>
      <c r="C493" s="36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6"/>
      <c r="B494" s="36"/>
      <c r="C494" s="36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6"/>
      <c r="B495" s="36"/>
      <c r="C495" s="36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6"/>
      <c r="B496" s="36"/>
      <c r="C496" s="36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6"/>
      <c r="B497" s="36"/>
      <c r="C497" s="36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6"/>
      <c r="B498" s="36"/>
      <c r="C498" s="36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6"/>
      <c r="B499" s="36"/>
      <c r="C499" s="36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6"/>
      <c r="B500" s="36"/>
      <c r="C500" s="36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6"/>
      <c r="B501" s="36"/>
      <c r="C501" s="36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6"/>
      <c r="B502" s="36"/>
      <c r="C502" s="36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6"/>
      <c r="B503" s="36"/>
      <c r="C503" s="36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6"/>
      <c r="B504" s="36"/>
      <c r="C504" s="36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6"/>
      <c r="B505" s="36"/>
      <c r="C505" s="36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6"/>
      <c r="B506" s="36"/>
      <c r="C506" s="36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6"/>
      <c r="B507" s="36"/>
      <c r="C507" s="36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6"/>
      <c r="B508" s="36"/>
      <c r="C508" s="36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6"/>
      <c r="B509" s="36"/>
      <c r="C509" s="36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6"/>
      <c r="B510" s="36"/>
      <c r="C510" s="36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6"/>
      <c r="B511" s="36"/>
      <c r="C511" s="36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6"/>
      <c r="B512" s="36"/>
      <c r="C512" s="36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6"/>
      <c r="B513" s="36"/>
      <c r="C513" s="36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6"/>
      <c r="B514" s="36"/>
      <c r="C514" s="36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6"/>
      <c r="B515" s="36"/>
      <c r="C515" s="36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6"/>
      <c r="B516" s="36"/>
      <c r="C516" s="36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6"/>
      <c r="B517" s="36"/>
      <c r="C517" s="36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6"/>
      <c r="B518" s="36"/>
      <c r="C518" s="36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6"/>
      <c r="B519" s="36"/>
      <c r="C519" s="36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6"/>
      <c r="B520" s="36"/>
      <c r="C520" s="36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6"/>
      <c r="B521" s="36"/>
      <c r="C521" s="36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6"/>
      <c r="B522" s="36"/>
      <c r="C522" s="36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6"/>
      <c r="B523" s="36"/>
      <c r="C523" s="36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6"/>
      <c r="B524" s="36"/>
      <c r="C524" s="36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6"/>
      <c r="B525" s="36"/>
      <c r="C525" s="36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6"/>
      <c r="B526" s="36"/>
      <c r="C526" s="36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6"/>
      <c r="B527" s="36"/>
      <c r="C527" s="36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6"/>
      <c r="B528" s="36"/>
      <c r="C528" s="36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6"/>
      <c r="B529" s="36"/>
      <c r="C529" s="36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6"/>
      <c r="B530" s="36"/>
      <c r="C530" s="36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6"/>
      <c r="B531" s="36"/>
      <c r="C531" s="36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6"/>
      <c r="B532" s="36"/>
      <c r="C532" s="36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6"/>
      <c r="B533" s="36"/>
      <c r="C533" s="36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6"/>
      <c r="B534" s="36"/>
      <c r="C534" s="36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6"/>
      <c r="B535" s="36"/>
      <c r="C535" s="36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6"/>
      <c r="B536" s="36"/>
      <c r="C536" s="36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6"/>
      <c r="B537" s="36"/>
      <c r="C537" s="36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6"/>
      <c r="B538" s="36"/>
      <c r="C538" s="36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6"/>
      <c r="B539" s="36"/>
      <c r="C539" s="36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6"/>
      <c r="B540" s="36"/>
      <c r="C540" s="36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6"/>
      <c r="B541" s="36"/>
      <c r="C541" s="36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6"/>
      <c r="B542" s="36"/>
      <c r="C542" s="36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6"/>
      <c r="B543" s="36"/>
      <c r="C543" s="36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6"/>
      <c r="B544" s="36"/>
      <c r="C544" s="36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6"/>
      <c r="B545" s="36"/>
      <c r="C545" s="36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6"/>
      <c r="B546" s="36"/>
      <c r="C546" s="36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6"/>
      <c r="B547" s="36"/>
      <c r="C547" s="36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6"/>
      <c r="B548" s="36"/>
      <c r="C548" s="36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6"/>
      <c r="B549" s="36"/>
      <c r="C549" s="36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6"/>
      <c r="B550" s="36"/>
      <c r="C550" s="36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6"/>
      <c r="B551" s="36"/>
      <c r="C551" s="36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6"/>
      <c r="B552" s="36"/>
      <c r="C552" s="36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6"/>
      <c r="B553" s="36"/>
      <c r="C553" s="36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6"/>
      <c r="B554" s="36"/>
      <c r="C554" s="36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6"/>
      <c r="B555" s="36"/>
      <c r="C555" s="36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6"/>
      <c r="B556" s="36"/>
      <c r="C556" s="36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6"/>
      <c r="B557" s="36"/>
      <c r="C557" s="36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6"/>
      <c r="B558" s="36"/>
      <c r="C558" s="36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6"/>
      <c r="B559" s="36"/>
      <c r="C559" s="36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6"/>
      <c r="B560" s="36"/>
      <c r="C560" s="36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6"/>
      <c r="B561" s="36"/>
      <c r="C561" s="36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6"/>
      <c r="B562" s="36"/>
      <c r="C562" s="36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6"/>
      <c r="B563" s="36"/>
      <c r="C563" s="36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6"/>
      <c r="B564" s="36"/>
      <c r="C564" s="36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6"/>
      <c r="B565" s="36"/>
      <c r="C565" s="36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6"/>
      <c r="B566" s="36"/>
      <c r="C566" s="36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6"/>
      <c r="B567" s="36"/>
      <c r="C567" s="36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6"/>
      <c r="B568" s="36"/>
      <c r="C568" s="36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6"/>
      <c r="B569" s="36"/>
      <c r="C569" s="36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6"/>
      <c r="B570" s="36"/>
      <c r="C570" s="36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6"/>
      <c r="B571" s="36"/>
      <c r="C571" s="36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6"/>
      <c r="B572" s="36"/>
      <c r="C572" s="36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6"/>
      <c r="B573" s="36"/>
      <c r="C573" s="36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6"/>
      <c r="B574" s="36"/>
      <c r="C574" s="36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6"/>
      <c r="B575" s="36"/>
      <c r="C575" s="36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6"/>
      <c r="B576" s="36"/>
      <c r="C576" s="36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6"/>
      <c r="B577" s="36"/>
      <c r="C577" s="36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6"/>
      <c r="B578" s="36"/>
      <c r="C578" s="36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6"/>
      <c r="B579" s="36"/>
      <c r="C579" s="36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6"/>
      <c r="B580" s="36"/>
      <c r="C580" s="36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6"/>
      <c r="B581" s="36"/>
      <c r="C581" s="36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6"/>
      <c r="B582" s="36"/>
      <c r="C582" s="36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6"/>
      <c r="B583" s="36"/>
      <c r="C583" s="36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6"/>
      <c r="B584" s="36"/>
      <c r="C584" s="36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6"/>
      <c r="B585" s="36"/>
      <c r="C585" s="36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6"/>
      <c r="B586" s="36"/>
      <c r="C586" s="36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6"/>
      <c r="B587" s="36"/>
      <c r="C587" s="36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6"/>
      <c r="B588" s="36"/>
      <c r="C588" s="36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6"/>
      <c r="B589" s="36"/>
      <c r="C589" s="36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6"/>
      <c r="B590" s="36"/>
      <c r="C590" s="36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6"/>
      <c r="B591" s="36"/>
      <c r="C591" s="36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6"/>
      <c r="B592" s="36"/>
      <c r="C592" s="36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6"/>
      <c r="B593" s="36"/>
      <c r="C593" s="36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6"/>
      <c r="B594" s="36"/>
      <c r="C594" s="36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6"/>
      <c r="B595" s="36"/>
      <c r="C595" s="36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6"/>
      <c r="B596" s="36"/>
      <c r="C596" s="36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6"/>
      <c r="B597" s="36"/>
      <c r="C597" s="36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6"/>
      <c r="B598" s="36"/>
      <c r="C598" s="36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6"/>
      <c r="B599" s="36"/>
      <c r="C599" s="36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6"/>
      <c r="B600" s="36"/>
      <c r="C600" s="36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6"/>
      <c r="B601" s="36"/>
      <c r="C601" s="36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6"/>
      <c r="B602" s="36"/>
      <c r="C602" s="36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6"/>
      <c r="B603" s="36"/>
      <c r="C603" s="36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6"/>
      <c r="B604" s="36"/>
      <c r="C604" s="36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6"/>
      <c r="B605" s="36"/>
      <c r="C605" s="36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6"/>
      <c r="B606" s="36"/>
      <c r="C606" s="36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6"/>
      <c r="B607" s="36"/>
      <c r="C607" s="36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6"/>
      <c r="B608" s="36"/>
      <c r="C608" s="36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6"/>
      <c r="B609" s="36"/>
      <c r="C609" s="36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6"/>
      <c r="B610" s="36"/>
      <c r="C610" s="36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6"/>
      <c r="B611" s="36"/>
      <c r="C611" s="36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6"/>
      <c r="B612" s="36"/>
      <c r="C612" s="36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6"/>
      <c r="B613" s="36"/>
      <c r="C613" s="36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6"/>
      <c r="B614" s="36"/>
      <c r="C614" s="36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6"/>
      <c r="B615" s="36"/>
      <c r="C615" s="36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6"/>
      <c r="B616" s="36"/>
      <c r="C616" s="36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6"/>
      <c r="B617" s="36"/>
      <c r="C617" s="36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6"/>
      <c r="B618" s="36"/>
      <c r="C618" s="36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6"/>
      <c r="B619" s="36"/>
      <c r="C619" s="36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6"/>
      <c r="B620" s="36"/>
      <c r="C620" s="36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6"/>
      <c r="B621" s="36"/>
      <c r="C621" s="36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6"/>
      <c r="B622" s="36"/>
      <c r="C622" s="36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6"/>
      <c r="B623" s="36"/>
      <c r="C623" s="36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6"/>
      <c r="B624" s="36"/>
      <c r="C624" s="36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6"/>
      <c r="B625" s="36"/>
      <c r="C625" s="36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6"/>
      <c r="B626" s="36"/>
      <c r="C626" s="36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6"/>
      <c r="B627" s="36"/>
      <c r="C627" s="36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6"/>
      <c r="B628" s="36"/>
      <c r="C628" s="36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6"/>
      <c r="B629" s="36"/>
      <c r="C629" s="36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6"/>
      <c r="B630" s="36"/>
      <c r="C630" s="36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6"/>
      <c r="B631" s="36"/>
      <c r="C631" s="36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6"/>
      <c r="B632" s="36"/>
      <c r="C632" s="36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6"/>
      <c r="B633" s="36"/>
      <c r="C633" s="36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6"/>
      <c r="B634" s="36"/>
      <c r="C634" s="36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6"/>
      <c r="B635" s="36"/>
      <c r="C635" s="36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6"/>
      <c r="B636" s="36"/>
      <c r="C636" s="36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6"/>
      <c r="B637" s="36"/>
      <c r="C637" s="36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6"/>
      <c r="B638" s="36"/>
      <c r="C638" s="36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6"/>
      <c r="B639" s="36"/>
      <c r="C639" s="36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6"/>
      <c r="B640" s="36"/>
      <c r="C640" s="36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6"/>
      <c r="B641" s="36"/>
      <c r="C641" s="36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6"/>
      <c r="B642" s="36"/>
      <c r="C642" s="36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6"/>
      <c r="B643" s="36"/>
      <c r="C643" s="36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6"/>
      <c r="B644" s="36"/>
      <c r="C644" s="36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6"/>
      <c r="B645" s="36"/>
      <c r="C645" s="36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6"/>
      <c r="B646" s="36"/>
      <c r="C646" s="36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6"/>
      <c r="B647" s="36"/>
      <c r="C647" s="36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6"/>
      <c r="B648" s="36"/>
      <c r="C648" s="36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6"/>
      <c r="B649" s="36"/>
      <c r="C649" s="36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6"/>
      <c r="B650" s="36"/>
      <c r="C650" s="36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6"/>
      <c r="B651" s="36"/>
      <c r="C651" s="36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6"/>
      <c r="B652" s="36"/>
      <c r="C652" s="36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6"/>
      <c r="B653" s="36"/>
      <c r="C653" s="36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6"/>
      <c r="B654" s="36"/>
      <c r="C654" s="36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6"/>
      <c r="B655" s="36"/>
      <c r="C655" s="36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6"/>
      <c r="B656" s="36"/>
      <c r="C656" s="36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6"/>
      <c r="B657" s="36"/>
      <c r="C657" s="36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6"/>
      <c r="B658" s="36"/>
      <c r="C658" s="36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6"/>
      <c r="B659" s="36"/>
      <c r="C659" s="36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6"/>
      <c r="B660" s="36"/>
      <c r="C660" s="36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6"/>
      <c r="B661" s="36"/>
      <c r="C661" s="36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6"/>
      <c r="B662" s="36"/>
      <c r="C662" s="36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6"/>
      <c r="B663" s="36"/>
      <c r="C663" s="36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6"/>
      <c r="B664" s="36"/>
      <c r="C664" s="36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6"/>
      <c r="B665" s="36"/>
      <c r="C665" s="36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6"/>
      <c r="B666" s="36"/>
      <c r="C666" s="36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6"/>
      <c r="B667" s="36"/>
      <c r="C667" s="36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6"/>
      <c r="B668" s="36"/>
      <c r="C668" s="36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6"/>
      <c r="B669" s="36"/>
      <c r="C669" s="36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6"/>
      <c r="B670" s="36"/>
      <c r="C670" s="36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6"/>
      <c r="B671" s="36"/>
      <c r="C671" s="36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6"/>
      <c r="B672" s="36"/>
      <c r="C672" s="36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6"/>
      <c r="B673" s="36"/>
      <c r="C673" s="36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6"/>
      <c r="B674" s="36"/>
      <c r="C674" s="36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6"/>
      <c r="B675" s="36"/>
      <c r="C675" s="36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6"/>
      <c r="B676" s="36"/>
      <c r="C676" s="36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6"/>
      <c r="B677" s="36"/>
      <c r="C677" s="36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6"/>
      <c r="B678" s="36"/>
      <c r="C678" s="36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6"/>
      <c r="B679" s="36"/>
      <c r="C679" s="36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6"/>
      <c r="B680" s="36"/>
      <c r="C680" s="36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6"/>
      <c r="B681" s="36"/>
      <c r="C681" s="36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6"/>
      <c r="B682" s="36"/>
      <c r="C682" s="36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6"/>
      <c r="B683" s="36"/>
      <c r="C683" s="36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6"/>
      <c r="B684" s="36"/>
      <c r="C684" s="36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6"/>
      <c r="B685" s="36"/>
      <c r="C685" s="36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6"/>
      <c r="B686" s="36"/>
      <c r="C686" s="36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6"/>
      <c r="B687" s="36"/>
      <c r="C687" s="36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6"/>
      <c r="B688" s="36"/>
      <c r="C688" s="36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6"/>
      <c r="B689" s="36"/>
      <c r="C689" s="36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6"/>
      <c r="B690" s="36"/>
      <c r="C690" s="36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6"/>
      <c r="B691" s="36"/>
      <c r="C691" s="36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6"/>
      <c r="B692" s="36"/>
      <c r="C692" s="36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6"/>
      <c r="B693" s="36"/>
      <c r="C693" s="36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6"/>
      <c r="B694" s="36"/>
      <c r="C694" s="36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6"/>
      <c r="B695" s="36"/>
      <c r="C695" s="36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6"/>
      <c r="B696" s="36"/>
      <c r="C696" s="36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6"/>
      <c r="B697" s="36"/>
      <c r="C697" s="36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6"/>
      <c r="B698" s="36"/>
      <c r="C698" s="36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6"/>
      <c r="B699" s="36"/>
      <c r="C699" s="36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6"/>
      <c r="B700" s="36"/>
      <c r="C700" s="36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6"/>
      <c r="B701" s="36"/>
      <c r="C701" s="36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6"/>
      <c r="B702" s="36"/>
      <c r="C702" s="36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6"/>
      <c r="B703" s="36"/>
      <c r="C703" s="36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6"/>
      <c r="B704" s="36"/>
      <c r="C704" s="36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6"/>
      <c r="B705" s="36"/>
      <c r="C705" s="36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6"/>
      <c r="B706" s="36"/>
      <c r="C706" s="36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6"/>
      <c r="B707" s="36"/>
      <c r="C707" s="36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6"/>
      <c r="B708" s="36"/>
      <c r="C708" s="36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6"/>
      <c r="B709" s="36"/>
      <c r="C709" s="36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6"/>
      <c r="B710" s="36"/>
      <c r="C710" s="36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6"/>
      <c r="B711" s="36"/>
      <c r="C711" s="36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6"/>
      <c r="B712" s="36"/>
      <c r="C712" s="36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6"/>
      <c r="B713" s="36"/>
      <c r="C713" s="36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6"/>
      <c r="B714" s="36"/>
      <c r="C714" s="36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6"/>
      <c r="B715" s="36"/>
      <c r="C715" s="36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6"/>
      <c r="B716" s="36"/>
      <c r="C716" s="36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6"/>
      <c r="B717" s="36"/>
      <c r="C717" s="36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6"/>
      <c r="B718" s="36"/>
      <c r="C718" s="36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6"/>
      <c r="B719" s="36"/>
      <c r="C719" s="36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6"/>
      <c r="B720" s="36"/>
      <c r="C720" s="36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6"/>
      <c r="B721" s="36"/>
      <c r="C721" s="36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6"/>
      <c r="B722" s="36"/>
      <c r="C722" s="36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6"/>
      <c r="B723" s="36"/>
      <c r="C723" s="36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6"/>
      <c r="B724" s="36"/>
      <c r="C724" s="36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6"/>
      <c r="B725" s="36"/>
      <c r="C725" s="36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6"/>
      <c r="B726" s="36"/>
      <c r="C726" s="36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6"/>
      <c r="B727" s="36"/>
      <c r="C727" s="36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6"/>
      <c r="B728" s="36"/>
      <c r="C728" s="36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6"/>
      <c r="B729" s="36"/>
      <c r="C729" s="36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6"/>
      <c r="B730" s="36"/>
      <c r="C730" s="36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6"/>
      <c r="B731" s="36"/>
      <c r="C731" s="36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6"/>
      <c r="B732" s="36"/>
      <c r="C732" s="36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6"/>
      <c r="B733" s="36"/>
      <c r="C733" s="36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6"/>
      <c r="B734" s="36"/>
      <c r="C734" s="36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6"/>
      <c r="B735" s="36"/>
      <c r="C735" s="36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6"/>
      <c r="B736" s="36"/>
      <c r="C736" s="36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6"/>
      <c r="B737" s="36"/>
      <c r="C737" s="36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6"/>
      <c r="B738" s="36"/>
      <c r="C738" s="36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6"/>
      <c r="B739" s="36"/>
      <c r="C739" s="36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6"/>
      <c r="B740" s="36"/>
      <c r="C740" s="36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6"/>
      <c r="B741" s="36"/>
      <c r="C741" s="36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6"/>
      <c r="B742" s="36"/>
      <c r="C742" s="36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6"/>
      <c r="B743" s="36"/>
      <c r="C743" s="36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6"/>
      <c r="B744" s="36"/>
      <c r="C744" s="36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6"/>
      <c r="B745" s="36"/>
      <c r="C745" s="36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6"/>
      <c r="B746" s="36"/>
      <c r="C746" s="36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6"/>
      <c r="B747" s="36"/>
      <c r="C747" s="36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6"/>
      <c r="B748" s="36"/>
      <c r="C748" s="36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6"/>
      <c r="B749" s="36"/>
      <c r="C749" s="36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6"/>
      <c r="B750" s="36"/>
      <c r="C750" s="36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6"/>
      <c r="B751" s="36"/>
      <c r="C751" s="36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6"/>
      <c r="B752" s="36"/>
      <c r="C752" s="36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6"/>
      <c r="B753" s="36"/>
      <c r="C753" s="36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6"/>
      <c r="B754" s="36"/>
      <c r="C754" s="36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6"/>
      <c r="B755" s="36"/>
      <c r="C755" s="36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6"/>
      <c r="B756" s="36"/>
      <c r="C756" s="36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6"/>
      <c r="B757" s="36"/>
      <c r="C757" s="36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6"/>
      <c r="B758" s="36"/>
      <c r="C758" s="36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6"/>
      <c r="B759" s="36"/>
      <c r="C759" s="36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6"/>
      <c r="B760" s="36"/>
      <c r="C760" s="36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6"/>
      <c r="B761" s="36"/>
      <c r="C761" s="36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6"/>
      <c r="B762" s="36"/>
      <c r="C762" s="36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6"/>
      <c r="B763" s="36"/>
      <c r="C763" s="36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6"/>
      <c r="B764" s="36"/>
      <c r="C764" s="36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6"/>
      <c r="B765" s="36"/>
      <c r="C765" s="36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6"/>
      <c r="B766" s="36"/>
      <c r="C766" s="36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6"/>
      <c r="B767" s="36"/>
      <c r="C767" s="36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6"/>
      <c r="B768" s="36"/>
      <c r="C768" s="36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6"/>
      <c r="B769" s="36"/>
      <c r="C769" s="36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6"/>
      <c r="B770" s="36"/>
      <c r="C770" s="36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6"/>
      <c r="B771" s="36"/>
      <c r="C771" s="36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6"/>
      <c r="B772" s="36"/>
      <c r="C772" s="36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6"/>
      <c r="B773" s="36"/>
      <c r="C773" s="36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6"/>
      <c r="B774" s="36"/>
      <c r="C774" s="36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6"/>
      <c r="B775" s="36"/>
      <c r="C775" s="36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6"/>
      <c r="B776" s="36"/>
      <c r="C776" s="36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6"/>
      <c r="B777" s="36"/>
      <c r="C777" s="36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6"/>
      <c r="B778" s="36"/>
      <c r="C778" s="36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6"/>
      <c r="B779" s="36"/>
      <c r="C779" s="36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6"/>
      <c r="B780" s="36"/>
      <c r="C780" s="36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6"/>
      <c r="B781" s="36"/>
      <c r="C781" s="36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6"/>
      <c r="B782" s="36"/>
      <c r="C782" s="36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6"/>
      <c r="B783" s="36"/>
      <c r="C783" s="36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6"/>
      <c r="B784" s="36"/>
      <c r="C784" s="36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6"/>
      <c r="B785" s="36"/>
      <c r="C785" s="36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6"/>
      <c r="B786" s="36"/>
      <c r="C786" s="36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6"/>
      <c r="B787" s="36"/>
      <c r="C787" s="36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6"/>
      <c r="B788" s="36"/>
      <c r="C788" s="36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6"/>
      <c r="B789" s="36"/>
      <c r="C789" s="36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6"/>
      <c r="B790" s="36"/>
      <c r="C790" s="36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6"/>
      <c r="B791" s="36"/>
      <c r="C791" s="36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6"/>
      <c r="B792" s="36"/>
      <c r="C792" s="36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6"/>
      <c r="B793" s="36"/>
      <c r="C793" s="36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6"/>
      <c r="B794" s="36"/>
      <c r="C794" s="36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6"/>
      <c r="B795" s="36"/>
      <c r="C795" s="36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6"/>
      <c r="B796" s="36"/>
      <c r="C796" s="36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6"/>
      <c r="B797" s="36"/>
      <c r="C797" s="36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6"/>
      <c r="B798" s="36"/>
      <c r="C798" s="36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6"/>
      <c r="B799" s="36"/>
      <c r="C799" s="36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6"/>
      <c r="B800" s="36"/>
      <c r="C800" s="36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6"/>
      <c r="B801" s="36"/>
      <c r="C801" s="36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6"/>
      <c r="B802" s="36"/>
      <c r="C802" s="36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6"/>
      <c r="B803" s="36"/>
      <c r="C803" s="36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6"/>
      <c r="B804" s="36"/>
      <c r="C804" s="36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6"/>
      <c r="B805" s="36"/>
      <c r="C805" s="36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6"/>
      <c r="B806" s="36"/>
      <c r="C806" s="36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6"/>
      <c r="B807" s="36"/>
      <c r="C807" s="36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6"/>
      <c r="B808" s="36"/>
      <c r="C808" s="36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6"/>
      <c r="B809" s="36"/>
      <c r="C809" s="36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6"/>
      <c r="B810" s="36"/>
      <c r="C810" s="36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6"/>
      <c r="B811" s="36"/>
      <c r="C811" s="36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6"/>
      <c r="B812" s="36"/>
      <c r="C812" s="36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6"/>
      <c r="B813" s="36"/>
      <c r="C813" s="36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6"/>
      <c r="B814" s="36"/>
      <c r="C814" s="36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6"/>
      <c r="B815" s="36"/>
      <c r="C815" s="36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6"/>
      <c r="B816" s="36"/>
      <c r="C816" s="36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6"/>
      <c r="B817" s="36"/>
      <c r="C817" s="36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6"/>
      <c r="B818" s="36"/>
      <c r="C818" s="36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6"/>
      <c r="B819" s="36"/>
      <c r="C819" s="36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6"/>
      <c r="B820" s="36"/>
      <c r="C820" s="36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6"/>
      <c r="B821" s="36"/>
      <c r="C821" s="36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6"/>
      <c r="B822" s="36"/>
      <c r="C822" s="36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6"/>
      <c r="B823" s="36"/>
      <c r="C823" s="36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6"/>
      <c r="B824" s="36"/>
      <c r="C824" s="36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6"/>
      <c r="B825" s="36"/>
      <c r="C825" s="36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6"/>
      <c r="B826" s="36"/>
      <c r="C826" s="36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6"/>
      <c r="B827" s="36"/>
      <c r="C827" s="36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6"/>
      <c r="B828" s="36"/>
      <c r="C828" s="36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6"/>
      <c r="B829" s="36"/>
      <c r="C829" s="36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6"/>
      <c r="B830" s="36"/>
      <c r="C830" s="36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6"/>
      <c r="B831" s="36"/>
      <c r="C831" s="36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6"/>
      <c r="B832" s="36"/>
      <c r="C832" s="36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6"/>
      <c r="B833" s="36"/>
      <c r="C833" s="36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6"/>
      <c r="B834" s="36"/>
      <c r="C834" s="36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6"/>
      <c r="B835" s="36"/>
      <c r="C835" s="36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6"/>
      <c r="B836" s="36"/>
      <c r="C836" s="36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6"/>
      <c r="B837" s="36"/>
      <c r="C837" s="36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6"/>
      <c r="B838" s="36"/>
      <c r="C838" s="36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6"/>
      <c r="B839" s="36"/>
      <c r="C839" s="36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6"/>
      <c r="B840" s="36"/>
      <c r="C840" s="36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6"/>
      <c r="B841" s="36"/>
      <c r="C841" s="36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6"/>
      <c r="B842" s="36"/>
      <c r="C842" s="36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6"/>
      <c r="B843" s="36"/>
      <c r="C843" s="36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6"/>
      <c r="B844" s="36"/>
      <c r="C844" s="36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6"/>
      <c r="B845" s="36"/>
      <c r="C845" s="36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6"/>
      <c r="B846" s="36"/>
      <c r="C846" s="36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6"/>
      <c r="B847" s="36"/>
      <c r="C847" s="36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6"/>
      <c r="B848" s="36"/>
      <c r="C848" s="36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6"/>
      <c r="B849" s="36"/>
      <c r="C849" s="36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6"/>
      <c r="B850" s="36"/>
      <c r="C850" s="36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6"/>
      <c r="B851" s="36"/>
      <c r="C851" s="36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6"/>
      <c r="B852" s="36"/>
      <c r="C852" s="36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6"/>
      <c r="B853" s="36"/>
      <c r="C853" s="36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6"/>
      <c r="B854" s="36"/>
      <c r="C854" s="36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6"/>
      <c r="B855" s="36"/>
      <c r="C855" s="36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6"/>
      <c r="B856" s="36"/>
      <c r="C856" s="36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6"/>
      <c r="B857" s="36"/>
      <c r="C857" s="36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6"/>
      <c r="B858" s="36"/>
      <c r="C858" s="36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6"/>
      <c r="B859" s="36"/>
      <c r="C859" s="36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6"/>
      <c r="B860" s="36"/>
      <c r="C860" s="36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6"/>
      <c r="B861" s="36"/>
      <c r="C861" s="36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6"/>
      <c r="B862" s="36"/>
      <c r="C862" s="36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6"/>
      <c r="B863" s="36"/>
      <c r="C863" s="36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6"/>
      <c r="B864" s="36"/>
      <c r="C864" s="36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6"/>
      <c r="B865" s="36"/>
      <c r="C865" s="36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6"/>
      <c r="B866" s="36"/>
      <c r="C866" s="36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6"/>
      <c r="B867" s="36"/>
      <c r="C867" s="36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6"/>
      <c r="B868" s="36"/>
      <c r="C868" s="36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6"/>
      <c r="B869" s="36"/>
      <c r="C869" s="36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6"/>
      <c r="B870" s="36"/>
      <c r="C870" s="36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6"/>
      <c r="B871" s="36"/>
      <c r="C871" s="36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6"/>
      <c r="B872" s="36"/>
      <c r="C872" s="36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6"/>
      <c r="B873" s="36"/>
      <c r="C873" s="36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6"/>
      <c r="B874" s="36"/>
      <c r="C874" s="36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6"/>
      <c r="B875" s="36"/>
      <c r="C875" s="36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6"/>
      <c r="B876" s="36"/>
      <c r="C876" s="36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6"/>
      <c r="B877" s="36"/>
      <c r="C877" s="36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6"/>
      <c r="B878" s="36"/>
      <c r="C878" s="36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6"/>
      <c r="B879" s="36"/>
      <c r="C879" s="36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6"/>
      <c r="B880" s="36"/>
      <c r="C880" s="36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6"/>
      <c r="B881" s="36"/>
      <c r="C881" s="36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6"/>
      <c r="B882" s="36"/>
      <c r="C882" s="36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6"/>
      <c r="B883" s="36"/>
      <c r="C883" s="36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6"/>
      <c r="B884" s="36"/>
      <c r="C884" s="36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6"/>
      <c r="B885" s="36"/>
      <c r="C885" s="36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6"/>
      <c r="B886" s="36"/>
      <c r="C886" s="36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6"/>
      <c r="B887" s="36"/>
      <c r="C887" s="36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6"/>
      <c r="B888" s="36"/>
      <c r="C888" s="36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6"/>
      <c r="B889" s="36"/>
      <c r="C889" s="36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6"/>
      <c r="B890" s="36"/>
      <c r="C890" s="36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6"/>
      <c r="B891" s="36"/>
      <c r="C891" s="36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6"/>
      <c r="B892" s="36"/>
      <c r="C892" s="36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6"/>
      <c r="B893" s="36"/>
      <c r="C893" s="36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6"/>
      <c r="B894" s="36"/>
      <c r="C894" s="36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6"/>
      <c r="B895" s="36"/>
      <c r="C895" s="36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6"/>
      <c r="B896" s="36"/>
      <c r="C896" s="36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6"/>
      <c r="B897" s="36"/>
      <c r="C897" s="36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6"/>
      <c r="B898" s="36"/>
      <c r="C898" s="36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6"/>
      <c r="B899" s="36"/>
      <c r="C899" s="36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6"/>
      <c r="B900" s="36"/>
      <c r="C900" s="36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6"/>
      <c r="B901" s="36"/>
      <c r="C901" s="36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6"/>
      <c r="B902" s="36"/>
      <c r="C902" s="36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6"/>
      <c r="B903" s="36"/>
      <c r="C903" s="36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6"/>
      <c r="B904" s="36"/>
      <c r="C904" s="36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6"/>
      <c r="B905" s="36"/>
      <c r="C905" s="36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6"/>
      <c r="B906" s="36"/>
      <c r="C906" s="36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6"/>
      <c r="B907" s="36"/>
      <c r="C907" s="36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6"/>
      <c r="B908" s="36"/>
      <c r="C908" s="36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6"/>
      <c r="B909" s="36"/>
      <c r="C909" s="36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6"/>
      <c r="B910" s="36"/>
      <c r="C910" s="36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6"/>
      <c r="B911" s="36"/>
      <c r="C911" s="36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6"/>
      <c r="B912" s="36"/>
      <c r="C912" s="36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6"/>
      <c r="B913" s="36"/>
      <c r="C913" s="36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6"/>
      <c r="B914" s="36"/>
      <c r="C914" s="36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6"/>
      <c r="B915" s="36"/>
      <c r="C915" s="36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6"/>
      <c r="B916" s="36"/>
      <c r="C916" s="36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6"/>
      <c r="B917" s="36"/>
      <c r="C917" s="36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6"/>
      <c r="B918" s="36"/>
      <c r="C918" s="36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6"/>
      <c r="B919" s="36"/>
      <c r="C919" s="36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6"/>
      <c r="B920" s="36"/>
      <c r="C920" s="36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6"/>
      <c r="B921" s="36"/>
      <c r="C921" s="36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6"/>
      <c r="B922" s="36"/>
      <c r="C922" s="36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6"/>
      <c r="B923" s="36"/>
      <c r="C923" s="36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6"/>
      <c r="B924" s="36"/>
      <c r="C924" s="36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6"/>
      <c r="B925" s="36"/>
      <c r="C925" s="36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6"/>
      <c r="B926" s="36"/>
      <c r="C926" s="36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6"/>
      <c r="B927" s="36"/>
      <c r="C927" s="36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6"/>
      <c r="B928" s="36"/>
      <c r="C928" s="36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6"/>
      <c r="B929" s="36"/>
      <c r="C929" s="36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6"/>
      <c r="B930" s="36"/>
      <c r="C930" s="36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6"/>
      <c r="B931" s="36"/>
      <c r="C931" s="36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6"/>
      <c r="B932" s="36"/>
      <c r="C932" s="36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6"/>
      <c r="B933" s="36"/>
      <c r="C933" s="36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6"/>
      <c r="B934" s="36"/>
      <c r="C934" s="36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6"/>
      <c r="B935" s="36"/>
      <c r="C935" s="36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6"/>
      <c r="B936" s="36"/>
      <c r="C936" s="36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6"/>
      <c r="B937" s="36"/>
      <c r="C937" s="36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6"/>
      <c r="B938" s="36"/>
      <c r="C938" s="36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6"/>
      <c r="B939" s="36"/>
      <c r="C939" s="36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6"/>
      <c r="B940" s="36"/>
      <c r="C940" s="36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6"/>
      <c r="B941" s="36"/>
      <c r="C941" s="36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6"/>
      <c r="B942" s="36"/>
      <c r="C942" s="36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6"/>
      <c r="B943" s="36"/>
      <c r="C943" s="36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6"/>
      <c r="B944" s="36"/>
      <c r="C944" s="36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6"/>
      <c r="B945" s="36"/>
      <c r="C945" s="36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6"/>
      <c r="B946" s="36"/>
      <c r="C946" s="36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6"/>
      <c r="B947" s="36"/>
      <c r="C947" s="36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6"/>
      <c r="B948" s="36"/>
      <c r="C948" s="36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6"/>
      <c r="B949" s="36"/>
      <c r="C949" s="36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6"/>
      <c r="B950" s="36"/>
      <c r="C950" s="36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6"/>
      <c r="B951" s="36"/>
      <c r="C951" s="36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6"/>
      <c r="B952" s="36"/>
      <c r="C952" s="36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6"/>
      <c r="B953" s="36"/>
      <c r="C953" s="36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6"/>
      <c r="B954" s="36"/>
      <c r="C954" s="36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6"/>
      <c r="B955" s="36"/>
      <c r="C955" s="36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6"/>
      <c r="B956" s="36"/>
      <c r="C956" s="36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6"/>
      <c r="B957" s="36"/>
      <c r="C957" s="36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6"/>
      <c r="B958" s="36"/>
      <c r="C958" s="36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6"/>
      <c r="B959" s="36"/>
      <c r="C959" s="36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6"/>
      <c r="B960" s="36"/>
      <c r="C960" s="36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6"/>
      <c r="B961" s="36"/>
      <c r="C961" s="36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6"/>
      <c r="B962" s="36"/>
      <c r="C962" s="36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6"/>
      <c r="B963" s="36"/>
      <c r="C963" s="36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6"/>
      <c r="B964" s="36"/>
      <c r="C964" s="36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6"/>
      <c r="B965" s="36"/>
      <c r="C965" s="36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6"/>
      <c r="B966" s="36"/>
      <c r="C966" s="36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6"/>
      <c r="B967" s="36"/>
      <c r="C967" s="36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6"/>
      <c r="B968" s="36"/>
      <c r="C968" s="36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6"/>
      <c r="B969" s="36"/>
      <c r="C969" s="36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6"/>
      <c r="B970" s="36"/>
      <c r="C970" s="36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6"/>
      <c r="B971" s="36"/>
      <c r="C971" s="36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6"/>
      <c r="B972" s="36"/>
      <c r="C972" s="36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6"/>
      <c r="B973" s="36"/>
      <c r="C973" s="36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6"/>
      <c r="B974" s="36"/>
      <c r="C974" s="36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6"/>
      <c r="B975" s="36"/>
      <c r="C975" s="36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6"/>
      <c r="B976" s="36"/>
      <c r="C976" s="36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6"/>
      <c r="B977" s="36"/>
      <c r="C977" s="36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6"/>
      <c r="B978" s="36"/>
      <c r="C978" s="36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6"/>
      <c r="B979" s="36"/>
      <c r="C979" s="36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6"/>
      <c r="B980" s="36"/>
      <c r="C980" s="36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6"/>
      <c r="B981" s="36"/>
      <c r="C981" s="36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6"/>
      <c r="B982" s="36"/>
      <c r="C982" s="36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6"/>
      <c r="B983" s="36"/>
      <c r="C983" s="36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6"/>
      <c r="B984" s="36"/>
      <c r="C984" s="36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6"/>
      <c r="B985" s="36"/>
      <c r="C985" s="36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6"/>
      <c r="B986" s="36"/>
      <c r="C986" s="36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6"/>
      <c r="B987" s="36"/>
      <c r="C987" s="36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6"/>
      <c r="B988" s="36"/>
      <c r="C988" s="36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6"/>
      <c r="B989" s="36"/>
      <c r="C989" s="36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6"/>
      <c r="B990" s="36"/>
      <c r="C990" s="36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6"/>
      <c r="B991" s="36"/>
      <c r="C991" s="36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6"/>
      <c r="B992" s="36"/>
      <c r="C992" s="36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6"/>
      <c r="B993" s="36"/>
      <c r="C993" s="36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6"/>
      <c r="B994" s="36"/>
      <c r="C994" s="36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6"/>
      <c r="B995" s="36"/>
      <c r="C995" s="36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6"/>
      <c r="B996" s="36"/>
      <c r="C996" s="36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6"/>
      <c r="B997" s="36"/>
      <c r="C997" s="36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6"/>
      <c r="B998" s="36"/>
      <c r="C998" s="36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6"/>
      <c r="B999" s="36"/>
      <c r="C999" s="36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6"/>
      <c r="B1000" s="36"/>
      <c r="C1000" s="36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5"/>
    <col customWidth="1" min="2" max="2" width="23.13"/>
    <col customWidth="1" min="3" max="3" width="11.13"/>
    <col customWidth="1" min="4" max="4" width="14.75"/>
    <col customWidth="1" min="5" max="6" width="15.5"/>
    <col customWidth="1" min="7" max="7" width="17.13"/>
    <col customWidth="1" min="8" max="8" width="15.88"/>
    <col customWidth="1" min="9" max="9" width="16.75"/>
    <col customWidth="1" min="10" max="11" width="15.88"/>
    <col customWidth="1" min="12" max="13" width="16.38"/>
    <col customWidth="1" min="14" max="14" width="19.5"/>
    <col customWidth="1" min="15" max="15" width="19.13"/>
    <col customWidth="1" min="16" max="26" width="8.75"/>
  </cols>
  <sheetData>
    <row r="1" ht="15.0" customHeight="1">
      <c r="A1" s="71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0" customHeight="1">
      <c r="A2" s="72" t="s">
        <v>138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26.2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4.75" customHeight="1">
      <c r="A4" s="73" t="s">
        <v>139</v>
      </c>
      <c r="B4" s="73" t="s">
        <v>140</v>
      </c>
      <c r="C4" s="73" t="s">
        <v>141</v>
      </c>
      <c r="D4" s="73" t="s">
        <v>142</v>
      </c>
      <c r="E4" s="73" t="s">
        <v>143</v>
      </c>
      <c r="F4" s="73" t="s">
        <v>144</v>
      </c>
      <c r="G4" s="73" t="s">
        <v>145</v>
      </c>
      <c r="H4" s="73" t="s">
        <v>146</v>
      </c>
      <c r="I4" s="74" t="s">
        <v>147</v>
      </c>
      <c r="J4" s="74" t="s">
        <v>148</v>
      </c>
      <c r="K4" s="74" t="s">
        <v>149</v>
      </c>
      <c r="L4" s="74" t="s">
        <v>150</v>
      </c>
      <c r="M4" s="74" t="s">
        <v>151</v>
      </c>
      <c r="N4" s="74" t="s">
        <v>152</v>
      </c>
      <c r="O4" s="74" t="s">
        <v>153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20.25" customHeight="1">
      <c r="A5" s="76">
        <v>1.0</v>
      </c>
      <c r="B5" s="77" t="s">
        <v>154</v>
      </c>
      <c r="C5" s="76">
        <v>1.0</v>
      </c>
      <c r="D5" s="76"/>
      <c r="E5" s="78">
        <f>Feb!F95</f>
        <v>171707354.8</v>
      </c>
      <c r="F5" s="78">
        <f>Mar!F95</f>
        <v>172624993.8</v>
      </c>
      <c r="G5" s="79">
        <f>Apr!F95</f>
        <v>176576001.3</v>
      </c>
      <c r="H5" s="79">
        <f>May!F95</f>
        <v>178443072</v>
      </c>
      <c r="I5" s="79">
        <f>June!F95</f>
        <v>178853749.8</v>
      </c>
      <c r="J5" s="80">
        <f>July!F95</f>
        <v>179128941.6</v>
      </c>
      <c r="K5" s="80">
        <f>Aug!F95</f>
        <v>167881849.8</v>
      </c>
      <c r="L5" s="80">
        <f>Sep!F95</f>
        <v>168350152.6</v>
      </c>
      <c r="M5" s="80">
        <f>Oct!F95</f>
        <v>168866607.6</v>
      </c>
      <c r="N5" s="81">
        <f>Nov!F95</f>
        <v>169363800</v>
      </c>
      <c r="O5" s="82">
        <f>Dec!F95</f>
        <v>169863430.5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20.25" customHeight="1">
      <c r="A6" s="76">
        <f t="shared" ref="A6:A15" si="1">A5+1</f>
        <v>2</v>
      </c>
      <c r="B6" s="84" t="s">
        <v>155</v>
      </c>
      <c r="C6" s="76">
        <f>8+2</f>
        <v>10</v>
      </c>
      <c r="D6" s="78">
        <f>SUM(Jan!F10+Jan!F11+Jan!F24+Jan!F37+Jan!F43+Jan!F44+Jan!F68+Jan!F75+Jan!F79+Jan!F83)</f>
        <v>9387153158</v>
      </c>
      <c r="E6" s="78">
        <f>SUM(Feb!F10+Feb!F11+Feb!F24+Feb!F37+Feb!F43+Feb!F44+Feb!F68+Feb!F75+Feb!F79+Feb!F83)</f>
        <v>9563723863</v>
      </c>
      <c r="F6" s="78">
        <f>SUM(Mar!F10+Mar!F11+Mar!F24+Mar!F37+Mar!F43+Mar!F44+Mar!F68+Mar!F75+Mar!F79+Mar!F83)</f>
        <v>9599795702</v>
      </c>
      <c r="G6" s="85">
        <f>SUM(Apr!F10+Apr!F11+Apr!F24+Apr!F37+Apr!F43+Apr!F44+Apr!F68+Apr!F75+Apr!F79+Apr!F83)</f>
        <v>9406048983</v>
      </c>
      <c r="H6" s="85">
        <f>SUM('May UPDATED'!F10+'May UPDATED'!F11+'May UPDATED'!F24+'May UPDATED'!F37+'May UPDATED'!F43+'May UPDATED'!F44+'May UPDATED'!F68+'May UPDATED'!F75+'May UPDATED'!F79+'May UPDATED'!F83)</f>
        <v>8745661153</v>
      </c>
      <c r="I6" s="85">
        <f>SUM(June!F10+June!F11+June!F24+June!F37+June!F43+June!F44+June!F68+June!F75+June!F79+June!F83)</f>
        <v>8747859798</v>
      </c>
      <c r="J6" s="85">
        <f>SUM(July!F10+July!F11+July!F24+July!F37+July!F43+July!F44+July!F68+July!F75+July!F79+July!F83)</f>
        <v>8789912793</v>
      </c>
      <c r="K6" s="85">
        <f>SUM(Aug!F10+Aug!F11+Aug!F24+Aug!F37+Aug!F43+Aug!F44+Aug!F68+Aug!F75+Aug!F79+Aug!F83)</f>
        <v>9062495505</v>
      </c>
      <c r="L6" s="85">
        <f>SUM(Sep!F10+Sep!F11+Sep!F24+Sep!F37+Sep!F43+Sep!F44+Sep!F68+Sep!F75+Sep!F79+Sep!F83)</f>
        <v>9377638975</v>
      </c>
      <c r="M6" s="85">
        <f>SUM(Oct!F10+Oct!F11+Oct!F24+Oct!F37+Oct!F43+Oct!F44+Oct!F68+Oct!F75+Oct!F79+Oct!F83)</f>
        <v>9255909520</v>
      </c>
      <c r="N6" s="86">
        <f>SUM(Nov!F10+Nov!F11+Nov!F24+Nov!F37+Nov!F43+Nov!F44+Nov!F68+Nov!F75+Nov!F79+Nov!F83)</f>
        <v>8881250364</v>
      </c>
      <c r="O6" s="87">
        <f>SUM(Dec!F10+Dec!F11+Dec!F24+Dec!F37+Dec!F43+Dec!F44+Dec!F68+Dec!F75+Dec!F79+Dec!F83)</f>
        <v>8806015983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9.5" customHeight="1">
      <c r="A7" s="76">
        <f t="shared" si="1"/>
        <v>3</v>
      </c>
      <c r="B7" s="84" t="s">
        <v>156</v>
      </c>
      <c r="C7" s="76">
        <f>8+1+9</f>
        <v>18</v>
      </c>
      <c r="D7" s="78">
        <f>SUM('Jan UPDATED'!F9+Jan!F17+Jan!F18+Jan!F23+Jan!F32+Jan!F48+Jan!F49+Jan!F50+Jan!F60+Jan!F67+Jan!F70+Jan!F72+Jan!F73+Jan!F82+Jan!F85+Jan!F86+Jan!F90+Jan!F95+Jan!F99+Jan!F107+Jan!F112)</f>
        <v>128661438474</v>
      </c>
      <c r="E7" s="78">
        <f>SUM(Feb!F9+Feb!F17+Feb!F18+Feb!F23+Feb!F32+Feb!F48+Feb!F49+Feb!F50+Feb!F60+Feb!F67+Feb!F70+Feb!F72+Feb!F73+Feb!F82+Feb!F85+Feb!F86+Feb!F90+Feb!F96+Feb!F100+Feb!F108+Feb!F113)</f>
        <v>128403335431</v>
      </c>
      <c r="F7" s="78">
        <f>SUM(Mar!F9+Mar!F17+Mar!F18+Mar!F23+Mar!F32+Mar!F48+Mar!F49+Mar!F50+Mar!F60+Mar!F67+Mar!F70+Mar!F72+Mar!F73+Mar!F82+Mar!F85+Mar!F86+Mar!F90+Mar!F96+Mar!F100+Mar!F108+Mar!F113)</f>
        <v>128045492666</v>
      </c>
      <c r="G7" s="85">
        <f>SUM(Apr!F9+Apr!F17+Apr!F18+Apr!F23+Apr!F32+Apr!F48+Apr!F49+Apr!F50+Apr!F60+Apr!F67+Apr!F70+Apr!F72+Apr!F73+Apr!F82+Apr!F85+Apr!F86+Apr!F90+Apr!F96+Apr!F100+Apr!F108+Apr!F113)</f>
        <v>127123731498</v>
      </c>
      <c r="H7" s="85">
        <f>SUM(May!F9+May!F17+May!F18+May!F23+May!F32+May!F48+May!F49+May!F50+May!F60+May!F67+May!F70+May!F72+May!F73+May!F82+May!F85+May!F86+May!F90+May!F96+May!F100+May!F108+May!F113)</f>
        <v>126497767789</v>
      </c>
      <c r="I7" s="85">
        <f>SUM(June!F9+June!F17+June!F18+June!F23+June!F32+June!F48+June!F49+June!F50+June!F60+June!F67+June!F70+June!F72+June!F73+June!F82+June!F85+June!F86+June!F90+June!F96+June!F100+June!F108+June!F113)</f>
        <v>125999991430</v>
      </c>
      <c r="J7" s="85">
        <f>SUM(July!F9+July!F17+July!F18+July!F23+July!F32+July!F48+July!F49+July!F50+July!F60+July!F67+July!F70+July!F72+July!F73+July!F82+July!F85+July!F86+July!F90+July!F96+July!F100+July!F108+July!F113)</f>
        <v>125594417329</v>
      </c>
      <c r="K7" s="85">
        <f>SUM(Aug!F9+Aug!F17+Aug!F18+Aug!F23+Aug!F32+Aug!F48+Aug!F49+Aug!F50+Aug!F60+Aug!F67+Aug!F70+Aug!F72+Aug!F73+Aug!F82+Aug!F85+Aug!F86+Aug!F90+Aug!F96+Aug!F100+Aug!F108+Aug!F113)</f>
        <v>124857492871</v>
      </c>
      <c r="L7" s="85">
        <f>SUM(Sep!F9+Sep!F17+Sep!F18+Sep!F23+Sep!F32+Sep!F48+Sep!F49+Sep!F50+Sep!F60+Sep!F67+Sep!F70+Sep!F72+Sep!F73+Sep!F82+Sep!F85+Sep!F86+Sep!F90+Sep!F96+Sep!F100+Sep!F108+Sep!F113)</f>
        <v>125150123540</v>
      </c>
      <c r="M7" s="85">
        <f>SUM(Oct!F9+Oct!F17+Oct!F18+Oct!F23+Oct!F32+Oct!F48+Oct!F49+Oct!F50+Oct!F60+Oct!F67+Oct!F70+Oct!F72+Oct!F73+Oct!F82+Oct!F85+Oct!F86+Oct!F90+Oct!F96+Oct!F100+Oct!F108+Oct!F113)</f>
        <v>124785017008</v>
      </c>
      <c r="N7" s="86">
        <f>SUM(Nov!F9+Nov!F17+Nov!F18+Nov!F23+Nov!F32+Nov!F48+Nov!F49+Nov!F50+Nov!F60+Nov!F67+Nov!F70+Nov!F72+Nov!F73+Nov!F82+Nov!F85+Nov!F86+Nov!F90+Nov!F96+Nov!F100+Nov!F108+Nov!F113)</f>
        <v>123144594021</v>
      </c>
      <c r="O7" s="87">
        <f>SUM(Dec!F9+Dec!F17+Dec!F18+Dec!F23+Dec!F32+Dec!F48+Dec!F49+Dec!F50+Dec!F60+Dec!F67+Dec!F70+Dec!F72+Dec!F73+Dec!F82+Dec!F85+Dec!F86+Dec!F90+Dec!F96+Dec!F100+Dec!F108+Dec!F113)</f>
        <v>120976485527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9.5" customHeight="1">
      <c r="A8" s="76">
        <f t="shared" si="1"/>
        <v>4</v>
      </c>
      <c r="B8" s="84" t="s">
        <v>157</v>
      </c>
      <c r="C8" s="76">
        <v>3.0</v>
      </c>
      <c r="D8" s="78">
        <f>SUM(Jan!F27+Jan!F59+Jan!F69)</f>
        <v>1569326744</v>
      </c>
      <c r="E8" s="78">
        <f>SUM(Feb!F27+Feb!F59+Feb!F69)</f>
        <v>1562405573</v>
      </c>
      <c r="F8" s="78">
        <f>SUM(Mar!F27+Mar!F59+Mar!F69)</f>
        <v>1573784643</v>
      </c>
      <c r="G8" s="85">
        <f>SUM(Apr!F27+Apr!F59+Apr!F69)</f>
        <v>1487399837</v>
      </c>
      <c r="H8" s="85">
        <f>SUM(May!F27+May!F59+May!F69)</f>
        <v>1553742319</v>
      </c>
      <c r="I8" s="85">
        <f>SUM(June!F27+June!F59+June!F69)</f>
        <v>1562418557</v>
      </c>
      <c r="J8" s="85">
        <f>SUM(July!F27+July!F59+July!F69)</f>
        <v>1566903246</v>
      </c>
      <c r="K8" s="85">
        <f>SUM(Aug!F27+Aug!F59+Aug!F69)</f>
        <v>1600979805</v>
      </c>
      <c r="L8" s="85">
        <f>SUM(Sep!F27+Sep!F59+Sep!F69)</f>
        <v>1652340522</v>
      </c>
      <c r="M8" s="85">
        <f>SUM(Oct!F27+Oct!F59+Oct!F69)</f>
        <v>1556303826</v>
      </c>
      <c r="N8" s="86">
        <f>SUM(Nov!F27+Nov!F59+Nov!F69)</f>
        <v>1514448785</v>
      </c>
      <c r="O8" s="87">
        <f>SUM(Dec!F27+'Dec UPDATED'!F59+Dec!F69)</f>
        <v>1512842553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9.5" customHeight="1">
      <c r="A9" s="76">
        <f t="shared" si="1"/>
        <v>5</v>
      </c>
      <c r="B9" s="84" t="s">
        <v>158</v>
      </c>
      <c r="C9" s="76">
        <v>1.0</v>
      </c>
      <c r="D9" s="78">
        <f>Jan!F12</f>
        <v>348488348.2</v>
      </c>
      <c r="E9" s="78">
        <f>Feb!F12</f>
        <v>389566232</v>
      </c>
      <c r="F9" s="78">
        <f>Mar!F12</f>
        <v>396744830.8</v>
      </c>
      <c r="G9" s="85">
        <f>Apr!F12</f>
        <v>411061500.4</v>
      </c>
      <c r="H9" s="85">
        <f>May!F12</f>
        <v>412735872.9</v>
      </c>
      <c r="I9" s="85">
        <f>June!F12</f>
        <v>421672029.4</v>
      </c>
      <c r="J9" s="85">
        <f>July!F12</f>
        <v>423677479.5</v>
      </c>
      <c r="K9" s="85">
        <f>Aug!F12</f>
        <v>431561704.7</v>
      </c>
      <c r="L9" s="85">
        <f>Sep!F12</f>
        <v>417281948.8</v>
      </c>
      <c r="M9" s="85">
        <f>Oct!F12</f>
        <v>418777643.4</v>
      </c>
      <c r="N9" s="86">
        <f>Nov!F12</f>
        <v>403790223.9</v>
      </c>
      <c r="O9" s="87">
        <f>Dec!F12</f>
        <v>408267438.3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9.5" customHeight="1">
      <c r="A10" s="76">
        <f t="shared" si="1"/>
        <v>6</v>
      </c>
      <c r="B10" s="84" t="s">
        <v>159</v>
      </c>
      <c r="C10" s="76">
        <f>1+1</f>
        <v>2</v>
      </c>
      <c r="D10" s="78">
        <f>SUM(Jan!F29+Jan!F30)</f>
        <v>362862959.6</v>
      </c>
      <c r="E10" s="78">
        <f>SUM(Feb!F29+Feb!F30)</f>
        <v>470584047.6</v>
      </c>
      <c r="F10" s="78">
        <f>SUM(Mar!F29+Mar!F30)</f>
        <v>483857770</v>
      </c>
      <c r="G10" s="85">
        <f>SUM(Apr!F29+Apr!F30)</f>
        <v>486175431.7</v>
      </c>
      <c r="H10" s="85">
        <f>SUM(May!F29+May!F30)</f>
        <v>492207549.7</v>
      </c>
      <c r="I10" s="85">
        <f>SUM(June!F29+June!F30)</f>
        <v>506726605.6</v>
      </c>
      <c r="J10" s="85">
        <f>SUM(July!F29+July!F30)</f>
        <v>522839932</v>
      </c>
      <c r="K10" s="85">
        <f>SUM(Aug!F29+Aug!F30)</f>
        <v>532210551.6</v>
      </c>
      <c r="L10" s="85">
        <f>SUM(Sep!F29+Sep!F30)</f>
        <v>567678988.6</v>
      </c>
      <c r="M10" s="85">
        <f>SUM(Oct!F29+Oct!F30)</f>
        <v>583617773.2</v>
      </c>
      <c r="N10" s="86">
        <f>SUM(Nov!F29+Nov!F30)</f>
        <v>604522604.6</v>
      </c>
      <c r="O10" s="87">
        <f>SUM(Dec!F29+Dec!F30)</f>
        <v>607710157.8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9.5" customHeight="1">
      <c r="A11" s="76">
        <f t="shared" si="1"/>
        <v>7</v>
      </c>
      <c r="B11" s="84" t="s">
        <v>160</v>
      </c>
      <c r="C11" s="76">
        <v>9.0</v>
      </c>
      <c r="D11" s="78">
        <f>SUM(Jan!F13+Jan!F14+Jan!F15+Jan!F34+Jan!F45+Jan!F46+Jan!F71+Jan!F84+Jan!F96)</f>
        <v>12891671097</v>
      </c>
      <c r="E11" s="78">
        <f>SUM(Feb!F13+Feb!F14+Feb!F15+Feb!F34+Feb!F45+Feb!F46+Feb!F71+Feb!F84+Feb!F97)</f>
        <v>13375226933</v>
      </c>
      <c r="F11" s="78">
        <f>SUM(Mar!F13+Mar!F14+Mar!F15+Mar!F34+Mar!F45+Mar!F46+Mar!F71+Mar!F84+Mar!F97)</f>
        <v>13148034242</v>
      </c>
      <c r="G11" s="85">
        <f>SUM(Apr!F13+Apr!F14+Apr!F15+Apr!F34+Apr!F45+Apr!F46+Apr!F71+Apr!F84+Apr!F97)</f>
        <v>12822448121</v>
      </c>
      <c r="H11" s="85">
        <f>SUM(May!F13+May!F14+May!F15+May!F34+May!F45+May!F46+May!F71+May!F84+May!F97)</f>
        <v>11952059147</v>
      </c>
      <c r="I11" s="85">
        <f>SUM(June!F13+June!F14+June!F15+June!F34+June!F45+June!F46+June!F71+June!F84+June!F97)</f>
        <v>11279864014</v>
      </c>
      <c r="J11" s="85">
        <f>SUM(July!F13+July!F14+July!F15+July!F34+July!F45+July!F46+July!F71+July!F84+July!F97)</f>
        <v>11180111890</v>
      </c>
      <c r="K11" s="85">
        <f>SUM(Aug!F13+Aug!F14+Aug!F15+Aug!F34+Aug!F45+Aug!F46+Aug!F71+Aug!F84+Aug!F97)</f>
        <v>10810450950</v>
      </c>
      <c r="L11" s="85">
        <f>SUM(Sep!F13+Sep!F14+Sep!F15+Sep!F34+Sep!F45+Sep!F46+Sep!F71+Sep!F84+Sep!F97)</f>
        <v>11393555477</v>
      </c>
      <c r="M11" s="85">
        <f>SUM(Oct!F13+Oct!F14+Oct!F15+Oct!F34+Oct!F45+Oct!F46+Oct!F71+Oct!F84+Oct!F97)</f>
        <v>11305063097</v>
      </c>
      <c r="N11" s="86">
        <f>SUM(Nov!F13+Nov!F14+Nov!F15+Nov!F34+Nov!F45+Nov!F46+Nov!F71+Nov!F84+Nov!F97)</f>
        <v>10873577683</v>
      </c>
      <c r="O11" s="87">
        <f>SUM(Dec!F13+Dec!F14+Dec!F15+Dec!F34+Dec!F45+Dec!F46+Dec!F71+Dec!F84+Dec!F97)</f>
        <v>10432306767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9.5" customHeight="1">
      <c r="A12" s="76">
        <f t="shared" si="1"/>
        <v>8</v>
      </c>
      <c r="B12" s="84" t="s">
        <v>161</v>
      </c>
      <c r="C12" s="76">
        <v>1.0</v>
      </c>
      <c r="D12" s="78">
        <f>Jan!F16</f>
        <v>125311248</v>
      </c>
      <c r="E12" s="78">
        <f>Feb!F16</f>
        <v>122793030</v>
      </c>
      <c r="F12" s="78">
        <f>Mar!F16</f>
        <v>135657877</v>
      </c>
      <c r="G12" s="85">
        <f>Apr!F16</f>
        <v>135244169</v>
      </c>
      <c r="H12" s="85">
        <f>May!F16</f>
        <v>133260485</v>
      </c>
      <c r="I12" s="85">
        <f>June!F16</f>
        <v>130260570</v>
      </c>
      <c r="J12" s="85">
        <f>July!F16</f>
        <v>127357417</v>
      </c>
      <c r="K12" s="85">
        <f>Aug!F16</f>
        <v>126466768</v>
      </c>
      <c r="L12" s="85">
        <f>Sep!F16</f>
        <v>127943710</v>
      </c>
      <c r="M12" s="85">
        <f>Oct!F16</f>
        <v>125650452</v>
      </c>
      <c r="N12" s="86">
        <f>Nov!F16</f>
        <v>121489841</v>
      </c>
      <c r="O12" s="87">
        <f>Dec!F16</f>
        <v>120052419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9.5" customHeight="1">
      <c r="A13" s="76">
        <f t="shared" si="1"/>
        <v>9</v>
      </c>
      <c r="B13" s="84" t="s">
        <v>162</v>
      </c>
      <c r="C13" s="76">
        <v>1.0</v>
      </c>
      <c r="D13" s="78">
        <f>Jan!F47</f>
        <v>323143288.5</v>
      </c>
      <c r="E13" s="78">
        <f>Feb!F47</f>
        <v>330391214</v>
      </c>
      <c r="F13" s="78">
        <f>Mar!F47</f>
        <v>331146349.3</v>
      </c>
      <c r="G13" s="85">
        <f>Apr!F47</f>
        <v>326275468.9</v>
      </c>
      <c r="H13" s="85">
        <f>May!F47</f>
        <v>320870811.2</v>
      </c>
      <c r="I13" s="85">
        <f>June!F47</f>
        <v>321460297.5</v>
      </c>
      <c r="J13" s="85">
        <f>July!F47</f>
        <v>327022191.5</v>
      </c>
      <c r="K13" s="85">
        <f>Aug!F47</f>
        <v>334282412.5</v>
      </c>
      <c r="L13" s="85">
        <f>Sep!F47</f>
        <v>345156748.7</v>
      </c>
      <c r="M13" s="85">
        <f>Oct!F47</f>
        <v>341708741.3</v>
      </c>
      <c r="N13" s="86">
        <f>Nov!F47</f>
        <v>329613065.6</v>
      </c>
      <c r="O13" s="87">
        <f>Dec!F47</f>
        <v>327530450.5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9.5" customHeight="1">
      <c r="A14" s="76">
        <f t="shared" si="1"/>
        <v>10</v>
      </c>
      <c r="B14" s="84" t="s">
        <v>163</v>
      </c>
      <c r="C14" s="76">
        <f>6+1</f>
        <v>7</v>
      </c>
      <c r="D14" s="78">
        <f>SUM(Jan!F19+Jan!F20+Jan!F21+Jan!F22+Jan!F31+Jan!F74+Jan!F87)</f>
        <v>16808869615</v>
      </c>
      <c r="E14" s="78">
        <f>SUM(Feb!F19+Feb!F20+Feb!F21+Feb!F22+Feb!F31+Feb!F74+Feb!F87)</f>
        <v>17410996175</v>
      </c>
      <c r="F14" s="78">
        <f>SUM(Mar!F19+Mar!F20+Mar!F21+Mar!F22+Mar!F31+Mar!F74+Mar!F87)</f>
        <v>17438955593</v>
      </c>
      <c r="G14" s="85">
        <f>SUM(Apr!F19+Apr!F20+Apr!F21+Apr!F22+Apr!F31+Apr!F74+Apr!F87)</f>
        <v>16991317646</v>
      </c>
      <c r="H14" s="85">
        <f>SUM(May!F19+May!F20+May!F21+May!F22+May!F31+May!F74+May!F87)</f>
        <v>16469774272</v>
      </c>
      <c r="I14" s="85">
        <f>SUM(June!F19+June!F20+June!F21+June!F22+June!F31+June!F74+June!F87)</f>
        <v>16427371762</v>
      </c>
      <c r="J14" s="85">
        <f>SUM(July!F19+July!F20+July!F21+July!F22+July!F31+July!F74+July!F87)</f>
        <v>16754169451</v>
      </c>
      <c r="K14" s="85">
        <f>SUM(Aug!F19+Aug!F20+Aug!F21+Aug!F22+Aug!F31+Aug!F74+Aug!F87)</f>
        <v>17385408102</v>
      </c>
      <c r="L14" s="85">
        <f>SUM(Sep!F19+Sep!F20+Sep!F21+Sep!F22+Sep!F31+Sep!F74+Sep!F87)</f>
        <v>17906164774</v>
      </c>
      <c r="M14" s="85">
        <f>SUM(Oct!F19+Oct!F20+Oct!F21+Oct!F22+Oct!F31+Oct!F74+Oct!F87)</f>
        <v>17505697273</v>
      </c>
      <c r="N14" s="86">
        <f>SUM(Nov!F19+Nov!F20+Nov!F21+Nov!F22+Nov!F31+Nov!F74+Nov!F87)</f>
        <v>16451573147</v>
      </c>
      <c r="O14" s="87">
        <f>SUM(Dec!F19+Dec!F20+Dec!F21+Dec!F22+Dec!F31+Dec!F74+Dec!F87)</f>
        <v>16099929808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9.5" customHeight="1">
      <c r="A15" s="76">
        <f t="shared" si="1"/>
        <v>11</v>
      </c>
      <c r="B15" s="84" t="s">
        <v>164</v>
      </c>
      <c r="C15" s="76">
        <f>15+1+1</f>
        <v>17</v>
      </c>
      <c r="D15" s="78">
        <f>SUM(Jan!F25+Jan!F26+Jan!F38+Jan!F51+Jan!F52+Jan!F54+Jan!F55+Jan!F56+Jan!F61+Jan!F62+Jan!F76+Jan!F77+Jan!F88+Jan!F97+Jan!F102+Jan!F108+Jan!F109)</f>
        <v>60975626731</v>
      </c>
      <c r="E15" s="78">
        <f>SUM(Feb!F25+Feb!F26+Feb!F38+Feb!F51+Feb!F52+Feb!F54+Feb!F55+Feb!F56+Feb!F61+Feb!F62+Feb!F76+Feb!F77+Feb!F88+Feb!F98+Feb!F103+Feb!F109+Feb!F110)</f>
        <v>61007077229</v>
      </c>
      <c r="F15" s="78">
        <f>SUM(Mar!F25+Mar!F26+Mar!F38+Mar!F51+Mar!F52+Mar!F54+Mar!F55+Mar!F56+Mar!F61+Mar!F62+Mar!F76+Mar!F77+Mar!F88+Mar!F98+Mar!F103+Mar!F109+Mar!F110)</f>
        <v>60672567188</v>
      </c>
      <c r="G15" s="85">
        <f>SUM(Apr!F25+Apr!F26+Apr!F38+Apr!F51+Apr!F52+Apr!F54+Apr!F55+Apr!F56+Apr!F61+Apr!F62+Apr!F76+Apr!F77+Apr!F88+Apr!F98+Apr!F103+Apr!F109+Apr!F110)</f>
        <v>59102523850</v>
      </c>
      <c r="H15" s="85">
        <f>SUM(May!F25+May!F26+May!F38+May!F51+May!F52+May!F54+May!F55+May!F56+May!F61+May!F62+May!F76+May!F77+May!F88+May!F98+May!F103+May!F109+May!F110)</f>
        <v>57347265708</v>
      </c>
      <c r="I15" s="85">
        <f>SUM(June!F25+June!F26+June!F38+June!F51+June!F52+June!F54+June!F55+June!F56+June!F61+June!F62+June!F76+June!F77+June!F88+June!F98+June!F103+June!F109+June!F110)</f>
        <v>57209404622</v>
      </c>
      <c r="J15" s="85">
        <f>SUM(July!F25+July!F26+July!F38+July!F51+July!F52+July!F54+July!F55+July!F56+July!F61+July!F62+July!F76+July!F77+July!F88+July!F98+July!F103+July!F109+July!F110)</f>
        <v>55761630610</v>
      </c>
      <c r="K15" s="85">
        <f>SUM(Aug!F25+Aug!F26+Aug!F38+Aug!F51+Aug!F52+Aug!F54+Aug!F55+Aug!F56+Aug!F61+Aug!F62+Aug!F76+Aug!F77+Aug!F88+Aug!F98+Aug!F103+Aug!F109+Aug!F110)</f>
        <v>56305295895</v>
      </c>
      <c r="L15" s="85">
        <f>SUM(Sep!F25+Sep!F26+Sep!F38+Sep!F51+Sep!F52+Sep!F54+Sep!F55+Sep!F56+Sep!F61+Sep!F62+Sep!F76+Sep!F77+Sep!F88+Sep!F98+Sep!F103+Sep!F109+Sep!F110)</f>
        <v>57109722120</v>
      </c>
      <c r="M15" s="85">
        <f>SUM(Oct!F25+Oct!F26+Oct!F38+Oct!F51+Oct!F52+Oct!F54+Oct!F55+Oct!F56+Oct!F61+Oct!F62+Oct!F76+Oct!F77+Oct!F88+Oct!F98+Oct!F103+Oct!F109+Oct!F110)</f>
        <v>56749292001</v>
      </c>
      <c r="N15" s="86">
        <f>SUM(Nov!F25+Nov!F26+Nov!F38+Nov!F51+Nov!F52+Nov!F54+Nov!F55+Nov!F56+Nov!F61+Nov!F62+Nov!F76+Nov!F77+Nov!F88+Nov!F98+Nov!F103+Nov!F109+Nov!F110)</f>
        <v>55636459329</v>
      </c>
      <c r="O15" s="87">
        <f>SUM(Dec!F25+Dec!F26+Dec!F38+Dec!F51+Dec!F52+Dec!F54+Dec!F55+Dec!F56+Dec!F61+Dec!F62+Dec!F76+Dec!F77+Dec!F88+Dec!F98+Dec!F103+Dec!F109+Dec!F110)</f>
        <v>55217971925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9.75" customHeight="1">
      <c r="A16" s="83"/>
      <c r="B16" s="36"/>
      <c r="C16" s="83"/>
      <c r="D16" s="88"/>
      <c r="E16" s="36"/>
      <c r="F16" s="36"/>
      <c r="G16" s="36"/>
      <c r="H16" s="36"/>
      <c r="I16" s="36"/>
      <c r="J16" s="36"/>
      <c r="K16" s="36"/>
      <c r="L16" s="89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24.75" customHeight="1">
      <c r="A17" s="90" t="s">
        <v>165</v>
      </c>
      <c r="C17" s="91">
        <f t="shared" ref="C17:O17" si="2">SUM(C5:C15)</f>
        <v>70</v>
      </c>
      <c r="D17" s="92">
        <f t="shared" si="2"/>
        <v>231453891663</v>
      </c>
      <c r="E17" s="92">
        <f t="shared" si="2"/>
        <v>232807807083</v>
      </c>
      <c r="F17" s="92">
        <f t="shared" si="2"/>
        <v>231998661856</v>
      </c>
      <c r="G17" s="92">
        <f t="shared" si="2"/>
        <v>228468802506</v>
      </c>
      <c r="H17" s="92">
        <f t="shared" si="2"/>
        <v>224103788179</v>
      </c>
      <c r="I17" s="92">
        <f t="shared" si="2"/>
        <v>222785883437</v>
      </c>
      <c r="J17" s="92">
        <f t="shared" si="2"/>
        <v>221227171280</v>
      </c>
      <c r="K17" s="92">
        <f t="shared" si="2"/>
        <v>221614526415</v>
      </c>
      <c r="L17" s="93">
        <f t="shared" si="2"/>
        <v>224215956957</v>
      </c>
      <c r="M17" s="92">
        <f t="shared" si="2"/>
        <v>222795903942</v>
      </c>
      <c r="N17" s="92">
        <f t="shared" si="2"/>
        <v>218130682863</v>
      </c>
      <c r="O17" s="92">
        <f t="shared" si="2"/>
        <v>214678976459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0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89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2.0" customHeight="1">
      <c r="A19" s="36"/>
      <c r="B19" s="36"/>
      <c r="C19" s="36"/>
      <c r="D19" s="94">
        <f>D17-'Jan UPDATED'!F115</f>
        <v>0</v>
      </c>
      <c r="E19" s="94">
        <f>AUM!E17-Feb!F116</f>
        <v>0</v>
      </c>
      <c r="F19" s="94">
        <f>F17-Mar!F116</f>
        <v>0.00003051757813</v>
      </c>
      <c r="G19" s="94">
        <f>G17-Apr!F116</f>
        <v>0.00003051757813</v>
      </c>
      <c r="H19" s="94">
        <f>H17-'May UPDATED'!F116</f>
        <v>0.00003051757813</v>
      </c>
      <c r="I19" s="94">
        <f>I17-June!F116</f>
        <v>-0.00003051757813</v>
      </c>
      <c r="J19" s="94">
        <f>J17-July!F116</f>
        <v>0</v>
      </c>
      <c r="K19" s="94">
        <f>K17-Aug!F116</f>
        <v>-0.00003051757813</v>
      </c>
      <c r="L19" s="89">
        <f>L17-Sep!F116</f>
        <v>-0.00003051757813</v>
      </c>
      <c r="M19" s="94">
        <f>M17-Oct!F116</f>
        <v>-0.00003051757813</v>
      </c>
      <c r="N19" s="94">
        <f>N17-Nov!F116</f>
        <v>0</v>
      </c>
      <c r="O19" s="94">
        <f>O17-'Dec UPDATED'!F116</f>
        <v>0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2.0" customHeight="1">
      <c r="A20" s="36"/>
      <c r="B20" s="36"/>
      <c r="C20" s="36"/>
      <c r="D20" s="88"/>
      <c r="E20" s="36"/>
      <c r="F20" s="36"/>
      <c r="G20" s="36"/>
      <c r="H20" s="36"/>
      <c r="I20" s="94"/>
      <c r="J20" s="36"/>
      <c r="K20" s="88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0" customHeight="1">
      <c r="A21" s="36"/>
      <c r="B21" s="36"/>
      <c r="C21" s="36"/>
      <c r="D21" s="88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2.0" customHeight="1">
      <c r="A22" s="36"/>
      <c r="B22" s="36"/>
      <c r="C22" s="36"/>
      <c r="D22" s="88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2.0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2.0" customHeight="1">
      <c r="A24" s="36"/>
      <c r="B24" s="36"/>
      <c r="C24" s="36"/>
      <c r="D24" s="36"/>
      <c r="E24" s="95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0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2.0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2.0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2.0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2.0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2.0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2.0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2.0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2.0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2.0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2.0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2.0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2.0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2.0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2.0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2.0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2.0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2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2.0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2.0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2.0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2.0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2.0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2.0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2.0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2.0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2.0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2.0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2.0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2.0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2.0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2.0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2.0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2.0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2.0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2.0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2.0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2.0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2.0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2.0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2.0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2.0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2.0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2.0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2.0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2.0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2.0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2.0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2.0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2.0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2.0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2.0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2.0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2.0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2.0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2.0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2.0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2.0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2.0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2.0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2.0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2.0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2.0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2.0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2.0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2.0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2.0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2.0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2.0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0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2.0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2.0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2.0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2.0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2.0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2.0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2.0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2.0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2.0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2.0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2.0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2.0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2.0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2.0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2.0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2.0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2.0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2.0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2.0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2.0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2.0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2.0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2.0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2.0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2.0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2.0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2.0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2.0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2.0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2.0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2.0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2.0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2.0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2.0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2.0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2.0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2.0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2.0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2.0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2.0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2.0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2.0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2.0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2.0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2.0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2.0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2.0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2.0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2.0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2.0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2.0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2.0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2.0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2.0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2.0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2.0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2.0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2.0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2.0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2.0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2.0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2.0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2.0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2.0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2.0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2.0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2.0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2.0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2.0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2.0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2.0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2.0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2.0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2.0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2.0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2.0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2.0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2.0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2.0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2.0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2.0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2.0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2.0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2.0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2.0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2.0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2.0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2.0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2.0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2.0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2.0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2.0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2.0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2.0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2.0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2.0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2.0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2.0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2.0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2.0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2.0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2.0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2.0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2.0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2.0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2.0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2.0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2.0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2.0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2.0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2.0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2.0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2.0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2.0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2.0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2.0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2.0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2.0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2.0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2.0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2.0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2.0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2.0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2.0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2.0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2.0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2.0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2.0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2.0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2.0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2.0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2.0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2.0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2.0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2.0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2.0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2.0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2.0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2.0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2.0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2.0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2.0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2.0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2.0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2.0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2.0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2.0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2.0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2.0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2.0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2.0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2.0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2.0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2.0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2.0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2.0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2.0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2.0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2.0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2.0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2.0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2.0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2.0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2.0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2.0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2.0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2.0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2.0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2.0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2.0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2.0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2.0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2.0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2.0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2.0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2.0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2.0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2.0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2.0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2.0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2.0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2.0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2.0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2.0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2.0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2.0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2.0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2.0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2.0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2.0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2.0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2.0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2.0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2.0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2.0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2.0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2.0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2.0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2.0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2.0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2.0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2.0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2.0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2.0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2.0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2.0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2.0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2.0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2.0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2.0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2.0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2.0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2.0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2.0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2.0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2.0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2.0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2.0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2.0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2.0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2.0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2.0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2.0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2.0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2.0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2.0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2.0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2.0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2.0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2.0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2.0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2.0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2.0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2.0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2.0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2.0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2.0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2.0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2.0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2.0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2.0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2.0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2.0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2.0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2.0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2.0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2.0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2.0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2.0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2.0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2.0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2.0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2.0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2.0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2.0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2.0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2.0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2.0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2.0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2.0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2.0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2.0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2.0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2.0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2.0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2.0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2.0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2.0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2.0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2.0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2.0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2.0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2.0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2.0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2.0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2.0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2.0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2.0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2.0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2.0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2.0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2.0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2.0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2.0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2.0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2.0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2.0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2.0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2.0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2.0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2.0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2.0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2.0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2.0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2.0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2.0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2.0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2.0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2.0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2.0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2.0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2.0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2.0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2.0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2.0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2.0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2.0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2.0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2.0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2.0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2.0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2.0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2.0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2.0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2.0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2.0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2.0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2.0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2.0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2.0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2.0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2.0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2.0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2.0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2.0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2.0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2.0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2.0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2.0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2.0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2.0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2.0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2.0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2.0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2.0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2.0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2.0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2.0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2.0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2.0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2.0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2.0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2.0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2.0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2.0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2.0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2.0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2.0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2.0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2.0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2.0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2.0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2.0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2.0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2.0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2.0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2.0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2.0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2.0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2.0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2.0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2.0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2.0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2.0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2.0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2.0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2.0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2.0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2.0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2.0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2.0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2.0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2.0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2.0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2.0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2.0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2.0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2.0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2.0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2.0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2.0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2.0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2.0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2.0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2.0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2.0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2.0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2.0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2.0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2.0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2.0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2.0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2.0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2.0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2.0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2.0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2.0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2.0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2.0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2.0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2.0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2.0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2.0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2.0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2.0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2.0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2.0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2.0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2.0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2.0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2.0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2.0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2.0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2.0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2.0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2.0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2.0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2.0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2.0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2.0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2.0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2.0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2.0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2.0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2.0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2.0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2.0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2.0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2.0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2.0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2.0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2.0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2.0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2.0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2.0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2.0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2.0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2.0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2.0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2.0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2.0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2.0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2.0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2.0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2.0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2.0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2.0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2.0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2.0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2.0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2.0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2.0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2.0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2.0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2.0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2.0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2.0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2.0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2.0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2.0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2.0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2.0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2.0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2.0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2.0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2.0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2.0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2.0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2.0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2.0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2.0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2.0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2.0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2.0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2.0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2.0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2.0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2.0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2.0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2.0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2.0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2.0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2.0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2.0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2.0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2.0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2.0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2.0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2.0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2.0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2.0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2.0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2.0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2.0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2.0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2.0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2.0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2.0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2.0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2.0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2.0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2.0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2.0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2.0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2.0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2.0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2.0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2.0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2.0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2.0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2.0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2.0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2.0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2.0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2.0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2.0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2.0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2.0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2.0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2.0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2.0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2.0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2.0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2.0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2.0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2.0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2.0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2.0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2.0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2.0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2.0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2.0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2.0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2.0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2.0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2.0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2.0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2.0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2.0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2.0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2.0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2.0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2.0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2.0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2.0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2.0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2.0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2.0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2.0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2.0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2.0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2.0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2.0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2.0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2.0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2.0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2.0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2.0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2.0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2.0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2.0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2.0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2.0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2.0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2.0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2.0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2.0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2.0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2.0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2.0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2.0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2.0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2.0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2.0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2.0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2.0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2.0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2.0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2.0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2.0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2.0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2.0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2.0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2.0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2.0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2.0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2.0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2.0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2.0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2.0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2.0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2.0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2.0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2.0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2.0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2.0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2.0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2.0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2.0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2.0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2.0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2.0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2.0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2.0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2.0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2.0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2.0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2.0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2.0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2.0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2.0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2.0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2.0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2.0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2.0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2.0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2.0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2.0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2.0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2.0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2.0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2.0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2.0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2.0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2.0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2.0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2.0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2.0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2.0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2.0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2.0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2.0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2.0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2.0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2.0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2.0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2.0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2.0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2.0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2.0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2.0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2.0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2.0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2.0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2.0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2.0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2.0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2.0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2.0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2.0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2.0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2.0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2.0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2.0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2.0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2.0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2.0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2.0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2.0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2.0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2.0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2.0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2.0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2.0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2.0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2.0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2.0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2.0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2.0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2.0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2.0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2.0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2.0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2.0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2.0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2.0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2.0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2.0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2.0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2.0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2.0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2.0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2.0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2.0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2.0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2.0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2.0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2.0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2.0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2.0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2.0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2.0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2.0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2.0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2.0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2.0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2.0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2.0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2.0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2.0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2.0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2.0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2.0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2.0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2.0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2.0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2.0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2.0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2.0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2.0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2.0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2.0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2.0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2.0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2.0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2.0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2.0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2.0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2.0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2.0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2.0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2.0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2.0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2.0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2.0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2.0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2.0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2.0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2.0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2.0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2.0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2.0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2.0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2.0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2.0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2.0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2.0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2.0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2.0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2.0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2.0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2.0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2.0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2.0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2.0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2.0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2.0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2.0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2.0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2.0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2.0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2.0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2.0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2.0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2.0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2.0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2.0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2.0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2.0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2.0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2.0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2.0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2.0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2.0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2.0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2.0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2.0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2.0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2.0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2.0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2.0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2.0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2.0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2.0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2.0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2.0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2.0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2.0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2.0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2.0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2.0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2.0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2.0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2.0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2.0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2.0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2.0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2.0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2.0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2.0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2.0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2.0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2.0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2.0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2.0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2.0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2.0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2.0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2.0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2.0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2.0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2.0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2.0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2.0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2.0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2.0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2.0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2.0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2.0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2.0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2.0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2.0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2.0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2.0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2.0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2.0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2.0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2.0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2.0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2.0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2.0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2.0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2.0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2.0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2.0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2.0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2.0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2.0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2.0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2.0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2.0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2.0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2.0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2.0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2.0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2.0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2.0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2.0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2.0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2.0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2.0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2.0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2.0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2.0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2.0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2.0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2.0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2.0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2.0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2.0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2.0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2.0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2.0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2.0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2.0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2.0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2.0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2.0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2.0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2.0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2.0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2.0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2.0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2.0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2.0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2.0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2.0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2.0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2.0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2.0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2.0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2.0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2.0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2.0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2.0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2.0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2.0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2.0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2.0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2.0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2.0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2.0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2.0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2.0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2.0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2.0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2.0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2.0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2.0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2.0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2.0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2.0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2.0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2.0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2.0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2.0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2.0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2.0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2.0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2.0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2.0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2.0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2.0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2.0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2.0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2.0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">
    <mergeCell ref="A2:O2"/>
    <mergeCell ref="A17:B17"/>
  </mergeCells>
  <printOptions/>
  <pageMargins bottom="1.0" footer="0.0" header="0.0" left="0.5" right="0.5" top="1.0"/>
  <pageSetup paperSize="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25"/>
    <col customWidth="1" min="2" max="2" width="23.13"/>
    <col customWidth="1" min="3" max="3" width="10.13"/>
    <col customWidth="1" min="4" max="4" width="16.5"/>
    <col customWidth="1" min="5" max="5" width="19.0"/>
    <col customWidth="1" min="6" max="6" width="21.5"/>
    <col customWidth="1" min="7" max="7" width="13.13"/>
    <col customWidth="1" min="8" max="8" width="8.75"/>
    <col customWidth="1" min="9" max="9" width="18.63"/>
    <col customWidth="1" min="10" max="10" width="17.5"/>
    <col customWidth="1" min="11" max="26" width="8.75"/>
  </cols>
  <sheetData>
    <row r="1" ht="15.0" customHeight="1">
      <c r="A1" s="71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5.0" customHeight="1">
      <c r="A2" s="56" t="s">
        <v>166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26.2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4.75" customHeight="1">
      <c r="A4" s="96" t="s">
        <v>139</v>
      </c>
      <c r="B4" s="96" t="s">
        <v>140</v>
      </c>
      <c r="C4" s="96" t="s">
        <v>141</v>
      </c>
      <c r="D4" s="97" t="s">
        <v>167</v>
      </c>
      <c r="E4" s="97" t="s">
        <v>168</v>
      </c>
      <c r="F4" s="96" t="s">
        <v>15</v>
      </c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20.25" customHeight="1">
      <c r="A5" s="98">
        <v>1.0</v>
      </c>
      <c r="B5" s="99" t="s">
        <v>154</v>
      </c>
      <c r="C5" s="98">
        <v>1.0</v>
      </c>
      <c r="D5" s="100">
        <f>Dec!L95</f>
        <v>16127806.52</v>
      </c>
      <c r="E5" s="100">
        <f>Dec!M95</f>
        <v>12328013.06</v>
      </c>
      <c r="F5" s="101">
        <f t="shared" ref="F5:F15" si="1">D5-E5</f>
        <v>3799793.46</v>
      </c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20.25" customHeight="1">
      <c r="A6" s="76">
        <f t="shared" ref="A6:A15" si="2">A5+1</f>
        <v>2</v>
      </c>
      <c r="B6" s="103" t="s">
        <v>155</v>
      </c>
      <c r="C6" s="76">
        <f>8+2</f>
        <v>10</v>
      </c>
      <c r="D6" s="85">
        <f>SUM(Dec!L10+Dec!L11+Dec!L24+Dec!L37+Dec!L43+Dec!L44+Dec!L68+Dec!L75+Dec!L79+Dec!L83)</f>
        <v>1270619767</v>
      </c>
      <c r="E6" s="85">
        <f>SUM(Dec!M10+Dec!M11+Dec!M24+Dec!M37+Dec!M43+Dec!M44+Dec!M68+Dec!M75+Dec!M79+Dec!M83)</f>
        <v>2112088992</v>
      </c>
      <c r="F6" s="101">
        <f t="shared" si="1"/>
        <v>-841469225.1</v>
      </c>
      <c r="G6" s="89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20.25" customHeight="1">
      <c r="A7" s="76">
        <f t="shared" si="2"/>
        <v>3</v>
      </c>
      <c r="B7" s="84" t="s">
        <v>156</v>
      </c>
      <c r="C7" s="76">
        <f>8+1+9</f>
        <v>18</v>
      </c>
      <c r="D7" s="85">
        <f>SUM(Dec!L9+Dec!L17+Dec!L18+Dec!L23+Dec!L32+Dec!L48+Dec!L49+Dec!L50+Dec!L60+Dec!L67+Dec!L70+Dec!L72+Dec!L73+Dec!L82+Dec!L85+Dec!L86+Dec!L90+Dec!L96+Dec!L100+Dec!L108+Dec!L113)</f>
        <v>16984952693</v>
      </c>
      <c r="E7" s="85">
        <f>SUM(Dec!M9+Dec!M17+Dec!M18+Dec!M23+Dec!M32+Dec!M48+Dec!M49+Dec!M50+Dec!M60+Dec!M67+Dec!M70+Dec!M72+Dec!M73+Dec!M82+Dec!M85+Dec!M86+Dec!M90+Dec!M96+Dec!M100+Dec!M108+Dec!M113)</f>
        <v>30974763118</v>
      </c>
      <c r="F7" s="101">
        <f t="shared" si="1"/>
        <v>-13989810425</v>
      </c>
      <c r="G7" s="89"/>
      <c r="H7" s="36"/>
      <c r="I7" s="89"/>
      <c r="J7" s="89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20.25" customHeight="1">
      <c r="A8" s="76">
        <f t="shared" si="2"/>
        <v>4</v>
      </c>
      <c r="B8" s="84" t="s">
        <v>157</v>
      </c>
      <c r="C8" s="76">
        <v>3.0</v>
      </c>
      <c r="D8" s="85">
        <f>SUM(Dec!L27+Dec!L59+Dec!L69)</f>
        <v>141826245.3</v>
      </c>
      <c r="E8" s="85">
        <f>SUM(Dec!M27+Dec!M59+Dec!M69)</f>
        <v>254987740.5</v>
      </c>
      <c r="F8" s="101">
        <f t="shared" si="1"/>
        <v>-113161495.2</v>
      </c>
      <c r="G8" s="89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0.25" customHeight="1">
      <c r="A9" s="76">
        <f t="shared" si="2"/>
        <v>5</v>
      </c>
      <c r="B9" s="84" t="s">
        <v>158</v>
      </c>
      <c r="C9" s="76">
        <v>1.0</v>
      </c>
      <c r="D9" s="85">
        <f>Dec!L12</f>
        <v>81456108.37</v>
      </c>
      <c r="E9" s="85">
        <f>Dec!M12</f>
        <v>49109549.95</v>
      </c>
      <c r="F9" s="101">
        <f t="shared" si="1"/>
        <v>32346558.42</v>
      </c>
      <c r="G9" s="89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20.25" customHeight="1">
      <c r="A10" s="76">
        <f t="shared" si="2"/>
        <v>6</v>
      </c>
      <c r="B10" s="84" t="s">
        <v>159</v>
      </c>
      <c r="C10" s="76">
        <f>1+1</f>
        <v>2</v>
      </c>
      <c r="D10" s="85">
        <f>Dec!L29+Dec!L30</f>
        <v>436913113.5</v>
      </c>
      <c r="E10" s="85">
        <f>Dec!M29+Dec!M30</f>
        <v>183420285.4</v>
      </c>
      <c r="F10" s="101">
        <f t="shared" si="1"/>
        <v>253492828.1</v>
      </c>
      <c r="G10" s="89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20.25" customHeight="1">
      <c r="A11" s="76">
        <f t="shared" si="2"/>
        <v>7</v>
      </c>
      <c r="B11" s="84" t="s">
        <v>160</v>
      </c>
      <c r="C11" s="76">
        <v>9.0</v>
      </c>
      <c r="D11" s="85">
        <f>SUM(Dec!L13+Dec!L14+Dec!L15+Dec!L34+Dec!L45+Dec!L46+Dec!L71+Dec!L84+Dec!L97)</f>
        <v>6290897708</v>
      </c>
      <c r="E11" s="85">
        <f>SUM(Dec!M13+Dec!M14+Dec!M15+Dec!M34+Dec!M45+Dec!M46+Dec!M71+Dec!M84+Dec!M97)</f>
        <v>9475959422</v>
      </c>
      <c r="F11" s="101">
        <f t="shared" si="1"/>
        <v>-3185061714</v>
      </c>
      <c r="G11" s="89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20.25" customHeight="1">
      <c r="A12" s="76">
        <f t="shared" si="2"/>
        <v>8</v>
      </c>
      <c r="B12" s="84" t="s">
        <v>161</v>
      </c>
      <c r="C12" s="76">
        <v>1.0</v>
      </c>
      <c r="D12" s="85">
        <f>Dec!L16</f>
        <v>23000000</v>
      </c>
      <c r="E12" s="85">
        <f>Dec!M16</f>
        <v>7931113</v>
      </c>
      <c r="F12" s="101">
        <f t="shared" si="1"/>
        <v>15068887</v>
      </c>
      <c r="G12" s="89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0.25" customHeight="1">
      <c r="A13" s="76">
        <f t="shared" si="2"/>
        <v>9</v>
      </c>
      <c r="B13" s="84" t="s">
        <v>162</v>
      </c>
      <c r="C13" s="76">
        <v>1.0</v>
      </c>
      <c r="D13" s="85">
        <f>Dec!L47</f>
        <v>0</v>
      </c>
      <c r="E13" s="85">
        <f>Dec!M47</f>
        <v>2526922</v>
      </c>
      <c r="F13" s="101">
        <f t="shared" si="1"/>
        <v>-2526922</v>
      </c>
      <c r="G13" s="89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0.25" customHeight="1">
      <c r="A14" s="76">
        <f t="shared" si="2"/>
        <v>10</v>
      </c>
      <c r="B14" s="84" t="s">
        <v>163</v>
      </c>
      <c r="C14" s="76">
        <f>6+1</f>
        <v>7</v>
      </c>
      <c r="D14" s="85">
        <f>SUM(Dec!L19+Dec!L20+Dec!L21+Dec!L22+Dec!L31+Dec!L74+Dec!L87)</f>
        <v>368916022.5</v>
      </c>
      <c r="E14" s="85">
        <f>SUM(Dec!M19+Dec!M20+Dec!M21+Dec!M22+Dec!M31+Dec!M74+Dec!M87)</f>
        <v>1731489573</v>
      </c>
      <c r="F14" s="101">
        <f t="shared" si="1"/>
        <v>-1362573551</v>
      </c>
      <c r="G14" s="89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20.25" customHeight="1">
      <c r="A15" s="76">
        <f t="shared" si="2"/>
        <v>11</v>
      </c>
      <c r="B15" s="84" t="s">
        <v>164</v>
      </c>
      <c r="C15" s="76">
        <f>15+1+1</f>
        <v>17</v>
      </c>
      <c r="D15" s="85">
        <f>SUM(Dec!L25+Dec!L26+Dec!L38+Dec!L51+Dec!L52+Dec!L54+Dec!L55+Dec!L56+Dec!L61+Dec!L62+Dec!L76+Dec!L77+Dec!L88+Dec!L98+Dec!L103+Dec!L109+Dec!L110)</f>
        <v>16176856251</v>
      </c>
      <c r="E15" s="85">
        <f>SUM(Dec!M25+Dec!M26+Dec!M38+Dec!M51+Dec!M52+Dec!M54+Dec!M55+Dec!M56+Dec!M61+Dec!M62+Dec!M76+Dec!M77+Dec!M88+Dec!M98+Dec!M103+Dec!M109+Dec!M110)</f>
        <v>26297889760</v>
      </c>
      <c r="F15" s="101">
        <f t="shared" si="1"/>
        <v>-10121033509</v>
      </c>
      <c r="G15" s="89"/>
      <c r="H15" s="36"/>
      <c r="I15" s="104"/>
      <c r="J15" s="10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9.75" customHeight="1">
      <c r="A16" s="83"/>
      <c r="B16" s="36"/>
      <c r="C16" s="83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24.75" customHeight="1">
      <c r="A17" s="90" t="s">
        <v>165</v>
      </c>
      <c r="C17" s="91">
        <f t="shared" ref="C17:F17" si="3">SUM(C5:C15)</f>
        <v>70</v>
      </c>
      <c r="D17" s="92">
        <f t="shared" si="3"/>
        <v>41791565715</v>
      </c>
      <c r="E17" s="92">
        <f t="shared" si="3"/>
        <v>71102494489</v>
      </c>
      <c r="F17" s="92">
        <f t="shared" si="3"/>
        <v>-29310928774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0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2.0" customHeight="1">
      <c r="A19" s="36"/>
      <c r="B19" s="36"/>
      <c r="C19" s="36"/>
      <c r="D19" s="94">
        <f>D17-Dec!L116</f>
        <v>0</v>
      </c>
      <c r="E19" s="94">
        <f>E17-Dec!M116</f>
        <v>0</v>
      </c>
      <c r="F19" s="94">
        <f>F17-Dec!N116</f>
        <v>0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2.0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0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2.0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2.0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2.0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0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2.0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2.0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2.0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2.0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2.0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2.0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2.0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2.0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2.0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2.0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2.0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2.0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2.0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2.0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2.0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2.0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2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2.0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2.0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2.0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2.0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2.0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2.0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2.0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2.0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2.0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2.0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2.0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2.0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2.0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2.0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2.0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2.0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2.0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2.0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2.0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2.0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2.0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2.0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2.0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2.0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2.0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2.0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2.0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2.0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2.0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2.0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2.0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2.0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2.0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2.0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2.0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2.0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2.0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2.0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2.0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2.0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2.0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2.0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2.0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2.0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2.0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2.0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2.0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2.0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2.0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2.0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2.0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0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2.0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2.0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2.0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2.0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2.0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2.0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2.0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2.0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2.0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2.0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2.0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2.0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2.0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2.0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2.0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2.0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2.0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2.0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2.0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2.0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2.0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2.0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2.0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2.0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2.0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2.0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2.0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2.0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2.0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2.0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2.0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2.0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2.0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2.0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2.0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2.0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2.0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2.0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2.0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2.0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2.0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2.0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2.0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2.0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2.0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2.0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2.0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2.0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2.0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2.0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2.0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2.0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2.0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2.0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2.0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2.0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2.0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2.0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2.0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2.0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2.0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2.0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2.0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2.0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2.0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2.0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2.0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2.0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2.0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2.0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2.0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2.0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2.0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2.0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2.0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2.0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2.0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2.0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2.0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2.0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2.0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2.0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2.0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2.0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2.0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2.0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2.0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2.0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2.0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2.0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2.0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2.0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2.0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2.0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2.0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2.0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2.0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2.0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2.0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2.0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2.0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2.0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2.0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2.0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2.0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2.0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2.0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2.0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2.0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2.0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2.0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2.0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2.0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2.0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2.0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2.0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2.0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2.0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2.0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2.0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2.0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2.0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2.0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2.0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2.0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2.0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2.0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2.0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2.0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2.0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2.0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2.0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2.0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2.0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2.0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2.0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2.0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2.0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2.0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2.0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2.0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2.0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2.0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2.0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2.0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2.0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2.0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2.0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2.0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2.0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2.0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2.0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2.0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2.0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2.0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2.0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2.0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2.0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2.0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2.0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2.0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2.0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2.0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2.0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2.0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2.0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2.0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2.0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2.0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2.0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2.0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2.0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2.0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2.0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2.0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2.0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2.0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2.0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2.0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2.0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2.0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2.0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2.0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2.0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2.0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2.0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2.0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2.0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2.0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2.0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2.0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2.0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2.0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2.0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2.0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2.0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2.0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2.0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2.0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2.0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2.0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2.0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2.0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2.0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2.0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2.0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2.0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2.0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2.0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2.0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2.0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2.0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2.0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2.0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2.0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2.0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2.0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2.0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2.0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2.0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2.0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2.0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2.0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2.0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2.0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2.0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2.0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2.0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2.0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2.0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2.0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2.0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2.0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2.0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2.0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2.0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2.0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2.0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2.0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2.0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2.0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2.0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2.0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2.0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2.0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2.0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2.0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2.0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2.0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2.0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2.0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2.0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2.0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2.0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2.0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2.0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2.0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2.0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2.0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2.0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2.0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2.0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2.0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2.0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2.0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2.0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2.0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2.0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2.0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2.0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2.0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2.0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2.0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2.0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2.0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2.0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2.0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2.0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2.0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2.0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2.0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2.0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2.0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2.0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2.0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2.0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2.0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2.0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2.0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2.0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2.0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2.0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2.0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2.0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2.0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2.0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2.0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2.0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2.0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2.0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2.0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2.0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2.0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2.0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2.0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2.0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2.0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2.0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2.0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2.0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2.0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2.0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2.0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2.0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2.0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2.0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2.0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2.0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2.0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2.0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2.0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2.0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2.0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2.0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2.0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2.0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2.0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2.0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2.0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2.0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2.0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2.0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2.0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2.0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2.0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2.0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2.0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2.0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2.0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2.0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2.0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2.0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2.0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2.0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2.0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2.0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2.0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2.0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2.0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2.0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2.0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2.0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2.0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2.0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2.0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2.0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2.0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2.0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2.0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2.0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2.0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2.0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2.0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2.0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2.0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2.0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2.0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2.0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2.0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2.0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2.0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2.0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2.0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2.0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2.0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2.0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2.0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2.0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2.0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2.0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2.0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2.0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2.0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2.0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2.0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2.0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2.0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2.0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2.0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2.0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2.0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2.0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2.0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2.0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2.0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2.0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2.0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2.0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2.0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2.0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2.0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2.0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2.0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2.0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2.0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2.0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2.0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2.0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2.0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2.0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2.0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2.0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2.0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2.0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2.0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2.0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2.0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2.0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2.0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2.0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2.0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2.0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2.0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2.0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2.0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2.0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2.0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2.0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2.0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2.0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2.0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2.0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2.0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2.0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2.0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2.0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2.0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2.0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2.0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2.0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2.0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2.0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2.0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2.0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2.0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2.0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2.0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2.0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2.0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2.0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2.0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2.0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2.0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2.0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2.0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2.0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2.0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2.0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2.0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2.0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2.0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2.0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2.0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2.0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2.0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2.0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2.0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2.0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2.0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2.0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2.0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2.0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2.0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2.0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2.0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2.0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2.0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2.0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2.0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2.0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2.0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2.0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2.0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2.0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2.0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2.0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2.0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2.0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2.0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2.0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2.0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2.0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2.0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2.0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2.0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2.0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2.0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2.0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2.0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2.0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2.0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2.0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2.0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2.0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2.0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2.0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2.0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2.0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2.0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2.0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2.0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2.0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2.0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2.0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2.0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2.0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2.0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2.0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2.0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2.0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2.0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2.0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2.0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2.0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2.0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2.0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2.0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2.0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2.0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2.0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2.0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2.0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2.0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2.0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2.0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2.0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2.0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2.0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2.0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2.0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2.0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2.0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2.0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2.0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2.0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2.0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2.0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2.0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2.0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2.0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2.0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2.0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2.0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2.0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2.0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2.0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2.0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2.0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2.0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2.0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2.0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2.0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2.0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2.0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2.0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2.0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2.0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2.0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2.0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2.0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2.0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2.0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2.0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2.0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2.0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2.0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2.0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2.0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2.0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2.0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2.0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2.0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2.0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2.0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2.0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2.0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2.0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2.0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2.0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2.0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2.0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2.0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2.0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2.0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2.0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2.0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2.0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2.0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2.0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2.0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2.0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2.0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2.0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2.0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2.0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2.0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2.0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2.0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2.0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2.0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2.0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2.0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2.0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2.0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2.0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2.0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2.0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2.0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2.0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2.0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2.0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2.0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2.0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2.0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2.0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2.0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2.0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2.0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2.0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2.0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2.0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2.0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2.0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2.0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2.0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2.0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2.0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2.0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2.0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2.0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2.0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2.0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2.0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2.0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2.0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2.0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2.0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2.0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2.0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2.0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2.0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2.0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2.0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2.0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2.0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2.0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2.0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2.0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2.0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2.0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2.0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2.0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2.0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2.0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2.0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2.0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2.0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2.0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2.0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2.0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2.0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2.0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2.0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2.0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2.0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2.0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2.0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2.0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2.0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2.0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2.0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2.0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2.0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2.0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2.0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2.0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2.0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2.0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2.0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2.0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2.0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2.0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2.0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2.0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2.0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2.0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2.0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2.0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2.0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2.0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2.0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2.0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2.0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2.0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2.0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2.0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2.0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2.0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2.0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2.0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2.0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2.0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2.0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2.0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2.0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2.0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2.0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2.0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2.0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2.0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2.0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2.0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2.0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2.0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2.0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2.0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2.0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2.0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2.0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2.0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2.0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2.0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2.0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2.0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2.0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2.0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2.0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2.0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2.0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2.0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2.0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2.0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2.0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2.0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2.0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2.0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2.0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2.0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2.0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2.0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2.0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2.0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2.0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2.0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2.0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2.0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2.0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2.0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2.0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2.0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2.0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2.0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2.0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2.0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2.0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2.0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2.0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2.0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2.0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2.0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2.0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2.0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2.0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2.0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2.0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2.0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2.0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2.0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2.0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2.0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2.0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2.0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2.0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2.0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2.0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2.0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2.0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2.0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2.0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2.0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2.0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2.0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2.0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2.0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2.0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2.0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2.0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2.0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2.0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2.0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2.0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2.0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2.0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2.0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2.0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2.0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2.0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2.0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2.0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2.0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2.0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2.0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2.0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2.0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2.0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2.0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2.0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2.0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2.0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2.0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2.0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2.0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2.0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2.0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2.0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2.0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2.0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2.0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2.0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2.0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2.0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2.0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2.0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2.0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2.0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2.0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2.0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2.0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2.0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2.0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2.0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2.0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2.0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2.0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2.0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2.0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2.0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2.0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2.0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2.0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2.0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2.0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2.0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2.0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2.0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2.0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2.0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2.0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2.0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2.0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2.0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2.0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2.0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2.0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2.0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2.0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2.0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2.0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2.0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2.0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2.0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2.0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2.0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2.0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2.0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2.0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2.0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2.0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2.0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2.0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2.0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2.0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2.0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2.0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2.0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2.0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2.0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2.0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2.0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2.0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2.0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2.0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2.0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2.0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2.0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2.0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2.0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2.0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2.0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2.0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2.0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2.0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2.0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2.0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2.0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2.0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">
    <mergeCell ref="A17:B17"/>
  </mergeCells>
  <printOptions/>
  <pageMargins bottom="1.0" footer="0.0" header="0.0" left="1.0" right="1.0" top="1.0"/>
  <pageSetup paperSize="5" scale="80" orientation="portrait"/>
  <drawing r:id="rId1"/>
</worksheet>
</file>