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Feb UPDATED" sheetId="3" r:id="rId7"/>
    <sheet state="visible" name="Mar" sheetId="4" r:id="rId8"/>
    <sheet state="visible" name="Mar UPDATED" sheetId="5" r:id="rId9"/>
    <sheet state="visible" name="Q1" sheetId="6" r:id="rId10"/>
    <sheet state="visible" name="Q1 Updated" sheetId="7" r:id="rId11"/>
    <sheet state="visible" name="Apr" sheetId="8" r:id="rId12"/>
    <sheet state="visible" name="May" sheetId="9" r:id="rId13"/>
    <sheet state="visible" name="May Updated" sheetId="10" r:id="rId14"/>
    <sheet state="visible" name="Jun" sheetId="11" r:id="rId15"/>
    <sheet state="visible" name="Q2" sheetId="12" r:id="rId16"/>
    <sheet state="visible" name="Jul" sheetId="13" r:id="rId17"/>
    <sheet state="visible" name="Jul Updated" sheetId="14" r:id="rId18"/>
    <sheet state="visible" name="Aug" sheetId="15" r:id="rId19"/>
    <sheet state="visible" name="Sep" sheetId="16" r:id="rId20"/>
    <sheet state="visible" name="Sep UPDATED" sheetId="17" r:id="rId21"/>
    <sheet state="visible" name="Q3" sheetId="18" r:id="rId22"/>
    <sheet state="visible" name="Oct" sheetId="19" r:id="rId23"/>
    <sheet state="visible" name="Nov" sheetId="20" r:id="rId24"/>
    <sheet state="visible" name="Dec" sheetId="21" r:id="rId25"/>
    <sheet state="visible" name="Q4" sheetId="22" r:id="rId26"/>
    <sheet state="visible" name="AUM" sheetId="23" r:id="rId27"/>
    <sheet state="visible" name="NET SALES" sheetId="24" r:id="rId28"/>
  </sheets>
  <definedNames/>
  <calcPr/>
</workbook>
</file>

<file path=xl/sharedStrings.xml><?xml version="1.0" encoding="utf-8"?>
<sst xmlns="http://schemas.openxmlformats.org/spreadsheetml/2006/main" count="2858" uniqueCount="175">
  <si>
    <t>PHILIPPINE INVESTMENT FUNDS ASSOCIATION, INC.</t>
  </si>
  <si>
    <t>MUTUAL FUNDS STATISTICAL REPORT</t>
  </si>
  <si>
    <t>Month of January 2025</t>
  </si>
  <si>
    <t>(Amounts in Peso)</t>
  </si>
  <si>
    <t xml:space="preserve">  F  O  R  - T  H  E -  M  O  N  T  H</t>
  </si>
  <si>
    <t xml:space="preserve"> Y  E  A  R  -  T  O  -  D  A  T  E</t>
  </si>
  <si>
    <t>Fund Category</t>
  </si>
  <si>
    <t>Fund Name</t>
  </si>
  <si>
    <t>ASSETS</t>
  </si>
  <si>
    <t>LIABILITIES</t>
  </si>
  <si>
    <t>NET ASSETS</t>
  </si>
  <si>
    <t>EQUITY INV.</t>
  </si>
  <si>
    <t>NO. OF A/C</t>
  </si>
  <si>
    <t>SALES</t>
  </si>
  <si>
    <t>REDEMPTIONS</t>
  </si>
  <si>
    <t>NET SALES</t>
  </si>
  <si>
    <t>TOTAL SALES</t>
  </si>
  <si>
    <t>TOTAL REDEMPTIONS</t>
  </si>
  <si>
    <t>TOTAL NET SALES</t>
  </si>
  <si>
    <t>Stock Funds</t>
  </si>
  <si>
    <t>Primarily invested in Peso Securities (shares)</t>
  </si>
  <si>
    <t>ALFM Growth Fund, Inc.</t>
  </si>
  <si>
    <t>ATRAM Alpha Opportunity Fund, Inc.</t>
  </si>
  <si>
    <t>ATRAM Phil. Equity Opportunity Fund, Inc.</t>
  </si>
  <si>
    <t>Climbs Share Capital Equity Investment Fund Corp.</t>
  </si>
  <si>
    <t>First Metro Consumer Fund, Inc.</t>
  </si>
  <si>
    <t>First Metro Save and Learn Equity Fund, Inc.</t>
  </si>
  <si>
    <t>First Metro Save and Learn Phil. Index Fund, Inc.</t>
  </si>
  <si>
    <t>MBG Equity Investment Fund, Inc.</t>
  </si>
  <si>
    <t>PAMI Equity Index Fund, Inc.</t>
  </si>
  <si>
    <t>Philam Strategic Growth Fund, Inc.</t>
  </si>
  <si>
    <t>Philequity Dividend Yield Fund, Inc.</t>
  </si>
  <si>
    <t>Philequity Fund, Inc.</t>
  </si>
  <si>
    <t>Philequity MSCI Phil. Index Fund, Inc.</t>
  </si>
  <si>
    <t>Philequity PSE Index Fund, Inc.</t>
  </si>
  <si>
    <t>Philippine Stock Index Fund Corp.</t>
  </si>
  <si>
    <t>Soldivo Strategic Growth Fund, Inc.</t>
  </si>
  <si>
    <t>Sun Life Prosperity Philippine Equity Fund, Inc.</t>
  </si>
  <si>
    <t>Sun Life Prosperity Phil. Stock Index Fund, Inc.</t>
  </si>
  <si>
    <t>United Fund, Inc.</t>
  </si>
  <si>
    <t>Primarily invested in Peso Securities (units)</t>
  </si>
  <si>
    <t>COL Equity Index Unitized Mutual Fund, Inc.</t>
  </si>
  <si>
    <t>COL Strategic Growth Equity Unitized Mutual Fund, Inc.</t>
  </si>
  <si>
    <t>Philequity Alpha One Fund, Inc.</t>
  </si>
  <si>
    <t>Exchange Traded Fund</t>
  </si>
  <si>
    <t>First Metro Phil. Equity Exchange Traded Fund, Inc.</t>
  </si>
  <si>
    <t xml:space="preserve">         Sub total - Peso Currency</t>
  </si>
  <si>
    <t>Primarily invested in foreign currency securities (shares)</t>
  </si>
  <si>
    <t>ATRAM AsiaPlus Equity Fund, Inc.</t>
  </si>
  <si>
    <t>Sun Life Prosperity World Voyager Fund, Inc.</t>
  </si>
  <si>
    <t xml:space="preserve">        Sub total - US Currency</t>
  </si>
  <si>
    <t>Sub total - stock funds</t>
  </si>
  <si>
    <t>Balanced Funds</t>
  </si>
  <si>
    <t>ATRAM Philippine Balanced Fund, Inc.</t>
  </si>
  <si>
    <t>ATRAM Unicapital Diversified Growth Fund, Inc.</t>
  </si>
  <si>
    <t>First Metro Save and Learn Balanced Fund, Inc.</t>
  </si>
  <si>
    <t>First Metro Save and Learn F.O.C.C.U.S. Dynamic Fund, Inc.</t>
  </si>
  <si>
    <t>NCM Mutual Fund of the Phils., Inc.</t>
  </si>
  <si>
    <t>PAMI Horizon Fund, Inc.</t>
  </si>
  <si>
    <t>Philam Fund, Inc.</t>
  </si>
  <si>
    <t>Solidaritas Fund, Inc.</t>
  </si>
  <si>
    <t>Sun Life Prosperity Balanced Fund, Inc.</t>
  </si>
  <si>
    <t>Sun Life Prosperity Dynamic Fund, Inc.</t>
  </si>
  <si>
    <t>Sun Life Prosperity Achiever Fund 2028, Inc.</t>
  </si>
  <si>
    <t>Sun Life Prosperity Achiever Fund 2038, Inc.</t>
  </si>
  <si>
    <t>Sun Life Prosperity Achiever Fund 2048, Inc.</t>
  </si>
  <si>
    <t>Cocolife Dollar Fund Builder, Inc.</t>
  </si>
  <si>
    <t>PAMI Asia Balanced Fund, Inc.</t>
  </si>
  <si>
    <t>Sun Life Prosperity Dollar Advantage Fund, Inc.</t>
  </si>
  <si>
    <t>Sun Life Prosperity Dollar Wellspring Fund, Inc.</t>
  </si>
  <si>
    <t>Sub total - balanced funds</t>
  </si>
  <si>
    <t>Bond Funds</t>
  </si>
  <si>
    <t>ALFM Peso Bond Fund, Inc.</t>
  </si>
  <si>
    <t>ATRAM Corporate Bond Fund, Inc.</t>
  </si>
  <si>
    <t>Cocolife Fixed Income Fund, Inc.</t>
  </si>
  <si>
    <t>Ekklesia Mutual Fund, Inc.</t>
  </si>
  <si>
    <t>First Metro Save and Learn Fixed Income Fund, Inc.</t>
  </si>
  <si>
    <t>Philam Bond Fund, Inc.</t>
  </si>
  <si>
    <t>Philam Managed Income Fund, Inc.</t>
  </si>
  <si>
    <t>Philequity Peso Bond Fund, Inc.</t>
  </si>
  <si>
    <t>Soldivo Bond Fund, Inc.</t>
  </si>
  <si>
    <t>Sun Life Prosperity Bond Fund, Inc.</t>
  </si>
  <si>
    <t>Sun Life Prosperity GS Fund, Inc.</t>
  </si>
  <si>
    <t>Corporate Debt Vehicle (units)</t>
  </si>
  <si>
    <t>ATRAM Unitized Corporate Debt Vehicle, Inc.</t>
  </si>
  <si>
    <t>ALFM Dollar Bond Fund, Inc.</t>
  </si>
  <si>
    <t>ATRAM Total Return Dollar Bond Fund, Inc.</t>
  </si>
  <si>
    <t>First Metro Save and Learn Dollar Bond Fund, Inc.</t>
  </si>
  <si>
    <t>PAMI Global Bond Fund, Inc.</t>
  </si>
  <si>
    <t>Philam Dollar Bond Fund, Inc.</t>
  </si>
  <si>
    <t>Philequity Dollar Income Fund, Inc.</t>
  </si>
  <si>
    <t>Sun Life Prosperity Dollar Abundance Fund, Inc.</t>
  </si>
  <si>
    <t xml:space="preserve">         Sub total - US Currency</t>
  </si>
  <si>
    <t>ALFM Euro Bond Fund, Inc.</t>
  </si>
  <si>
    <t xml:space="preserve">        Sub total - Euro Currency</t>
  </si>
  <si>
    <t>Sub total - bond funds</t>
  </si>
  <si>
    <t>Money Market Funds</t>
  </si>
  <si>
    <t>AIB Money Market Mutual Fund, Inc.</t>
  </si>
  <si>
    <t>ALFM Money Market Fund, Inc.</t>
  </si>
  <si>
    <t>First Metro Save and Learn Money Market Fund, Inc.</t>
  </si>
  <si>
    <t>Sun Life Prosperity Peso Starter Fund, Inc.</t>
  </si>
  <si>
    <t>Sun Life Prosperity Dollar Starter Fund, Inc.</t>
  </si>
  <si>
    <t>Sub total - money market funds</t>
  </si>
  <si>
    <t>Feeder Fund</t>
  </si>
  <si>
    <t>Primarily invested in Peso securities (units)</t>
  </si>
  <si>
    <t>ALFM Global Multi-Asset Income Fund, Inc.</t>
  </si>
  <si>
    <t>Sun Life Prosperity World Equity Index Feeder Fund, Inc.</t>
  </si>
  <si>
    <t>Sun Life Prosperity World Income Fund, Inc.</t>
  </si>
  <si>
    <t>Primarily invested in foreign currency securities (units)</t>
  </si>
  <si>
    <t>Sub total - feeder fund</t>
  </si>
  <si>
    <t>GRAND TOTAL</t>
  </si>
  <si>
    <t>Month of February 2025</t>
  </si>
  <si>
    <t>Month of March 2025</t>
  </si>
  <si>
    <t>As of the First Quarter of 2025</t>
  </si>
  <si>
    <t>(Amounts in Philippine Peso)</t>
  </si>
  <si>
    <t>Cocolife Dollar Fund Builder, Inc. </t>
  </si>
  <si>
    <t>Corporat e Debt Vehicle (units)</t>
  </si>
  <si>
    <t>ALFM Global Multi-Asset Income Fund Inc.</t>
  </si>
  <si>
    <t>Month of April 2025</t>
  </si>
  <si>
    <t>Month of May 2025</t>
  </si>
  <si>
    <t>ATRAM Unitized Corporate Debt Vehicle, Inc. *</t>
  </si>
  <si>
    <t>Note: * The first tranche (Corporate Debt Fund 1) of the ATRAM Unitized Corporate Debt Vehicle, Inc. matured on May 25, 2025.</t>
  </si>
  <si>
    <t>Month of June 2025</t>
  </si>
  <si>
    <t>As of the Second Quarter of 2025</t>
  </si>
  <si>
    <t>Month of July 2025</t>
  </si>
  <si>
    <t>Month of August 2025</t>
  </si>
  <si>
    <t>Month of September 2025</t>
  </si>
  <si>
    <t>As of the Third Quarter of 2025</t>
  </si>
  <si>
    <t>Month of October 2025</t>
  </si>
  <si>
    <r>
      <rPr>
        <rFont val="Arial"/>
        <color theme="1"/>
        <sz val="8.0"/>
      </rPr>
      <t xml:space="preserve">NCM Mutual Fund of the Phils., Inc. </t>
    </r>
    <r>
      <rPr>
        <rFont val="Arial"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</si>
  <si>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color theme="1"/>
        <sz val="8.0"/>
        <vertAlign val="superscript"/>
      </rPr>
      <t>1</t>
    </r>
  </si>
  <si>
    <t>Notes:</t>
  </si>
  <si>
    <t>1 - The first tranche (Corporate Debt Fund 1) of the ATRAM Unitized Corporate Debt Vehicle, Inc. matured on May 25, 2025.</t>
  </si>
  <si>
    <t>2 - Its fund management was tranferred BPI Wealth starting October 1, 2025</t>
  </si>
  <si>
    <t>Month of November 2025</t>
  </si>
  <si>
    <t>Philippine Stock Index Fund Corp. UNITS</t>
  </si>
  <si>
    <r>
      <rPr>
        <rFont val="Arial"/>
        <color theme="1"/>
        <sz val="8.0"/>
      </rPr>
      <t xml:space="preserve">NCM Mutual Fund of the Phils., Inc. </t>
    </r>
    <r>
      <rPr>
        <rFont val="Arial"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</si>
  <si>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color theme="1"/>
        <sz val="8.0"/>
        <vertAlign val="superscript"/>
      </rPr>
      <t>1</t>
    </r>
  </si>
  <si>
    <t>ALFM Money Market Fund, Inc. UNITS</t>
  </si>
  <si>
    <t>ALFM Global Multi-Asset Income Fund, Inc. USD</t>
  </si>
  <si>
    <t>Month of December 2025</t>
  </si>
  <si>
    <r>
      <rPr>
        <rFont val="Arial"/>
        <color theme="1"/>
        <sz val="8.0"/>
      </rPr>
      <t xml:space="preserve">NCM Mutual Fund of the Phils., Inc. </t>
    </r>
    <r>
      <rPr>
        <rFont val="Arial"/>
        <color theme="1"/>
        <sz val="8.0"/>
        <vertAlign val="superscript"/>
      </rPr>
      <t>2</t>
    </r>
  </si>
  <si>
    <r>
      <rPr>
        <rFont val="Arial"/>
        <color theme="1"/>
        <sz val="8.0"/>
      </rPr>
      <t xml:space="preserve">ATRAM Unitized Corporate Debt Vehicle, Inc. </t>
    </r>
    <r>
      <rPr>
        <rFont val="Arial"/>
        <color theme="1"/>
        <sz val="8.0"/>
        <vertAlign val="superscript"/>
      </rPr>
      <t>1</t>
    </r>
  </si>
  <si>
    <t>As of the Fourth Quarter of 2025</t>
  </si>
  <si>
    <t>ASSET UNDER MANAGEMENT</t>
  </si>
  <si>
    <t>No.</t>
  </si>
  <si>
    <t>Company</t>
  </si>
  <si>
    <t>No. of Funds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</si>
  <si>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</si>
  <si>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</si>
  <si>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</si>
  <si>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</si>
  <si>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</si>
  <si>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</si>
  <si>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</si>
  <si>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</si>
  <si>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</si>
  <si>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</si>
  <si>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</si>
  <si>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</si>
  <si>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AIB</t>
  </si>
  <si>
    <t>ATRAM</t>
  </si>
  <si>
    <t>BPI Wealth</t>
  </si>
  <si>
    <t>CAMCI</t>
  </si>
  <si>
    <t>CIMAC</t>
  </si>
  <si>
    <t>CMI</t>
  </si>
  <si>
    <t>FAMI</t>
  </si>
  <si>
    <t>MBG</t>
  </si>
  <si>
    <t>NCM MF</t>
  </si>
  <si>
    <t>PEMI</t>
  </si>
  <si>
    <t>SLAMCI</t>
  </si>
  <si>
    <t>GRAND TOTALS</t>
  </si>
  <si>
    <t>YEAR-TO-DATE NET SALES</t>
  </si>
  <si>
    <t>Total Sales</t>
  </si>
  <si>
    <t>Total Redemptions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</si>
</sst>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_);_(* \(#,##0\);_(* &quot;-&quot;_);_(@_)"/>
    <numFmt numFmtId="166" formatCode="#,##0.0_);\(#,##0.0\)"/>
    <numFmt numFmtId="167" formatCode="_(* #,##0.00_);_(* \(#,##0.00\);_(* &quot;-&quot;??_);_(@_)"/>
    <numFmt numFmtId="168" formatCode="_(* #,##0.000_);_(* \(#,##0.000\);_(* &quot;-&quot;??_);_(@_)"/>
    <numFmt numFmtId="169" formatCode="#,##0.000000000_);\(#,##0.000000000\)"/>
    <numFmt numFmtId="170" formatCode="#,##0.0000_);\(#,##0.0000\)"/>
  </numFmts>
  <fonts count="10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/>
    <font>
      <i/>
      <sz val="8.0"/>
      <color theme="1"/>
      <name val="Arial"/>
    </font>
    <font>
      <b/>
      <i/>
      <sz val="8.0"/>
      <color theme="1"/>
      <name val="Arial"/>
    </font>
    <font>
      <sz val="8.0"/>
      <color rgb="FFFF0000"/>
      <name val="Arial"/>
    </font>
    <font>
      <b/>
      <sz val="10.0"/>
      <color theme="1"/>
      <name val="Arial"/>
    </font>
    <font>
      <sz val="10.0"/>
      <color theme="1"/>
      <name val="Arial"/>
    </font>
    <font>
      <sz val="8.0"/>
      <color theme="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39" xfId="0" applyFont="1" applyNumberFormat="1"/>
    <xf borderId="0" fillId="0" fontId="2" numFmtId="0" xfId="0" applyAlignment="1" applyFont="1">
      <alignment horizontal="center"/>
    </xf>
    <xf borderId="0" fillId="0" fontId="2" numFmtId="39" xfId="0" applyFont="1" applyNumberForma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1" fillId="2" fontId="1" numFmtId="164" xfId="0" applyAlignment="1" applyBorder="1" applyFill="1" applyFont="1" applyNumberForma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1" numFmtId="39" xfId="0" applyAlignment="1" applyBorder="1" applyFont="1" applyNumberFormat="1">
      <alignment horizontal="left"/>
    </xf>
    <xf borderId="4" fillId="2" fontId="2" numFmtId="0" xfId="0" applyAlignment="1" applyBorder="1" applyFont="1">
      <alignment horizontal="center"/>
    </xf>
    <xf borderId="4" fillId="2" fontId="1" numFmtId="39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4" fillId="2" fontId="1" numFmtId="165" xfId="0" applyAlignment="1" applyBorder="1" applyFont="1" applyNumberFormat="1">
      <alignment horizontal="center"/>
    </xf>
    <xf borderId="0" fillId="0" fontId="1" numFmtId="39" xfId="0" applyAlignment="1" applyFont="1" applyNumberFormat="1">
      <alignment horizontal="center"/>
    </xf>
    <xf borderId="0" fillId="0" fontId="4" numFmtId="39" xfId="0" applyFont="1" applyNumberFormat="1"/>
    <xf borderId="0" fillId="0" fontId="2" numFmtId="165" xfId="0" applyAlignment="1" applyFont="1" applyNumberFormat="1">
      <alignment horizontal="right"/>
    </xf>
    <xf borderId="0" fillId="0" fontId="2" numFmtId="166" xfId="0" applyFont="1" applyNumberFormat="1"/>
    <xf borderId="0" fillId="0" fontId="2" numFmtId="39" xfId="0" applyAlignment="1" applyFont="1" applyNumberFormat="1">
      <alignment horizontal="right"/>
    </xf>
    <xf borderId="0" fillId="0" fontId="2" numFmtId="39" xfId="0" applyAlignment="1" applyFont="1" applyNumberFormat="1">
      <alignment horizontal="left"/>
    </xf>
    <xf borderId="0" fillId="0" fontId="5" numFmtId="39" xfId="0" applyFont="1" applyNumberFormat="1"/>
    <xf borderId="0" fillId="0" fontId="1" numFmtId="0" xfId="0" applyAlignment="1" applyFont="1">
      <alignment horizontal="center"/>
    </xf>
    <xf borderId="5" fillId="0" fontId="1" numFmtId="164" xfId="0" applyAlignment="1" applyBorder="1" applyFont="1" applyNumberFormat="1">
      <alignment horizontal="right"/>
    </xf>
    <xf borderId="5" fillId="0" fontId="1" numFmtId="165" xfId="0" applyAlignment="1" applyBorder="1" applyFont="1" applyNumberFormat="1">
      <alignment horizontal="right"/>
    </xf>
    <xf borderId="5" fillId="0" fontId="1" numFmtId="165" xfId="0" applyBorder="1" applyFont="1" applyNumberFormat="1"/>
    <xf borderId="0" fillId="0" fontId="6" numFmtId="164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2" numFmtId="165" xfId="0" applyFont="1" applyNumberFormat="1"/>
    <xf borderId="0" fillId="0" fontId="1" numFmtId="0" xfId="0" applyFont="1"/>
    <xf borderId="0" fillId="0" fontId="2" numFmtId="0" xfId="0" applyFont="1"/>
    <xf borderId="0" fillId="0" fontId="1" numFmtId="37" xfId="0" applyAlignment="1" applyFont="1" applyNumberFormat="1">
      <alignment horizontal="center"/>
    </xf>
    <xf borderId="4" fillId="2" fontId="1" numFmtId="39" xfId="0" applyBorder="1" applyFont="1" applyNumberFormat="1"/>
    <xf borderId="4" fillId="2" fontId="1" numFmtId="0" xfId="0" applyAlignment="1" applyBorder="1" applyFont="1">
      <alignment horizontal="center"/>
    </xf>
    <xf borderId="4" fillId="2" fontId="7" numFmtId="0" xfId="0" applyBorder="1" applyFont="1"/>
    <xf borderId="6" fillId="2" fontId="1" numFmtId="164" xfId="0" applyAlignment="1" applyBorder="1" applyFont="1" applyNumberFormat="1">
      <alignment horizontal="right"/>
    </xf>
    <xf borderId="6" fillId="2" fontId="1" numFmtId="165" xfId="0" applyBorder="1" applyFont="1" applyNumberFormat="1"/>
    <xf borderId="0" fillId="0" fontId="7" numFmtId="0" xfId="0" applyFont="1"/>
    <xf borderId="0" fillId="0" fontId="1" numFmtId="165" xfId="0" applyAlignment="1" applyFont="1" applyNumberFormat="1">
      <alignment horizontal="right"/>
    </xf>
    <xf borderId="0" fillId="0" fontId="8" numFmtId="0" xfId="0" applyFont="1"/>
    <xf borderId="4" fillId="3" fontId="2" numFmtId="39" xfId="0" applyBorder="1" applyFill="1" applyFont="1" applyNumberFormat="1"/>
    <xf borderId="4" fillId="3" fontId="2" numFmtId="164" xfId="0" applyAlignment="1" applyBorder="1" applyFont="1" applyNumberFormat="1">
      <alignment horizontal="right"/>
    </xf>
    <xf borderId="0" fillId="0" fontId="2" numFmtId="4" xfId="0" applyFont="1" applyNumberFormat="1"/>
    <xf borderId="0" fillId="0" fontId="2" numFmtId="4" xfId="0" applyAlignment="1" applyFont="1" applyNumberFormat="1">
      <alignment horizontal="right"/>
    </xf>
    <xf borderId="0" fillId="0" fontId="2" numFmtId="37" xfId="0" applyFont="1" applyNumberFormat="1"/>
    <xf borderId="0" fillId="0" fontId="2" numFmtId="4" xfId="0" applyAlignment="1" applyFont="1" applyNumberFormat="1">
      <alignment horizontal="center"/>
    </xf>
    <xf borderId="0" fillId="0" fontId="2" numFmtId="37" xfId="0" applyAlignment="1" applyFont="1" applyNumberFormat="1">
      <alignment horizontal="center"/>
    </xf>
    <xf borderId="0" fillId="0" fontId="1" numFmtId="4" xfId="0" applyFont="1" applyNumberFormat="1"/>
    <xf borderId="0" fillId="0" fontId="1" numFmtId="4" xfId="0" applyAlignment="1" applyFont="1" applyNumberFormat="1">
      <alignment horizontal="right"/>
    </xf>
    <xf borderId="0" fillId="0" fontId="1" numFmtId="4" xfId="0" applyAlignment="1" applyFont="1" applyNumberFormat="1">
      <alignment horizontal="center"/>
    </xf>
    <xf borderId="4" fillId="4" fontId="1" numFmtId="39" xfId="0" applyAlignment="1" applyBorder="1" applyFill="1" applyFont="1" applyNumberFormat="1">
      <alignment horizontal="left"/>
    </xf>
    <xf borderId="4" fillId="4" fontId="2" numFmtId="0" xfId="0" applyAlignment="1" applyBorder="1" applyFont="1">
      <alignment horizontal="center"/>
    </xf>
    <xf borderId="4" fillId="4" fontId="1" numFmtId="39" xfId="0" applyAlignment="1" applyBorder="1" applyFont="1" applyNumberFormat="1">
      <alignment horizontal="center"/>
    </xf>
    <xf borderId="4" fillId="4" fontId="1" numFmtId="4" xfId="0" applyAlignment="1" applyBorder="1" applyFont="1" applyNumberFormat="1">
      <alignment horizontal="center"/>
    </xf>
    <xf borderId="4" fillId="4" fontId="1" numFmtId="37" xfId="0" applyAlignment="1" applyBorder="1" applyFont="1" applyNumberFormat="1">
      <alignment horizontal="center"/>
    </xf>
    <xf borderId="0" fillId="0" fontId="2" numFmtId="167" xfId="0" applyFont="1" applyNumberFormat="1"/>
    <xf borderId="0" fillId="0" fontId="9" numFmtId="164" xfId="0" applyFont="1" applyNumberFormat="1"/>
    <xf borderId="4" fillId="3" fontId="2" numFmtId="164" xfId="0" applyBorder="1" applyFont="1" applyNumberFormat="1"/>
    <xf borderId="0" fillId="0" fontId="4" numFmtId="0" xfId="0" applyFont="1"/>
    <xf borderId="4" fillId="3" fontId="2" numFmtId="166" xfId="0" applyBorder="1" applyFont="1" applyNumberFormat="1"/>
    <xf borderId="0" fillId="0" fontId="7" numFmtId="39" xfId="0" applyFont="1" applyNumberFormat="1"/>
    <xf borderId="0" fillId="0" fontId="7" numFmtId="0" xfId="0" applyAlignment="1" applyFont="1">
      <alignment horizontal="left"/>
    </xf>
    <xf borderId="7" fillId="5" fontId="7" numFmtId="0" xfId="0" applyAlignment="1" applyBorder="1" applyFill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left"/>
    </xf>
    <xf borderId="7" fillId="0" fontId="8" numFmtId="167" xfId="0" applyAlignment="1" applyBorder="1" applyFont="1" applyNumberFormat="1">
      <alignment horizontal="center"/>
    </xf>
    <xf borderId="7" fillId="0" fontId="8" numFmtId="3" xfId="0" applyBorder="1" applyFont="1" applyNumberFormat="1"/>
    <xf borderId="7" fillId="0" fontId="8" numFmtId="164" xfId="0" applyAlignment="1" applyBorder="1" applyFont="1" applyNumberFormat="1">
      <alignment horizontal="center"/>
    </xf>
    <xf borderId="9" fillId="0" fontId="8" numFmtId="164" xfId="0" applyAlignment="1" applyBorder="1" applyFont="1" applyNumberFormat="1">
      <alignment horizontal="center"/>
    </xf>
    <xf borderId="9" fillId="0" fontId="8" numFmtId="167" xfId="0" applyAlignment="1" applyBorder="1" applyFont="1" applyNumberFormat="1">
      <alignment horizontal="right"/>
    </xf>
    <xf borderId="9" fillId="0" fontId="8" numFmtId="167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7" fillId="0" fontId="8" numFmtId="0" xfId="0" applyBorder="1" applyFont="1"/>
    <xf borderId="7" fillId="0" fontId="8" numFmtId="167" xfId="0" applyBorder="1" applyFont="1" applyNumberFormat="1"/>
    <xf borderId="7" fillId="0" fontId="8" numFmtId="164" xfId="0" applyBorder="1" applyFont="1" applyNumberFormat="1"/>
    <xf borderId="7" fillId="0" fontId="8" numFmtId="167" xfId="0" applyAlignment="1" applyBorder="1" applyFont="1" applyNumberFormat="1">
      <alignment horizontal="right"/>
    </xf>
    <xf borderId="7" fillId="6" fontId="8" numFmtId="0" xfId="0" applyAlignment="1" applyBorder="1" applyFill="1" applyFont="1">
      <alignment horizontal="center"/>
    </xf>
    <xf borderId="7" fillId="6" fontId="8" numFmtId="164" xfId="0" applyBorder="1" applyFont="1" applyNumberFormat="1"/>
    <xf borderId="7" fillId="6" fontId="8" numFmtId="167" xfId="0" applyAlignment="1" applyBorder="1" applyFont="1" applyNumberFormat="1">
      <alignment horizontal="right"/>
    </xf>
    <xf borderId="7" fillId="6" fontId="8" numFmtId="167" xfId="0" applyBorder="1" applyFont="1" applyNumberFormat="1"/>
    <xf borderId="0" fillId="0" fontId="8" numFmtId="3" xfId="0" applyFont="1" applyNumberFormat="1"/>
    <xf borderId="0" fillId="0" fontId="8" numFmtId="164" xfId="0" applyFont="1" applyNumberFormat="1"/>
    <xf borderId="0" fillId="0" fontId="7" numFmtId="0" xfId="0" applyAlignment="1" applyFont="1">
      <alignment horizontal="center"/>
    </xf>
    <xf borderId="10" fillId="0" fontId="7" numFmtId="0" xfId="0" applyAlignment="1" applyBorder="1" applyFont="1">
      <alignment horizontal="center"/>
    </xf>
    <xf borderId="10" fillId="0" fontId="7" numFmtId="3" xfId="0" applyBorder="1" applyFont="1" applyNumberFormat="1"/>
    <xf borderId="10" fillId="0" fontId="7" numFmtId="164" xfId="0" applyBorder="1" applyFont="1" applyNumberFormat="1"/>
    <xf borderId="0" fillId="0" fontId="8" numFmtId="167" xfId="0" applyFont="1" applyNumberFormat="1"/>
    <xf borderId="0" fillId="0" fontId="8" numFmtId="168" xfId="0" applyFont="1" applyNumberFormat="1"/>
    <xf borderId="7" fillId="7" fontId="7" numFmtId="0" xfId="0" applyAlignment="1" applyBorder="1" applyFill="1" applyFont="1">
      <alignment horizontal="center" shrinkToFit="0" vertical="center" wrapText="1"/>
    </xf>
    <xf borderId="8" fillId="7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horizontal="left" shrinkToFit="0" wrapText="1"/>
    </xf>
    <xf borderId="9" fillId="0" fontId="8" numFmtId="3" xfId="0" applyAlignment="1" applyBorder="1" applyFont="1" applyNumberFormat="1">
      <alignment horizontal="right" shrinkToFit="0" wrapText="1"/>
    </xf>
    <xf borderId="7" fillId="0" fontId="7" numFmtId="164" xfId="0" applyBorder="1" applyFont="1" applyNumberFormat="1"/>
    <xf borderId="0" fillId="0" fontId="8" numFmtId="0" xfId="0" applyAlignment="1" applyFont="1">
      <alignment horizontal="center" shrinkToFit="0" wrapText="1"/>
    </xf>
    <xf borderId="7" fillId="0" fontId="8" numFmtId="0" xfId="0" applyAlignment="1" applyBorder="1" applyFont="1">
      <alignment shrinkToFit="0" wrapText="1"/>
    </xf>
    <xf borderId="0" fillId="0" fontId="8" numFmtId="169" xfId="0" applyFont="1" applyNumberFormat="1"/>
    <xf borderId="0" fillId="0" fontId="8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2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3.579826711E9</v>
      </c>
      <c r="E9" s="6">
        <v>6.004713E7</v>
      </c>
      <c r="F9" s="6">
        <f t="shared" ref="F9:F27" si="2">D9-E9</f>
        <v>3519779581</v>
      </c>
      <c r="G9" s="6">
        <v>3.47522704E9</v>
      </c>
      <c r="H9" s="22">
        <v>5846.0</v>
      </c>
      <c r="I9" s="6">
        <v>1.1499302E7</v>
      </c>
      <c r="J9" s="6">
        <v>3.0214575E7</v>
      </c>
      <c r="K9" s="4">
        <f t="shared" ref="K9:K27" si="3">I9-J9</f>
        <v>-18715273</v>
      </c>
      <c r="L9" s="4">
        <f t="shared" ref="L9:M9" si="1">I9</f>
        <v>11499302</v>
      </c>
      <c r="M9" s="4">
        <f t="shared" si="1"/>
        <v>30214575</v>
      </c>
      <c r="N9" s="4">
        <f t="shared" ref="N9:N27" si="5">L9-M9</f>
        <v>-18715273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6">1+B9</f>
        <v>2</v>
      </c>
      <c r="C10" s="3" t="s">
        <v>22</v>
      </c>
      <c r="D10" s="6">
        <v>9.3805794165E8</v>
      </c>
      <c r="E10" s="6">
        <v>5.859299075E7</v>
      </c>
      <c r="F10" s="6">
        <f t="shared" si="2"/>
        <v>879464950.9</v>
      </c>
      <c r="G10" s="6">
        <v>5.908910077E8</v>
      </c>
      <c r="H10" s="22">
        <v>4061.0</v>
      </c>
      <c r="I10" s="6">
        <v>1.317054476E7</v>
      </c>
      <c r="J10" s="6">
        <v>6220592.82</v>
      </c>
      <c r="K10" s="4">
        <f t="shared" si="3"/>
        <v>6949951.94</v>
      </c>
      <c r="L10" s="4">
        <f t="shared" ref="L10:M10" si="4">I10</f>
        <v>13170544.76</v>
      </c>
      <c r="M10" s="4">
        <f t="shared" si="4"/>
        <v>6220592.82</v>
      </c>
      <c r="N10" s="4">
        <f t="shared" si="5"/>
        <v>6949951.94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6"/>
        <v>3</v>
      </c>
      <c r="C11" s="3" t="s">
        <v>23</v>
      </c>
      <c r="D11" s="6">
        <v>1.00653053973E9</v>
      </c>
      <c r="E11" s="6">
        <v>1.707110217E7</v>
      </c>
      <c r="F11" s="6">
        <f t="shared" si="2"/>
        <v>989459437.6</v>
      </c>
      <c r="G11" s="6">
        <v>8.710650647E8</v>
      </c>
      <c r="H11" s="22">
        <v>2503.0</v>
      </c>
      <c r="I11" s="6">
        <v>5383935.73</v>
      </c>
      <c r="J11" s="6">
        <v>8624066.5</v>
      </c>
      <c r="K11" s="4">
        <f t="shared" si="3"/>
        <v>-3240130.77</v>
      </c>
      <c r="L11" s="4">
        <f t="shared" ref="L11:M11" si="7">I11</f>
        <v>5383935.73</v>
      </c>
      <c r="M11" s="4">
        <f t="shared" si="7"/>
        <v>8624066.5</v>
      </c>
      <c r="N11" s="4">
        <f t="shared" si="5"/>
        <v>-3240130.77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6"/>
        <v>4</v>
      </c>
      <c r="C12" s="3" t="s">
        <v>24</v>
      </c>
      <c r="D12" s="6">
        <v>4.2124987294E8</v>
      </c>
      <c r="E12" s="6">
        <v>1.947996257E7</v>
      </c>
      <c r="F12" s="6">
        <f t="shared" si="2"/>
        <v>401769910.4</v>
      </c>
      <c r="G12" s="6">
        <v>3.3617051785E8</v>
      </c>
      <c r="H12" s="22">
        <v>1740.0</v>
      </c>
      <c r="I12" s="6">
        <v>2.048923333E7</v>
      </c>
      <c r="J12" s="6">
        <v>276473.35</v>
      </c>
      <c r="K12" s="4">
        <f t="shared" si="3"/>
        <v>20212759.98</v>
      </c>
      <c r="L12" s="4">
        <f t="shared" ref="L12:M12" si="8">I12</f>
        <v>20489233.33</v>
      </c>
      <c r="M12" s="4">
        <f t="shared" si="8"/>
        <v>276473.35</v>
      </c>
      <c r="N12" s="4">
        <f t="shared" si="5"/>
        <v>20212759.98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6"/>
        <v>5</v>
      </c>
      <c r="C13" s="3" t="s">
        <v>25</v>
      </c>
      <c r="D13" s="6">
        <v>3.41431433E8</v>
      </c>
      <c r="E13" s="6">
        <v>884460.0</v>
      </c>
      <c r="F13" s="6">
        <f t="shared" si="2"/>
        <v>340546973</v>
      </c>
      <c r="G13" s="6">
        <v>2.48281283E8</v>
      </c>
      <c r="H13" s="22">
        <v>1161.0</v>
      </c>
      <c r="I13" s="6">
        <v>256022.0</v>
      </c>
      <c r="J13" s="6">
        <v>6969374.0</v>
      </c>
      <c r="K13" s="4">
        <f t="shared" si="3"/>
        <v>-6713352</v>
      </c>
      <c r="L13" s="4">
        <f t="shared" ref="L13:M13" si="9">I13</f>
        <v>256022</v>
      </c>
      <c r="M13" s="4">
        <f t="shared" si="9"/>
        <v>6969374</v>
      </c>
      <c r="N13" s="4">
        <f t="shared" si="5"/>
        <v>-6713352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6"/>
        <v>6</v>
      </c>
      <c r="C14" s="3" t="s">
        <v>26</v>
      </c>
      <c r="D14" s="6">
        <v>2.952083625E9</v>
      </c>
      <c r="E14" s="6">
        <v>1.7366215E7</v>
      </c>
      <c r="F14" s="6">
        <f t="shared" si="2"/>
        <v>2934717410</v>
      </c>
      <c r="G14" s="6">
        <v>2.41981339E9</v>
      </c>
      <c r="H14" s="22">
        <v>14472.0</v>
      </c>
      <c r="I14" s="6">
        <v>7725106.0</v>
      </c>
      <c r="J14" s="6">
        <v>5.7441139E7</v>
      </c>
      <c r="K14" s="4">
        <f t="shared" si="3"/>
        <v>-49716033</v>
      </c>
      <c r="L14" s="4">
        <f t="shared" ref="L14:M14" si="10">I14</f>
        <v>7725106</v>
      </c>
      <c r="M14" s="4">
        <f t="shared" si="10"/>
        <v>57441139</v>
      </c>
      <c r="N14" s="4">
        <f t="shared" si="5"/>
        <v>-49716033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6"/>
        <v>7</v>
      </c>
      <c r="C15" s="3" t="s">
        <v>27</v>
      </c>
      <c r="D15" s="6">
        <v>7.8267694E7</v>
      </c>
      <c r="E15" s="6">
        <v>705356.0</v>
      </c>
      <c r="F15" s="6">
        <f t="shared" si="2"/>
        <v>77562338</v>
      </c>
      <c r="G15" s="6">
        <v>7.6061457E7</v>
      </c>
      <c r="H15" s="22">
        <v>482.0</v>
      </c>
      <c r="I15" s="6">
        <v>291880.0</v>
      </c>
      <c r="J15" s="6">
        <v>693859.0</v>
      </c>
      <c r="K15" s="4">
        <f t="shared" si="3"/>
        <v>-401979</v>
      </c>
      <c r="L15" s="4">
        <f t="shared" ref="L15:M15" si="11">I15</f>
        <v>291880</v>
      </c>
      <c r="M15" s="4">
        <f t="shared" si="11"/>
        <v>693859</v>
      </c>
      <c r="N15" s="4">
        <f t="shared" si="5"/>
        <v>-401979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6"/>
        <v>8</v>
      </c>
      <c r="C16" s="3" t="s">
        <v>28</v>
      </c>
      <c r="D16" s="6">
        <v>1.19035466E8</v>
      </c>
      <c r="E16" s="6">
        <v>1095263.0</v>
      </c>
      <c r="F16" s="6">
        <f t="shared" si="2"/>
        <v>117940203</v>
      </c>
      <c r="G16" s="6">
        <v>1.06213102E8</v>
      </c>
      <c r="H16" s="22">
        <v>43.0</v>
      </c>
      <c r="I16" s="6">
        <v>0.0</v>
      </c>
      <c r="J16" s="6">
        <v>0.0</v>
      </c>
      <c r="K16" s="4">
        <f t="shared" si="3"/>
        <v>0</v>
      </c>
      <c r="L16" s="4">
        <f t="shared" ref="L16:M16" si="12">I16</f>
        <v>0</v>
      </c>
      <c r="M16" s="4">
        <f t="shared" si="12"/>
        <v>0</v>
      </c>
      <c r="N16" s="4">
        <f t="shared" si="5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6"/>
        <v>9</v>
      </c>
      <c r="C17" s="3" t="s">
        <v>29</v>
      </c>
      <c r="D17" s="6">
        <v>1.006525465E9</v>
      </c>
      <c r="E17" s="6">
        <v>6.5887982E7</v>
      </c>
      <c r="F17" s="6">
        <f t="shared" si="2"/>
        <v>940637483</v>
      </c>
      <c r="G17" s="6">
        <v>9.50993002E8</v>
      </c>
      <c r="H17" s="22">
        <v>11023.0</v>
      </c>
      <c r="I17" s="6">
        <v>0.0</v>
      </c>
      <c r="J17" s="6">
        <v>1.1500602E7</v>
      </c>
      <c r="K17" s="4">
        <f t="shared" si="3"/>
        <v>-11500602</v>
      </c>
      <c r="L17" s="4">
        <f t="shared" ref="L17:M17" si="13">I17</f>
        <v>0</v>
      </c>
      <c r="M17" s="4">
        <f t="shared" si="13"/>
        <v>11500602</v>
      </c>
      <c r="N17" s="4">
        <f t="shared" si="5"/>
        <v>-11500602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6"/>
        <v>10</v>
      </c>
      <c r="C18" s="3" t="s">
        <v>30</v>
      </c>
      <c r="D18" s="6">
        <v>2.989820457E9</v>
      </c>
      <c r="E18" s="6">
        <v>5.4632474E7</v>
      </c>
      <c r="F18" s="6">
        <f t="shared" si="2"/>
        <v>2935187983</v>
      </c>
      <c r="G18" s="6">
        <v>2.890363132E9</v>
      </c>
      <c r="H18" s="22">
        <v>10798.0</v>
      </c>
      <c r="I18" s="6">
        <v>7570471.0</v>
      </c>
      <c r="J18" s="6">
        <v>1.0535783E7</v>
      </c>
      <c r="K18" s="4">
        <f t="shared" si="3"/>
        <v>-2965312</v>
      </c>
      <c r="L18" s="4">
        <f t="shared" ref="L18:M18" si="14">I18</f>
        <v>7570471</v>
      </c>
      <c r="M18" s="4">
        <f t="shared" si="14"/>
        <v>10535783</v>
      </c>
      <c r="N18" s="4">
        <f t="shared" si="5"/>
        <v>-2965312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6"/>
        <v>11</v>
      </c>
      <c r="C19" s="3" t="s">
        <v>31</v>
      </c>
      <c r="D19" s="6">
        <v>2.42436231586E9</v>
      </c>
      <c r="E19" s="6">
        <v>1.606515339E7</v>
      </c>
      <c r="F19" s="6">
        <f t="shared" si="2"/>
        <v>2408297162</v>
      </c>
      <c r="G19" s="6">
        <v>2.17696765131E9</v>
      </c>
      <c r="H19" s="22">
        <v>4996.0</v>
      </c>
      <c r="I19" s="6">
        <v>5960467.9</v>
      </c>
      <c r="J19" s="6">
        <v>4335582.73</v>
      </c>
      <c r="K19" s="4">
        <f t="shared" si="3"/>
        <v>1624885.17</v>
      </c>
      <c r="L19" s="4">
        <f t="shared" ref="L19:M19" si="15">I19</f>
        <v>5960467.9</v>
      </c>
      <c r="M19" s="4">
        <f t="shared" si="15"/>
        <v>4335582.73</v>
      </c>
      <c r="N19" s="4">
        <f t="shared" si="5"/>
        <v>1624885.17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6"/>
        <v>12</v>
      </c>
      <c r="C20" s="3" t="s">
        <v>32</v>
      </c>
      <c r="D20" s="6">
        <v>8.32218589788E9</v>
      </c>
      <c r="E20" s="6">
        <v>4.05015002E7</v>
      </c>
      <c r="F20" s="6">
        <f t="shared" si="2"/>
        <v>8281684398</v>
      </c>
      <c r="G20" s="6">
        <v>7.53299357389E9</v>
      </c>
      <c r="H20" s="22">
        <v>31941.0</v>
      </c>
      <c r="I20" s="6">
        <v>9043925.05</v>
      </c>
      <c r="J20" s="6">
        <v>3.384609632E7</v>
      </c>
      <c r="K20" s="4">
        <f t="shared" si="3"/>
        <v>-24802171.27</v>
      </c>
      <c r="L20" s="4">
        <f t="shared" ref="L20:M20" si="16">I20</f>
        <v>9043925.05</v>
      </c>
      <c r="M20" s="4">
        <f t="shared" si="16"/>
        <v>33846096.32</v>
      </c>
      <c r="N20" s="4">
        <f t="shared" si="5"/>
        <v>-24802171.27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6"/>
        <v>13</v>
      </c>
      <c r="C21" s="3" t="s">
        <v>33</v>
      </c>
      <c r="D21" s="6">
        <v>2.847711863E8</v>
      </c>
      <c r="E21" s="6">
        <v>530690.7</v>
      </c>
      <c r="F21" s="6">
        <f t="shared" si="2"/>
        <v>284240495.6</v>
      </c>
      <c r="G21" s="6">
        <v>2.7753401602E8</v>
      </c>
      <c r="H21" s="22">
        <v>889.0</v>
      </c>
      <c r="I21" s="6">
        <v>426331.18</v>
      </c>
      <c r="J21" s="6">
        <v>230967.34</v>
      </c>
      <c r="K21" s="4">
        <f t="shared" si="3"/>
        <v>195363.84</v>
      </c>
      <c r="L21" s="4">
        <f t="shared" ref="L21:M21" si="17">I21</f>
        <v>426331.18</v>
      </c>
      <c r="M21" s="4">
        <f t="shared" si="17"/>
        <v>230967.34</v>
      </c>
      <c r="N21" s="4">
        <f t="shared" si="5"/>
        <v>195363.84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6"/>
        <v>14</v>
      </c>
      <c r="C22" s="3" t="s">
        <v>34</v>
      </c>
      <c r="D22" s="6">
        <v>3.25286015311E9</v>
      </c>
      <c r="E22" s="6">
        <v>7.528079423E7</v>
      </c>
      <c r="F22" s="6">
        <f t="shared" si="2"/>
        <v>3177579359</v>
      </c>
      <c r="G22" s="6">
        <v>3.11547303847E9</v>
      </c>
      <c r="H22" s="22">
        <v>23023.0</v>
      </c>
      <c r="I22" s="6">
        <v>3.156832335E7</v>
      </c>
      <c r="J22" s="6">
        <v>1.108542756E7</v>
      </c>
      <c r="K22" s="4">
        <f t="shared" si="3"/>
        <v>20482895.79</v>
      </c>
      <c r="L22" s="4">
        <f t="shared" ref="L22:M22" si="18">I22</f>
        <v>31568323.35</v>
      </c>
      <c r="M22" s="4">
        <f t="shared" si="18"/>
        <v>11085427.56</v>
      </c>
      <c r="N22" s="4">
        <f t="shared" si="5"/>
        <v>20482895.79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6"/>
        <v>15</v>
      </c>
      <c r="C23" s="3" t="s">
        <v>35</v>
      </c>
      <c r="D23" s="6">
        <v>6.044987821E9</v>
      </c>
      <c r="E23" s="6">
        <v>2.03186452E8</v>
      </c>
      <c r="F23" s="6">
        <f t="shared" si="2"/>
        <v>5841801369</v>
      </c>
      <c r="G23" s="6">
        <v>5.727982878E9</v>
      </c>
      <c r="H23" s="22">
        <v>12204.0</v>
      </c>
      <c r="I23" s="6">
        <v>779569.0</v>
      </c>
      <c r="J23" s="6">
        <v>8.5539523E7</v>
      </c>
      <c r="K23" s="4">
        <f t="shared" si="3"/>
        <v>-84759954</v>
      </c>
      <c r="L23" s="4">
        <f t="shared" ref="L23:M23" si="19">I23</f>
        <v>779569</v>
      </c>
      <c r="M23" s="4">
        <f t="shared" si="19"/>
        <v>85539523</v>
      </c>
      <c r="N23" s="4">
        <f t="shared" si="5"/>
        <v>-84759954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6"/>
        <v>16</v>
      </c>
      <c r="C24" s="23" t="s">
        <v>36</v>
      </c>
      <c r="D24" s="6">
        <v>3.31311434767E9</v>
      </c>
      <c r="E24" s="6">
        <v>7.62365379E7</v>
      </c>
      <c r="F24" s="6">
        <f t="shared" si="2"/>
        <v>3236877810</v>
      </c>
      <c r="G24" s="6">
        <v>2.8461400249E9</v>
      </c>
      <c r="H24" s="22">
        <v>12267.0</v>
      </c>
      <c r="I24" s="6">
        <v>446055.71</v>
      </c>
      <c r="J24" s="6">
        <v>8618003.99</v>
      </c>
      <c r="K24" s="4">
        <f t="shared" si="3"/>
        <v>-8171948.28</v>
      </c>
      <c r="L24" s="4">
        <f t="shared" ref="L24:M24" si="20">I24</f>
        <v>446055.71</v>
      </c>
      <c r="M24" s="4">
        <f t="shared" si="20"/>
        <v>8618003.99</v>
      </c>
      <c r="N24" s="4">
        <f t="shared" si="5"/>
        <v>-8171948.28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6"/>
        <v>17</v>
      </c>
      <c r="C25" s="25" t="s">
        <v>37</v>
      </c>
      <c r="D25" s="6">
        <v>5.152923966E9</v>
      </c>
      <c r="E25" s="6">
        <v>2.5392749E7</v>
      </c>
      <c r="F25" s="6">
        <f t="shared" si="2"/>
        <v>5127531217</v>
      </c>
      <c r="G25" s="6">
        <v>5.010541054E9</v>
      </c>
      <c r="H25" s="22">
        <v>67385.0</v>
      </c>
      <c r="I25" s="6">
        <v>2.3504244E7</v>
      </c>
      <c r="J25" s="6">
        <v>5.81146E7</v>
      </c>
      <c r="K25" s="4">
        <f t="shared" si="3"/>
        <v>-34610356</v>
      </c>
      <c r="L25" s="4">
        <f t="shared" ref="L25:M25" si="21">I25</f>
        <v>23504244</v>
      </c>
      <c r="M25" s="4">
        <f t="shared" si="21"/>
        <v>58114600</v>
      </c>
      <c r="N25" s="4">
        <f t="shared" si="5"/>
        <v>-34610356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6"/>
        <v>18</v>
      </c>
      <c r="C26" s="25" t="s">
        <v>38</v>
      </c>
      <c r="D26" s="6">
        <v>8.658770431E9</v>
      </c>
      <c r="E26" s="6">
        <v>5.07044854E8</v>
      </c>
      <c r="F26" s="6">
        <f t="shared" si="2"/>
        <v>8151725577</v>
      </c>
      <c r="G26" s="6">
        <v>8.237470105E9</v>
      </c>
      <c r="H26" s="22">
        <v>58366.0</v>
      </c>
      <c r="I26" s="6">
        <v>7.1756814E7</v>
      </c>
      <c r="J26" s="6">
        <v>9.8051128E7</v>
      </c>
      <c r="K26" s="4">
        <f t="shared" si="3"/>
        <v>-26294314</v>
      </c>
      <c r="L26" s="4">
        <f t="shared" ref="L26:M26" si="22">I26</f>
        <v>71756814</v>
      </c>
      <c r="M26" s="4">
        <f t="shared" si="22"/>
        <v>98051128</v>
      </c>
      <c r="N26" s="4">
        <f t="shared" si="5"/>
        <v>-26294314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6"/>
        <v>19</v>
      </c>
      <c r="C27" s="3" t="s">
        <v>39</v>
      </c>
      <c r="D27" s="6">
        <v>4.7107537159E8</v>
      </c>
      <c r="E27" s="6">
        <v>9249195.17</v>
      </c>
      <c r="F27" s="6">
        <f t="shared" si="2"/>
        <v>461826176.4</v>
      </c>
      <c r="G27" s="6">
        <v>4.4986875702E8</v>
      </c>
      <c r="H27" s="22">
        <v>1199.0</v>
      </c>
      <c r="I27" s="6">
        <v>383693.8</v>
      </c>
      <c r="J27" s="6">
        <v>156012.72</v>
      </c>
      <c r="K27" s="4">
        <f t="shared" si="3"/>
        <v>227681.08</v>
      </c>
      <c r="L27" s="4">
        <f t="shared" ref="L27:M27" si="23">I27</f>
        <v>383693.8</v>
      </c>
      <c r="M27" s="4">
        <f t="shared" si="23"/>
        <v>156012.72</v>
      </c>
      <c r="N27" s="4">
        <f t="shared" si="5"/>
        <v>227681.08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2.188044278E8</v>
      </c>
      <c r="E29" s="6">
        <v>1072328.64</v>
      </c>
      <c r="F29" s="6">
        <f t="shared" ref="F29:F32" si="25">D29-E29</f>
        <v>217732099.2</v>
      </c>
      <c r="G29" s="6">
        <v>2.0383568918E8</v>
      </c>
      <c r="H29" s="22">
        <v>4535.0</v>
      </c>
      <c r="I29" s="6">
        <v>1.420465491E7</v>
      </c>
      <c r="J29" s="6">
        <v>1702977.71</v>
      </c>
      <c r="K29" s="4">
        <f t="shared" ref="K29:K32" si="26">I29-J29</f>
        <v>12501677.2</v>
      </c>
      <c r="L29" s="4">
        <f t="shared" ref="L29:M29" si="24">I29</f>
        <v>14204654.91</v>
      </c>
      <c r="M29" s="4">
        <f t="shared" si="24"/>
        <v>1702977.71</v>
      </c>
      <c r="N29" s="4">
        <f t="shared" ref="N29:N32" si="28">L29-M29</f>
        <v>12501677.2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29">1+B29</f>
        <v>21</v>
      </c>
      <c r="C30" s="3" t="s">
        <v>42</v>
      </c>
      <c r="D30" s="6">
        <v>3.7434899992E8</v>
      </c>
      <c r="E30" s="6">
        <v>1332236.25</v>
      </c>
      <c r="F30" s="6">
        <f t="shared" si="25"/>
        <v>373016763.7</v>
      </c>
      <c r="G30" s="6">
        <v>2.59592968E8</v>
      </c>
      <c r="H30" s="22">
        <v>5777.0</v>
      </c>
      <c r="I30" s="6">
        <v>1.758548554E7</v>
      </c>
      <c r="J30" s="6">
        <v>9255197.46</v>
      </c>
      <c r="K30" s="4">
        <f t="shared" si="26"/>
        <v>8330288.08</v>
      </c>
      <c r="L30" s="4">
        <f t="shared" ref="L30:M30" si="27">I30</f>
        <v>17585485.54</v>
      </c>
      <c r="M30" s="4">
        <f t="shared" si="27"/>
        <v>9255197.46</v>
      </c>
      <c r="N30" s="4">
        <f t="shared" si="28"/>
        <v>8330288.08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29"/>
        <v>22</v>
      </c>
      <c r="C31" s="3" t="s">
        <v>43</v>
      </c>
      <c r="D31" s="6">
        <v>2.6160625611E8</v>
      </c>
      <c r="E31" s="6">
        <v>3299887.75</v>
      </c>
      <c r="F31" s="6">
        <f t="shared" si="25"/>
        <v>258306368.4</v>
      </c>
      <c r="G31" s="6">
        <v>2.5752203644E8</v>
      </c>
      <c r="H31" s="22">
        <v>1145.0</v>
      </c>
      <c r="I31" s="6">
        <v>392667.96</v>
      </c>
      <c r="J31" s="6">
        <v>361446.73</v>
      </c>
      <c r="K31" s="4">
        <f t="shared" si="26"/>
        <v>31221.23</v>
      </c>
      <c r="L31" s="4">
        <f t="shared" ref="L31:M31" si="30">I31</f>
        <v>392667.96</v>
      </c>
      <c r="M31" s="4">
        <f t="shared" si="30"/>
        <v>361446.73</v>
      </c>
      <c r="N31" s="4">
        <f t="shared" si="28"/>
        <v>31221.23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29"/>
        <v>23</v>
      </c>
      <c r="C32" s="3" t="s">
        <v>35</v>
      </c>
      <c r="D32" s="6">
        <v>6.80494522E8</v>
      </c>
      <c r="E32" s="6">
        <v>3.6647664E7</v>
      </c>
      <c r="F32" s="6">
        <f t="shared" si="25"/>
        <v>643846858</v>
      </c>
      <c r="G32" s="6">
        <v>6.41628933E8</v>
      </c>
      <c r="H32" s="22">
        <v>753266.0</v>
      </c>
      <c r="I32" s="6">
        <v>6.5027228E7</v>
      </c>
      <c r="J32" s="6">
        <v>4.5283184E7</v>
      </c>
      <c r="K32" s="4">
        <f t="shared" si="26"/>
        <v>19744044</v>
      </c>
      <c r="L32" s="4">
        <f t="shared" ref="L32:M32" si="31">I32</f>
        <v>65027228</v>
      </c>
      <c r="M32" s="4">
        <f t="shared" si="31"/>
        <v>45283184</v>
      </c>
      <c r="N32" s="4">
        <f t="shared" si="28"/>
        <v>19744044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1.261499223E9</v>
      </c>
      <c r="E34" s="6">
        <v>1633140.0</v>
      </c>
      <c r="F34" s="6">
        <f>D34-E34</f>
        <v>1259866083</v>
      </c>
      <c r="G34" s="6">
        <v>1.253247378E9</v>
      </c>
      <c r="H34" s="22">
        <v>3234.0</v>
      </c>
      <c r="I34" s="6">
        <v>1.3123499E7</v>
      </c>
      <c r="J34" s="6">
        <v>0.0</v>
      </c>
      <c r="K34" s="4">
        <f>I34-J34</f>
        <v>13123499</v>
      </c>
      <c r="L34" s="4">
        <f t="shared" ref="L34:M34" si="32">I34</f>
        <v>13123499</v>
      </c>
      <c r="M34" s="4">
        <f t="shared" si="32"/>
        <v>0</v>
      </c>
      <c r="N34" s="4">
        <f>L34-M34</f>
        <v>13123499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33">SUM(D9:D34)</f>
        <v>54154634125</v>
      </c>
      <c r="E35" s="28">
        <f t="shared" si="33"/>
        <v>1293236119</v>
      </c>
      <c r="F35" s="28">
        <f t="shared" si="33"/>
        <v>52861398006</v>
      </c>
      <c r="G35" s="28">
        <f t="shared" si="33"/>
        <v>49955877099</v>
      </c>
      <c r="H35" s="29">
        <f t="shared" si="33"/>
        <v>1032356</v>
      </c>
      <c r="I35" s="28">
        <f t="shared" si="33"/>
        <v>320589454.2</v>
      </c>
      <c r="J35" s="28">
        <f t="shared" si="33"/>
        <v>489056612.2</v>
      </c>
      <c r="K35" s="28">
        <f t="shared" si="33"/>
        <v>-168467158</v>
      </c>
      <c r="L35" s="28">
        <f t="shared" si="33"/>
        <v>320589454.2</v>
      </c>
      <c r="M35" s="28">
        <f t="shared" si="33"/>
        <v>489056612.2</v>
      </c>
      <c r="N35" s="28">
        <f t="shared" si="33"/>
        <v>-168467158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2.804768362E7</v>
      </c>
      <c r="E37" s="6">
        <v>257491.79</v>
      </c>
      <c r="F37" s="6">
        <f t="shared" ref="F37:F38" si="35">D37-E37</f>
        <v>27790191.83</v>
      </c>
      <c r="G37" s="6">
        <v>0.0</v>
      </c>
      <c r="H37" s="22">
        <v>50.0</v>
      </c>
      <c r="I37" s="6">
        <v>46669.82</v>
      </c>
      <c r="J37" s="6">
        <v>98660.78</v>
      </c>
      <c r="K37" s="4">
        <f t="shared" ref="K37:K38" si="36">I37-J37</f>
        <v>-51990.96</v>
      </c>
      <c r="L37" s="4">
        <f t="shared" ref="L37:M37" si="34">I37</f>
        <v>46669.82</v>
      </c>
      <c r="M37" s="4">
        <f t="shared" si="34"/>
        <v>98660.78</v>
      </c>
      <c r="N37" s="4">
        <f t="shared" ref="N37:N38" si="38">L37-M37</f>
        <v>-51990.96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2.117078191E9</v>
      </c>
      <c r="E38" s="6">
        <v>1.0072922E7</v>
      </c>
      <c r="F38" s="6">
        <f t="shared" si="35"/>
        <v>2107005269</v>
      </c>
      <c r="G38" s="6">
        <v>0.0</v>
      </c>
      <c r="H38" s="22">
        <v>3168.0</v>
      </c>
      <c r="I38" s="6">
        <v>2.4947275E7</v>
      </c>
      <c r="J38" s="6">
        <v>1.2017256E7</v>
      </c>
      <c r="K38" s="4">
        <f t="shared" si="36"/>
        <v>12930019</v>
      </c>
      <c r="L38" s="4">
        <f t="shared" ref="L38:M38" si="37">I38</f>
        <v>24947275</v>
      </c>
      <c r="M38" s="4">
        <f t="shared" si="37"/>
        <v>12017256</v>
      </c>
      <c r="N38" s="4">
        <f t="shared" si="38"/>
        <v>12930019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39">SUM(D37:D38)</f>
        <v>2145125875</v>
      </c>
      <c r="E39" s="28">
        <f t="shared" si="39"/>
        <v>10330413.79</v>
      </c>
      <c r="F39" s="28">
        <f t="shared" si="39"/>
        <v>2134795461</v>
      </c>
      <c r="G39" s="28">
        <f t="shared" si="39"/>
        <v>0</v>
      </c>
      <c r="H39" s="30">
        <f t="shared" si="39"/>
        <v>3218</v>
      </c>
      <c r="I39" s="28">
        <f t="shared" si="39"/>
        <v>24993944.82</v>
      </c>
      <c r="J39" s="28">
        <f t="shared" si="39"/>
        <v>12115916.78</v>
      </c>
      <c r="K39" s="28">
        <f t="shared" si="39"/>
        <v>12878028.04</v>
      </c>
      <c r="L39" s="28">
        <f t="shared" si="39"/>
        <v>24993944.82</v>
      </c>
      <c r="M39" s="28">
        <f t="shared" si="39"/>
        <v>12115916.78</v>
      </c>
      <c r="N39" s="28">
        <f t="shared" si="39"/>
        <v>12878028.04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40">D35+D39</f>
        <v>56299759999</v>
      </c>
      <c r="E40" s="28">
        <f t="shared" si="40"/>
        <v>1303566533</v>
      </c>
      <c r="F40" s="28">
        <f t="shared" si="40"/>
        <v>54996193467</v>
      </c>
      <c r="G40" s="28">
        <f t="shared" si="40"/>
        <v>49955877099</v>
      </c>
      <c r="H40" s="30">
        <f t="shared" si="40"/>
        <v>1035574</v>
      </c>
      <c r="I40" s="28">
        <f t="shared" si="40"/>
        <v>345583399</v>
      </c>
      <c r="J40" s="28">
        <f t="shared" si="40"/>
        <v>501172529</v>
      </c>
      <c r="K40" s="28">
        <f t="shared" si="40"/>
        <v>-155589130</v>
      </c>
      <c r="L40" s="28">
        <f t="shared" si="40"/>
        <v>345583399</v>
      </c>
      <c r="M40" s="28">
        <f t="shared" si="40"/>
        <v>501172529</v>
      </c>
      <c r="N40" s="28">
        <f t="shared" si="40"/>
        <v>-155589130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4.3817323356E8</v>
      </c>
      <c r="E43" s="6">
        <v>4.348211083E7</v>
      </c>
      <c r="F43" s="6">
        <f t="shared" ref="F43:F52" si="42">D43-E43</f>
        <v>394691122.7</v>
      </c>
      <c r="G43" s="6">
        <v>2.098791643E8</v>
      </c>
      <c r="H43" s="22">
        <v>2318.0</v>
      </c>
      <c r="I43" s="6">
        <v>470306.26</v>
      </c>
      <c r="J43" s="6">
        <v>6607205.69</v>
      </c>
      <c r="K43" s="4">
        <f t="shared" ref="K43:K52" si="43">I43-J43</f>
        <v>-6136899.43</v>
      </c>
      <c r="L43" s="4">
        <f t="shared" ref="L43:M43" si="41">I43</f>
        <v>470306.26</v>
      </c>
      <c r="M43" s="4">
        <f t="shared" si="41"/>
        <v>6607205.69</v>
      </c>
      <c r="N43" s="4">
        <f t="shared" ref="N43:N52" si="45">L43-M43</f>
        <v>-6136899.43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46">1+B43</f>
        <v>28</v>
      </c>
      <c r="C44" s="3" t="s">
        <v>54</v>
      </c>
      <c r="D44" s="6">
        <v>1.1731335301E8</v>
      </c>
      <c r="E44" s="6">
        <v>5835578.58</v>
      </c>
      <c r="F44" s="6">
        <f t="shared" si="42"/>
        <v>111477774.4</v>
      </c>
      <c r="G44" s="6">
        <v>2.9499292E7</v>
      </c>
      <c r="H44" s="22">
        <v>801.0</v>
      </c>
      <c r="I44" s="6">
        <v>368040.7</v>
      </c>
      <c r="J44" s="6">
        <v>464959.65</v>
      </c>
      <c r="K44" s="4">
        <f t="shared" si="43"/>
        <v>-96918.95</v>
      </c>
      <c r="L44" s="4">
        <f t="shared" ref="L44:M44" si="44">I44</f>
        <v>368040.7</v>
      </c>
      <c r="M44" s="4">
        <f t="shared" si="44"/>
        <v>464959.65</v>
      </c>
      <c r="N44" s="4">
        <f t="shared" si="45"/>
        <v>-96918.95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46"/>
        <v>29</v>
      </c>
      <c r="C45" s="3" t="s">
        <v>55</v>
      </c>
      <c r="D45" s="6">
        <v>6.37012595E8</v>
      </c>
      <c r="E45" s="6">
        <v>2723392.0</v>
      </c>
      <c r="F45" s="6">
        <f t="shared" si="42"/>
        <v>634289203</v>
      </c>
      <c r="G45" s="6">
        <v>2.67879202E8</v>
      </c>
      <c r="H45" s="22">
        <v>4116.0</v>
      </c>
      <c r="I45" s="6">
        <v>1150101.0</v>
      </c>
      <c r="J45" s="6">
        <v>4973213.0</v>
      </c>
      <c r="K45" s="4">
        <f t="shared" si="43"/>
        <v>-3823112</v>
      </c>
      <c r="L45" s="4">
        <f t="shared" ref="L45:M45" si="47">I45</f>
        <v>1150101</v>
      </c>
      <c r="M45" s="4">
        <f t="shared" si="47"/>
        <v>4973213</v>
      </c>
      <c r="N45" s="4">
        <f t="shared" si="45"/>
        <v>-3823112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46"/>
        <v>30</v>
      </c>
      <c r="C46" s="3" t="s">
        <v>56</v>
      </c>
      <c r="D46" s="6">
        <v>4.63347016E8</v>
      </c>
      <c r="E46" s="6">
        <v>1235900.0</v>
      </c>
      <c r="F46" s="6">
        <f t="shared" si="42"/>
        <v>462111116</v>
      </c>
      <c r="G46" s="6">
        <v>3.05893587E8</v>
      </c>
      <c r="H46" s="22">
        <v>368.0</v>
      </c>
      <c r="I46" s="6">
        <v>4615774.0</v>
      </c>
      <c r="J46" s="6">
        <v>564961.0</v>
      </c>
      <c r="K46" s="4">
        <f t="shared" si="43"/>
        <v>4050813</v>
      </c>
      <c r="L46" s="4">
        <f t="shared" ref="L46:M46" si="48">I46</f>
        <v>4615774</v>
      </c>
      <c r="M46" s="4">
        <f t="shared" si="48"/>
        <v>564961</v>
      </c>
      <c r="N46" s="4">
        <f t="shared" si="45"/>
        <v>4050813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46"/>
        <v>31</v>
      </c>
      <c r="C47" s="3" t="s">
        <v>57</v>
      </c>
      <c r="D47" s="6">
        <v>3.0680383504E8</v>
      </c>
      <c r="E47" s="6">
        <v>824442.17</v>
      </c>
      <c r="F47" s="6">
        <f t="shared" si="42"/>
        <v>305979392.9</v>
      </c>
      <c r="G47" s="6">
        <v>1.4249878978E8</v>
      </c>
      <c r="H47" s="22">
        <v>47.0</v>
      </c>
      <c r="I47" s="6">
        <v>0.0</v>
      </c>
      <c r="J47" s="6">
        <v>0.0</v>
      </c>
      <c r="K47" s="4">
        <f t="shared" si="43"/>
        <v>0</v>
      </c>
      <c r="L47" s="4">
        <f t="shared" ref="L47:M47" si="49">I47</f>
        <v>0</v>
      </c>
      <c r="M47" s="4">
        <f t="shared" si="49"/>
        <v>0</v>
      </c>
      <c r="N47" s="4">
        <f t="shared" si="45"/>
        <v>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46"/>
        <v>32</v>
      </c>
      <c r="C48" s="3" t="s">
        <v>58</v>
      </c>
      <c r="D48" s="6">
        <v>4.43669422E8</v>
      </c>
      <c r="E48" s="6">
        <v>1.6570398E7</v>
      </c>
      <c r="F48" s="6">
        <f t="shared" si="42"/>
        <v>427099024</v>
      </c>
      <c r="G48" s="6">
        <v>2.01157413E8</v>
      </c>
      <c r="H48" s="22">
        <v>9653.0</v>
      </c>
      <c r="I48" s="6">
        <v>27138.0</v>
      </c>
      <c r="J48" s="6">
        <v>2622975.0</v>
      </c>
      <c r="K48" s="4">
        <f t="shared" si="43"/>
        <v>-2595837</v>
      </c>
      <c r="L48" s="4">
        <f t="shared" ref="L48:M48" si="50">I48</f>
        <v>27138</v>
      </c>
      <c r="M48" s="4">
        <f t="shared" si="50"/>
        <v>2622975</v>
      </c>
      <c r="N48" s="4">
        <f t="shared" si="45"/>
        <v>-2595837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46"/>
        <v>33</v>
      </c>
      <c r="C49" s="3" t="s">
        <v>59</v>
      </c>
      <c r="D49" s="6">
        <v>1.792582158E9</v>
      </c>
      <c r="E49" s="6">
        <v>1.3747014E7</v>
      </c>
      <c r="F49" s="6">
        <f t="shared" si="42"/>
        <v>1778835144</v>
      </c>
      <c r="G49" s="6">
        <v>8.14823016E8</v>
      </c>
      <c r="H49" s="22">
        <v>7388.0</v>
      </c>
      <c r="I49" s="6">
        <v>397729.0</v>
      </c>
      <c r="J49" s="6">
        <v>9521415.0</v>
      </c>
      <c r="K49" s="4">
        <f t="shared" si="43"/>
        <v>-9123686</v>
      </c>
      <c r="L49" s="4">
        <f t="shared" ref="L49:M49" si="51">I49</f>
        <v>397729</v>
      </c>
      <c r="M49" s="4">
        <f t="shared" si="51"/>
        <v>9521415</v>
      </c>
      <c r="N49" s="4">
        <f t="shared" si="45"/>
        <v>-9123686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46"/>
        <v>34</v>
      </c>
      <c r="C50" s="3" t="s">
        <v>60</v>
      </c>
      <c r="D50" s="6">
        <v>1.14957923E8</v>
      </c>
      <c r="E50" s="6">
        <v>160175.0</v>
      </c>
      <c r="F50" s="6">
        <f t="shared" si="42"/>
        <v>114797748</v>
      </c>
      <c r="G50" s="6">
        <v>5.366277E7</v>
      </c>
      <c r="H50" s="22">
        <v>159.0</v>
      </c>
      <c r="I50" s="6">
        <v>0.0</v>
      </c>
      <c r="J50" s="6">
        <v>1646755.0</v>
      </c>
      <c r="K50" s="4">
        <f t="shared" si="43"/>
        <v>-1646755</v>
      </c>
      <c r="L50" s="4">
        <f t="shared" ref="L50:M50" si="52">I50</f>
        <v>0</v>
      </c>
      <c r="M50" s="4">
        <f t="shared" si="52"/>
        <v>1646755</v>
      </c>
      <c r="N50" s="4">
        <f t="shared" si="45"/>
        <v>-1646755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46"/>
        <v>35</v>
      </c>
      <c r="C51" s="3" t="s">
        <v>61</v>
      </c>
      <c r="D51" s="6">
        <v>5.685550239E9</v>
      </c>
      <c r="E51" s="6">
        <v>3.4283644E7</v>
      </c>
      <c r="F51" s="6">
        <f t="shared" si="42"/>
        <v>5651266595</v>
      </c>
      <c r="G51" s="6">
        <v>2.731516807E9</v>
      </c>
      <c r="H51" s="22">
        <v>54647.0</v>
      </c>
      <c r="I51" s="6">
        <v>7700398.0</v>
      </c>
      <c r="J51" s="6">
        <v>4.727064E7</v>
      </c>
      <c r="K51" s="4">
        <f t="shared" si="43"/>
        <v>-39570242</v>
      </c>
      <c r="L51" s="4">
        <f t="shared" ref="L51:M51" si="53">I51</f>
        <v>7700398</v>
      </c>
      <c r="M51" s="4">
        <f t="shared" si="53"/>
        <v>47270640</v>
      </c>
      <c r="N51" s="4">
        <f t="shared" si="45"/>
        <v>-39570242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46"/>
        <v>36</v>
      </c>
      <c r="C52" s="3" t="s">
        <v>62</v>
      </c>
      <c r="D52" s="6">
        <v>4.60821311E8</v>
      </c>
      <c r="E52" s="6">
        <v>4243177.0</v>
      </c>
      <c r="F52" s="6">
        <f t="shared" si="42"/>
        <v>456578134</v>
      </c>
      <c r="G52" s="6">
        <v>2.38776665E8</v>
      </c>
      <c r="H52" s="22">
        <v>5000.0</v>
      </c>
      <c r="I52" s="6">
        <v>0.0</v>
      </c>
      <c r="J52" s="6">
        <v>1.2246728E7</v>
      </c>
      <c r="K52" s="4">
        <f t="shared" si="43"/>
        <v>-12246728</v>
      </c>
      <c r="L52" s="4">
        <f t="shared" ref="L52:M52" si="54">I52</f>
        <v>0</v>
      </c>
      <c r="M52" s="4">
        <f t="shared" si="54"/>
        <v>12246728</v>
      </c>
      <c r="N52" s="4">
        <f t="shared" si="45"/>
        <v>-12246728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6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7.5783898E7</v>
      </c>
      <c r="E54" s="6">
        <v>1106906.0</v>
      </c>
      <c r="F54" s="6">
        <f t="shared" ref="F54:F56" si="56">D54-E54</f>
        <v>74676992</v>
      </c>
      <c r="G54" s="6">
        <v>1.4575887E7</v>
      </c>
      <c r="H54" s="22">
        <v>1249.0</v>
      </c>
      <c r="I54" s="6">
        <v>237195.0</v>
      </c>
      <c r="J54" s="6">
        <v>567479.0</v>
      </c>
      <c r="K54" s="4">
        <f t="shared" ref="K54:K56" si="57">I54-J54</f>
        <v>-330284</v>
      </c>
      <c r="L54" s="4">
        <f t="shared" ref="L54:M54" si="55">I54</f>
        <v>237195</v>
      </c>
      <c r="M54" s="4">
        <f t="shared" si="55"/>
        <v>567479</v>
      </c>
      <c r="N54" s="4">
        <f t="shared" ref="N54:N56" si="59">L54-M54</f>
        <v>-330284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60">1+B54</f>
        <v>38</v>
      </c>
      <c r="C55" s="3" t="s">
        <v>64</v>
      </c>
      <c r="D55" s="6">
        <v>5.2954393E7</v>
      </c>
      <c r="E55" s="6">
        <v>360300.0</v>
      </c>
      <c r="F55" s="6">
        <f t="shared" si="56"/>
        <v>52594093</v>
      </c>
      <c r="G55" s="6">
        <v>3.6535344E7</v>
      </c>
      <c r="H55" s="22">
        <v>508.0</v>
      </c>
      <c r="I55" s="6">
        <v>85140.0</v>
      </c>
      <c r="J55" s="6">
        <v>68305.0</v>
      </c>
      <c r="K55" s="4">
        <f t="shared" si="57"/>
        <v>16835</v>
      </c>
      <c r="L55" s="4">
        <f t="shared" ref="L55:M55" si="58">I55</f>
        <v>85140</v>
      </c>
      <c r="M55" s="4">
        <f t="shared" si="58"/>
        <v>68305</v>
      </c>
      <c r="N55" s="4">
        <f t="shared" si="59"/>
        <v>16835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60"/>
        <v>39</v>
      </c>
      <c r="C56" s="3" t="s">
        <v>65</v>
      </c>
      <c r="D56" s="6">
        <v>4.4102372E7</v>
      </c>
      <c r="E56" s="6">
        <v>192270.0</v>
      </c>
      <c r="F56" s="6">
        <f t="shared" si="56"/>
        <v>43910102</v>
      </c>
      <c r="G56" s="6">
        <v>3.5628046E7</v>
      </c>
      <c r="H56" s="22">
        <v>244.0</v>
      </c>
      <c r="I56" s="6">
        <v>49019.0</v>
      </c>
      <c r="J56" s="6">
        <v>2122.0</v>
      </c>
      <c r="K56" s="4">
        <f t="shared" si="57"/>
        <v>46897</v>
      </c>
      <c r="L56" s="4">
        <f t="shared" ref="L56:M56" si="61">I56</f>
        <v>49019</v>
      </c>
      <c r="M56" s="4">
        <f t="shared" si="61"/>
        <v>2122</v>
      </c>
      <c r="N56" s="4">
        <f t="shared" si="59"/>
        <v>46897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H57" si="62">SUM(D43:D56)</f>
        <v>10633071749</v>
      </c>
      <c r="E57" s="28">
        <f t="shared" si="62"/>
        <v>124765307.6</v>
      </c>
      <c r="F57" s="28">
        <f t="shared" si="62"/>
        <v>10508306441</v>
      </c>
      <c r="G57" s="28">
        <f t="shared" si="62"/>
        <v>5082325983</v>
      </c>
      <c r="H57" s="29">
        <f t="shared" si="62"/>
        <v>86498</v>
      </c>
      <c r="I57" s="28">
        <f>SUM(I42:I56)</f>
        <v>15100840.96</v>
      </c>
      <c r="J57" s="28">
        <f t="shared" ref="J57:N57" si="63">SUM(J43:J56)</f>
        <v>86556758.34</v>
      </c>
      <c r="K57" s="28">
        <f t="shared" si="63"/>
        <v>-71455917.38</v>
      </c>
      <c r="L57" s="28">
        <f t="shared" si="63"/>
        <v>15100840.96</v>
      </c>
      <c r="M57" s="28">
        <f t="shared" si="63"/>
        <v>86556758.34</v>
      </c>
      <c r="N57" s="28">
        <f t="shared" si="63"/>
        <v>-71455917.38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6.505031795E7</v>
      </c>
      <c r="E59" s="6">
        <v>395958.08</v>
      </c>
      <c r="F59" s="6">
        <f t="shared" ref="F59:F62" si="65">D59-E59</f>
        <v>64654359.87</v>
      </c>
      <c r="G59" s="6">
        <v>0.0</v>
      </c>
      <c r="H59" s="22">
        <v>49.0</v>
      </c>
      <c r="I59" s="6">
        <v>0.0</v>
      </c>
      <c r="J59" s="6">
        <v>0.0</v>
      </c>
      <c r="K59" s="4">
        <f t="shared" ref="K59:K62" si="66">I59-J59</f>
        <v>0</v>
      </c>
      <c r="L59" s="4">
        <f t="shared" ref="L59:M59" si="64">I59</f>
        <v>0</v>
      </c>
      <c r="M59" s="4">
        <f t="shared" si="64"/>
        <v>0</v>
      </c>
      <c r="N59" s="4">
        <f t="shared" ref="N59:N62" si="68">L59-M59</f>
        <v>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69">1+B59</f>
        <v>41</v>
      </c>
      <c r="C60" s="3" t="s">
        <v>67</v>
      </c>
      <c r="D60" s="6">
        <v>3.28307174E8</v>
      </c>
      <c r="E60" s="6">
        <v>1.8475394E7</v>
      </c>
      <c r="F60" s="6">
        <f t="shared" si="65"/>
        <v>309831780</v>
      </c>
      <c r="G60" s="6">
        <v>1.69999375E8</v>
      </c>
      <c r="H60" s="22">
        <v>213.0</v>
      </c>
      <c r="I60" s="6">
        <v>0.0</v>
      </c>
      <c r="J60" s="6">
        <v>633322.0</v>
      </c>
      <c r="K60" s="4">
        <f t="shared" si="66"/>
        <v>-633322</v>
      </c>
      <c r="L60" s="4">
        <f t="shared" ref="L60:M60" si="67">I60</f>
        <v>0</v>
      </c>
      <c r="M60" s="4">
        <f t="shared" si="67"/>
        <v>633322</v>
      </c>
      <c r="N60" s="4">
        <f t="shared" si="68"/>
        <v>-633322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69"/>
        <v>42</v>
      </c>
      <c r="C61" s="3" t="s">
        <v>68</v>
      </c>
      <c r="D61" s="6">
        <v>1.720155866E9</v>
      </c>
      <c r="E61" s="6">
        <v>1.5209833E7</v>
      </c>
      <c r="F61" s="6">
        <f t="shared" si="65"/>
        <v>1704946033</v>
      </c>
      <c r="G61" s="6">
        <v>0.0</v>
      </c>
      <c r="H61" s="22">
        <v>4278.0</v>
      </c>
      <c r="I61" s="6">
        <v>3180729.0</v>
      </c>
      <c r="J61" s="6">
        <v>2.6440762E7</v>
      </c>
      <c r="K61" s="4">
        <f t="shared" si="66"/>
        <v>-23260033</v>
      </c>
      <c r="L61" s="4">
        <f t="shared" ref="L61:M61" si="70">I61</f>
        <v>3180729</v>
      </c>
      <c r="M61" s="4">
        <f t="shared" si="70"/>
        <v>26440762</v>
      </c>
      <c r="N61" s="4">
        <f t="shared" si="68"/>
        <v>-23260033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69"/>
        <v>43</v>
      </c>
      <c r="C62" s="3" t="s">
        <v>69</v>
      </c>
      <c r="D62" s="6">
        <v>2.49049349E8</v>
      </c>
      <c r="E62" s="6">
        <v>552098.0</v>
      </c>
      <c r="F62" s="6">
        <f t="shared" si="65"/>
        <v>248497251</v>
      </c>
      <c r="G62" s="6">
        <v>0.0</v>
      </c>
      <c r="H62" s="22">
        <v>768.0</v>
      </c>
      <c r="I62" s="6">
        <v>198386.0</v>
      </c>
      <c r="J62" s="6">
        <v>898979.0</v>
      </c>
      <c r="K62" s="4">
        <f t="shared" si="66"/>
        <v>-700593</v>
      </c>
      <c r="L62" s="4">
        <f t="shared" ref="L62:M62" si="71">I62</f>
        <v>198386</v>
      </c>
      <c r="M62" s="4">
        <f t="shared" si="71"/>
        <v>898979</v>
      </c>
      <c r="N62" s="4">
        <f t="shared" si="68"/>
        <v>-700593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72">SUM(D59:D62)</f>
        <v>2362562707</v>
      </c>
      <c r="E63" s="28">
        <f t="shared" si="72"/>
        <v>34633283.08</v>
      </c>
      <c r="F63" s="28">
        <f t="shared" si="72"/>
        <v>2327929424</v>
      </c>
      <c r="G63" s="28">
        <f t="shared" si="72"/>
        <v>169999375</v>
      </c>
      <c r="H63" s="29">
        <f t="shared" si="72"/>
        <v>5308</v>
      </c>
      <c r="I63" s="28">
        <f t="shared" si="72"/>
        <v>3379115</v>
      </c>
      <c r="J63" s="28">
        <f t="shared" si="72"/>
        <v>27973063</v>
      </c>
      <c r="K63" s="28">
        <f t="shared" si="72"/>
        <v>-24593948</v>
      </c>
      <c r="L63" s="28">
        <f t="shared" si="72"/>
        <v>3379115</v>
      </c>
      <c r="M63" s="28">
        <f t="shared" si="72"/>
        <v>27973063</v>
      </c>
      <c r="N63" s="28">
        <f t="shared" si="72"/>
        <v>-24593948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73">D57+D63</f>
        <v>12995634456</v>
      </c>
      <c r="E64" s="28">
        <f t="shared" si="73"/>
        <v>159398590.7</v>
      </c>
      <c r="F64" s="28">
        <f t="shared" si="73"/>
        <v>12836235865</v>
      </c>
      <c r="G64" s="28">
        <f t="shared" si="73"/>
        <v>5252325358</v>
      </c>
      <c r="H64" s="29">
        <f t="shared" si="73"/>
        <v>91806</v>
      </c>
      <c r="I64" s="28">
        <f t="shared" si="73"/>
        <v>18479955.96</v>
      </c>
      <c r="J64" s="28">
        <f t="shared" si="73"/>
        <v>114529821.3</v>
      </c>
      <c r="K64" s="28">
        <f t="shared" si="73"/>
        <v>-96049865.38</v>
      </c>
      <c r="L64" s="28">
        <f t="shared" si="73"/>
        <v>18479955.96</v>
      </c>
      <c r="M64" s="28">
        <f t="shared" si="73"/>
        <v>114529821.3</v>
      </c>
      <c r="N64" s="28">
        <f t="shared" si="73"/>
        <v>-96049865.38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3.5053787744E10</v>
      </c>
      <c r="E67" s="6">
        <v>3.31397081E8</v>
      </c>
      <c r="F67" s="6">
        <f t="shared" ref="F67:F77" si="75">D67-E67</f>
        <v>34722390663</v>
      </c>
      <c r="G67" s="6">
        <v>2.5325E8</v>
      </c>
      <c r="H67" s="22">
        <v>23990.0</v>
      </c>
      <c r="I67" s="6">
        <v>1.56178508E8</v>
      </c>
      <c r="J67" s="6">
        <v>3.5300309E8</v>
      </c>
      <c r="K67" s="4">
        <f t="shared" ref="K67:K77" si="76">I67-J67</f>
        <v>-196824582</v>
      </c>
      <c r="L67" s="4">
        <f t="shared" ref="L67:M67" si="74">I67</f>
        <v>156178508</v>
      </c>
      <c r="M67" s="4">
        <f t="shared" si="74"/>
        <v>353003090</v>
      </c>
      <c r="N67" s="4">
        <f t="shared" ref="N67:N77" si="78">L67-M67</f>
        <v>-196824582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79">1+B67</f>
        <v>45</v>
      </c>
      <c r="C68" s="3" t="s">
        <v>73</v>
      </c>
      <c r="D68" s="6">
        <v>2.658484501E8</v>
      </c>
      <c r="E68" s="6">
        <v>1052902.42</v>
      </c>
      <c r="F68" s="6">
        <f t="shared" si="75"/>
        <v>264795547.7</v>
      </c>
      <c r="G68" s="6">
        <v>0.0</v>
      </c>
      <c r="H68" s="22">
        <v>934.0</v>
      </c>
      <c r="I68" s="6">
        <v>721716.86</v>
      </c>
      <c r="J68" s="6">
        <v>1.153296083E7</v>
      </c>
      <c r="K68" s="4">
        <f t="shared" si="76"/>
        <v>-10811243.97</v>
      </c>
      <c r="L68" s="4">
        <f t="shared" ref="L68:M68" si="77">I68</f>
        <v>721716.86</v>
      </c>
      <c r="M68" s="4">
        <f t="shared" si="77"/>
        <v>11532960.83</v>
      </c>
      <c r="N68" s="4">
        <f t="shared" si="78"/>
        <v>-10811243.97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79"/>
        <v>46</v>
      </c>
      <c r="C69" s="3" t="s">
        <v>74</v>
      </c>
      <c r="D69" s="6">
        <v>9.5999586019E8</v>
      </c>
      <c r="E69" s="6">
        <v>1.262993398E7</v>
      </c>
      <c r="F69" s="6">
        <f t="shared" si="75"/>
        <v>947365926.2</v>
      </c>
      <c r="G69" s="6">
        <v>0.0</v>
      </c>
      <c r="H69" s="22">
        <v>1818.0</v>
      </c>
      <c r="I69" s="6">
        <v>1.058812303E7</v>
      </c>
      <c r="J69" s="6">
        <v>4766314.18</v>
      </c>
      <c r="K69" s="4">
        <f t="shared" si="76"/>
        <v>5821808.85</v>
      </c>
      <c r="L69" s="4">
        <f t="shared" ref="L69:M69" si="80">I69</f>
        <v>10588123.03</v>
      </c>
      <c r="M69" s="4">
        <f t="shared" si="80"/>
        <v>4766314.18</v>
      </c>
      <c r="N69" s="4">
        <f t="shared" si="78"/>
        <v>5821808.85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79"/>
        <v>47</v>
      </c>
      <c r="C70" s="3" t="s">
        <v>75</v>
      </c>
      <c r="D70" s="6">
        <v>1.87624073E8</v>
      </c>
      <c r="E70" s="6">
        <v>185826.0</v>
      </c>
      <c r="F70" s="6">
        <f t="shared" si="75"/>
        <v>187438247</v>
      </c>
      <c r="G70" s="6">
        <v>0.0</v>
      </c>
      <c r="H70" s="22">
        <v>137.0</v>
      </c>
      <c r="I70" s="6">
        <v>4998.0</v>
      </c>
      <c r="J70" s="6">
        <v>17151.0</v>
      </c>
      <c r="K70" s="4">
        <f t="shared" si="76"/>
        <v>-12153</v>
      </c>
      <c r="L70" s="4">
        <f t="shared" ref="L70:M70" si="81">I70</f>
        <v>4998</v>
      </c>
      <c r="M70" s="4">
        <f t="shared" si="81"/>
        <v>17151</v>
      </c>
      <c r="N70" s="4">
        <f t="shared" si="78"/>
        <v>-12153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79"/>
        <v>48</v>
      </c>
      <c r="C71" s="3" t="s">
        <v>76</v>
      </c>
      <c r="D71" s="6">
        <v>1.187001679E9</v>
      </c>
      <c r="E71" s="6">
        <v>4904650.0</v>
      </c>
      <c r="F71" s="6">
        <f t="shared" si="75"/>
        <v>1182097029</v>
      </c>
      <c r="G71" s="6">
        <v>0.0</v>
      </c>
      <c r="H71" s="22">
        <v>1763.0</v>
      </c>
      <c r="I71" s="6">
        <v>1063226.0</v>
      </c>
      <c r="J71" s="6">
        <v>8458302.0</v>
      </c>
      <c r="K71" s="4">
        <f t="shared" si="76"/>
        <v>-7395076</v>
      </c>
      <c r="L71" s="4">
        <f t="shared" ref="L71:M71" si="82">I71</f>
        <v>1063226</v>
      </c>
      <c r="M71" s="4">
        <f t="shared" si="82"/>
        <v>8458302</v>
      </c>
      <c r="N71" s="4">
        <f t="shared" si="78"/>
        <v>-7395076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79"/>
        <v>49</v>
      </c>
      <c r="C72" s="3" t="s">
        <v>77</v>
      </c>
      <c r="D72" s="6">
        <v>1.427535341E9</v>
      </c>
      <c r="E72" s="6">
        <v>3.4111709E7</v>
      </c>
      <c r="F72" s="6">
        <f t="shared" si="75"/>
        <v>1393423632</v>
      </c>
      <c r="G72" s="6">
        <v>0.0</v>
      </c>
      <c r="H72" s="22">
        <v>4591.0</v>
      </c>
      <c r="I72" s="6">
        <v>1170222.0</v>
      </c>
      <c r="J72" s="6">
        <v>9134352.0</v>
      </c>
      <c r="K72" s="4">
        <f t="shared" si="76"/>
        <v>-7964130</v>
      </c>
      <c r="L72" s="4">
        <f t="shared" ref="L72:M72" si="83">I72</f>
        <v>1170222</v>
      </c>
      <c r="M72" s="4">
        <f t="shared" si="83"/>
        <v>9134352</v>
      </c>
      <c r="N72" s="4">
        <f t="shared" si="78"/>
        <v>-7964130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79"/>
        <v>50</v>
      </c>
      <c r="C73" s="3" t="s">
        <v>78</v>
      </c>
      <c r="D73" s="6">
        <v>6.19986948E8</v>
      </c>
      <c r="E73" s="6">
        <v>1.0539208E7</v>
      </c>
      <c r="F73" s="6">
        <f t="shared" si="75"/>
        <v>609447740</v>
      </c>
      <c r="G73" s="6">
        <v>0.0</v>
      </c>
      <c r="H73" s="22">
        <v>410.0</v>
      </c>
      <c r="I73" s="6">
        <v>0.0</v>
      </c>
      <c r="J73" s="6">
        <v>9560035.0</v>
      </c>
      <c r="K73" s="4">
        <f t="shared" si="76"/>
        <v>-9560035</v>
      </c>
      <c r="L73" s="4">
        <f t="shared" ref="L73:M73" si="84">I73</f>
        <v>0</v>
      </c>
      <c r="M73" s="4">
        <f t="shared" si="84"/>
        <v>9560035</v>
      </c>
      <c r="N73" s="4">
        <f t="shared" si="78"/>
        <v>-9560035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79"/>
        <v>51</v>
      </c>
      <c r="C74" s="3" t="s">
        <v>79</v>
      </c>
      <c r="D74" s="6">
        <v>3.2896731238E8</v>
      </c>
      <c r="E74" s="6">
        <v>1389672.67</v>
      </c>
      <c r="F74" s="6">
        <f t="shared" si="75"/>
        <v>327577639.7</v>
      </c>
      <c r="G74" s="6">
        <v>0.0</v>
      </c>
      <c r="H74" s="22">
        <v>3935.0</v>
      </c>
      <c r="I74" s="6">
        <v>1685606.48</v>
      </c>
      <c r="J74" s="6">
        <v>795006.81</v>
      </c>
      <c r="K74" s="4">
        <f t="shared" si="76"/>
        <v>890599.67</v>
      </c>
      <c r="L74" s="4">
        <f t="shared" ref="L74:M74" si="85">I74</f>
        <v>1685606.48</v>
      </c>
      <c r="M74" s="4">
        <f t="shared" si="85"/>
        <v>795006.81</v>
      </c>
      <c r="N74" s="4">
        <f t="shared" si="78"/>
        <v>890599.67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79"/>
        <v>52</v>
      </c>
      <c r="C75" s="3" t="s">
        <v>80</v>
      </c>
      <c r="D75" s="6">
        <v>1.80602069833E9</v>
      </c>
      <c r="E75" s="6">
        <v>3421894.23</v>
      </c>
      <c r="F75" s="6">
        <f t="shared" si="75"/>
        <v>1802598804</v>
      </c>
      <c r="G75" s="6">
        <v>0.0</v>
      </c>
      <c r="H75" s="22">
        <v>787.0</v>
      </c>
      <c r="I75" s="6">
        <v>25044.77</v>
      </c>
      <c r="J75" s="6">
        <v>166614.99</v>
      </c>
      <c r="K75" s="4">
        <f t="shared" si="76"/>
        <v>-141570.22</v>
      </c>
      <c r="L75" s="4">
        <f t="shared" ref="L75:M75" si="86">I75</f>
        <v>25044.77</v>
      </c>
      <c r="M75" s="4">
        <f t="shared" si="86"/>
        <v>166614.99</v>
      </c>
      <c r="N75" s="4">
        <f t="shared" si="78"/>
        <v>-141570.22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79"/>
        <v>53</v>
      </c>
      <c r="C76" s="3" t="s">
        <v>81</v>
      </c>
      <c r="D76" s="6">
        <v>6.40586899E9</v>
      </c>
      <c r="E76" s="6">
        <v>1.7355548E7</v>
      </c>
      <c r="F76" s="6">
        <f t="shared" si="75"/>
        <v>6388513442</v>
      </c>
      <c r="G76" s="6">
        <v>0.0</v>
      </c>
      <c r="H76" s="22">
        <v>19263.0</v>
      </c>
      <c r="I76" s="6">
        <v>4.690042E7</v>
      </c>
      <c r="J76" s="6">
        <v>2.0121317E8</v>
      </c>
      <c r="K76" s="4">
        <f t="shared" si="76"/>
        <v>-154312750</v>
      </c>
      <c r="L76" s="4">
        <f t="shared" ref="L76:M76" si="87">I76</f>
        <v>46900420</v>
      </c>
      <c r="M76" s="4">
        <f t="shared" si="87"/>
        <v>201213170</v>
      </c>
      <c r="N76" s="4">
        <f t="shared" si="78"/>
        <v>-154312750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79"/>
        <v>54</v>
      </c>
      <c r="C77" s="3" t="s">
        <v>82</v>
      </c>
      <c r="D77" s="6">
        <v>1.50697006E8</v>
      </c>
      <c r="E77" s="6">
        <v>329185.0</v>
      </c>
      <c r="F77" s="6">
        <f t="shared" si="75"/>
        <v>150367821</v>
      </c>
      <c r="G77" s="6">
        <v>0.0</v>
      </c>
      <c r="H77" s="22">
        <v>2887.0</v>
      </c>
      <c r="I77" s="6">
        <v>866363.0</v>
      </c>
      <c r="J77" s="6">
        <v>986873.0</v>
      </c>
      <c r="K77" s="4">
        <f t="shared" si="76"/>
        <v>-120510</v>
      </c>
      <c r="L77" s="4">
        <f t="shared" ref="L77:M77" si="88">I77</f>
        <v>866363</v>
      </c>
      <c r="M77" s="4">
        <f t="shared" si="88"/>
        <v>986873</v>
      </c>
      <c r="N77" s="4">
        <f t="shared" si="78"/>
        <v>-120510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7.1268237245E8</v>
      </c>
      <c r="E79" s="6">
        <v>1733115.94</v>
      </c>
      <c r="F79" s="6">
        <f>D79-E79</f>
        <v>710949256.5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 t="shared" ref="L79:M79" si="89">I79</f>
        <v>0</v>
      </c>
      <c r="M79" s="4">
        <f t="shared" si="89"/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90">SUM(D67:D79)</f>
        <v>49106016474</v>
      </c>
      <c r="E80" s="28">
        <f t="shared" si="90"/>
        <v>419050726.2</v>
      </c>
      <c r="F80" s="28">
        <f t="shared" si="90"/>
        <v>48686965748</v>
      </c>
      <c r="G80" s="28">
        <f t="shared" si="90"/>
        <v>253250000</v>
      </c>
      <c r="H80" s="29">
        <f t="shared" si="90"/>
        <v>60528</v>
      </c>
      <c r="I80" s="28">
        <f t="shared" si="90"/>
        <v>219204228.1</v>
      </c>
      <c r="J80" s="28">
        <f t="shared" si="90"/>
        <v>599633869.8</v>
      </c>
      <c r="K80" s="28">
        <f t="shared" si="90"/>
        <v>-380429641.7</v>
      </c>
      <c r="L80" s="28">
        <f t="shared" si="90"/>
        <v>219204228.1</v>
      </c>
      <c r="M80" s="28">
        <f t="shared" si="90"/>
        <v>599633869.8</v>
      </c>
      <c r="N80" s="28">
        <f t="shared" si="90"/>
        <v>-380429641.7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1.1589239636E10</v>
      </c>
      <c r="E82" s="6">
        <v>1.91892303E8</v>
      </c>
      <c r="F82" s="6">
        <f t="shared" ref="F82:F88" si="92">D82-E82</f>
        <v>11397347333</v>
      </c>
      <c r="G82" s="6">
        <v>0.0</v>
      </c>
      <c r="H82" s="22">
        <v>7319.0</v>
      </c>
      <c r="I82" s="6">
        <v>2.8500139E7</v>
      </c>
      <c r="J82" s="6">
        <v>1.03531034E8</v>
      </c>
      <c r="K82" s="4">
        <f t="shared" ref="K82:K88" si="93">I82-J82</f>
        <v>-75030895</v>
      </c>
      <c r="L82" s="4">
        <f t="shared" ref="L82:M82" si="91">I82</f>
        <v>28500139</v>
      </c>
      <c r="M82" s="4">
        <f t="shared" si="91"/>
        <v>103531034</v>
      </c>
      <c r="N82" s="4">
        <f t="shared" ref="N82:N88" si="95">L82-M82</f>
        <v>-75030895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96">1+B82</f>
        <v>57</v>
      </c>
      <c r="C83" s="3" t="s">
        <v>86</v>
      </c>
      <c r="D83" s="6">
        <v>9.784820228E7</v>
      </c>
      <c r="E83" s="6">
        <v>2449802.0043</v>
      </c>
      <c r="F83" s="6">
        <f t="shared" si="92"/>
        <v>95398400.28</v>
      </c>
      <c r="G83" s="6">
        <v>0.0</v>
      </c>
      <c r="H83" s="22">
        <v>79.0</v>
      </c>
      <c r="I83" s="6">
        <v>0.0</v>
      </c>
      <c r="J83" s="6">
        <v>1120366.37</v>
      </c>
      <c r="K83" s="4">
        <f t="shared" si="93"/>
        <v>-1120366.37</v>
      </c>
      <c r="L83" s="4">
        <f t="shared" ref="L83:M83" si="94">I83</f>
        <v>0</v>
      </c>
      <c r="M83" s="4">
        <f t="shared" si="94"/>
        <v>1120366.37</v>
      </c>
      <c r="N83" s="4">
        <f t="shared" si="95"/>
        <v>-1120366.37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96"/>
        <v>58</v>
      </c>
      <c r="C84" s="3" t="s">
        <v>87</v>
      </c>
      <c r="D84" s="6">
        <v>3.21191933E8</v>
      </c>
      <c r="E84" s="6">
        <v>802460.0</v>
      </c>
      <c r="F84" s="6">
        <f t="shared" si="92"/>
        <v>320389473</v>
      </c>
      <c r="G84" s="6">
        <v>0.0</v>
      </c>
      <c r="H84" s="22">
        <v>161.0</v>
      </c>
      <c r="I84" s="6">
        <v>129302.0</v>
      </c>
      <c r="J84" s="6">
        <v>598649.0</v>
      </c>
      <c r="K84" s="4">
        <f t="shared" si="93"/>
        <v>-469347</v>
      </c>
      <c r="L84" s="4">
        <f t="shared" ref="L84:M84" si="97">I84</f>
        <v>129302</v>
      </c>
      <c r="M84" s="4">
        <f t="shared" si="97"/>
        <v>598649</v>
      </c>
      <c r="N84" s="4">
        <f t="shared" si="95"/>
        <v>-469347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96"/>
        <v>59</v>
      </c>
      <c r="C85" s="3" t="s">
        <v>88</v>
      </c>
      <c r="D85" s="6">
        <v>6.8508607E7</v>
      </c>
      <c r="E85" s="6">
        <v>1.6600989E7</v>
      </c>
      <c r="F85" s="6">
        <f t="shared" si="92"/>
        <v>51907618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93"/>
        <v>0</v>
      </c>
      <c r="L85" s="4">
        <f t="shared" ref="L85:M85" si="98">I85</f>
        <v>0</v>
      </c>
      <c r="M85" s="4">
        <f t="shared" si="98"/>
        <v>0</v>
      </c>
      <c r="N85" s="4">
        <f t="shared" si="95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96"/>
        <v>60</v>
      </c>
      <c r="C86" s="3" t="s">
        <v>89</v>
      </c>
      <c r="D86" s="6">
        <v>1.736320491E9</v>
      </c>
      <c r="E86" s="6">
        <v>6.6968148E7</v>
      </c>
      <c r="F86" s="6">
        <f t="shared" si="92"/>
        <v>1669352343</v>
      </c>
      <c r="G86" s="6">
        <v>0.0</v>
      </c>
      <c r="H86" s="22">
        <v>1609.0</v>
      </c>
      <c r="I86" s="6">
        <v>40447.0</v>
      </c>
      <c r="J86" s="6">
        <v>2.6933682E7</v>
      </c>
      <c r="K86" s="4">
        <f t="shared" si="93"/>
        <v>-26893235</v>
      </c>
      <c r="L86" s="4">
        <f t="shared" ref="L86:M86" si="99">I86</f>
        <v>40447</v>
      </c>
      <c r="M86" s="4">
        <f t="shared" si="99"/>
        <v>26933682</v>
      </c>
      <c r="N86" s="4">
        <f t="shared" si="95"/>
        <v>-26893235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96"/>
        <v>61</v>
      </c>
      <c r="C87" s="3" t="s">
        <v>90</v>
      </c>
      <c r="D87" s="6">
        <v>2.2881234975E8</v>
      </c>
      <c r="E87" s="6">
        <v>1268775.39</v>
      </c>
      <c r="F87" s="6">
        <f t="shared" si="92"/>
        <v>227543574.4</v>
      </c>
      <c r="G87" s="6">
        <v>0.0</v>
      </c>
      <c r="H87" s="22">
        <v>96.0</v>
      </c>
      <c r="I87" s="6">
        <v>23346.0</v>
      </c>
      <c r="J87" s="6">
        <v>0.0</v>
      </c>
      <c r="K87" s="4">
        <f t="shared" si="93"/>
        <v>23346</v>
      </c>
      <c r="L87" s="4">
        <f t="shared" ref="L87:M87" si="100">I87</f>
        <v>23346</v>
      </c>
      <c r="M87" s="4">
        <f t="shared" si="100"/>
        <v>0</v>
      </c>
      <c r="N87" s="4">
        <f t="shared" si="95"/>
        <v>23346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96"/>
        <v>62</v>
      </c>
      <c r="C88" s="3" t="s">
        <v>91</v>
      </c>
      <c r="D88" s="6">
        <v>5.21593651E8</v>
      </c>
      <c r="E88" s="6">
        <v>2.9814791E7</v>
      </c>
      <c r="F88" s="6">
        <f t="shared" si="92"/>
        <v>491778860</v>
      </c>
      <c r="G88" s="6">
        <v>0.0</v>
      </c>
      <c r="H88" s="22">
        <v>2645.0</v>
      </c>
      <c r="I88" s="6">
        <v>3078247.0</v>
      </c>
      <c r="J88" s="6">
        <v>4609226.0</v>
      </c>
      <c r="K88" s="4">
        <f t="shared" si="93"/>
        <v>-1530979</v>
      </c>
      <c r="L88" s="4">
        <f t="shared" ref="L88:M88" si="101">I88</f>
        <v>3078247</v>
      </c>
      <c r="M88" s="4">
        <f t="shared" si="101"/>
        <v>4609226</v>
      </c>
      <c r="N88" s="4">
        <f t="shared" si="95"/>
        <v>-1530979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102">SUM(D82:D88)</f>
        <v>14563514870</v>
      </c>
      <c r="E89" s="28">
        <f t="shared" si="102"/>
        <v>309797268.4</v>
      </c>
      <c r="F89" s="28">
        <f t="shared" si="102"/>
        <v>14253717602</v>
      </c>
      <c r="G89" s="28">
        <f t="shared" si="102"/>
        <v>0</v>
      </c>
      <c r="H89" s="29">
        <f t="shared" si="102"/>
        <v>11933</v>
      </c>
      <c r="I89" s="28">
        <f t="shared" si="102"/>
        <v>31771481</v>
      </c>
      <c r="J89" s="28">
        <f t="shared" si="102"/>
        <v>136792957.4</v>
      </c>
      <c r="K89" s="28">
        <f t="shared" si="102"/>
        <v>-105021476.4</v>
      </c>
      <c r="L89" s="28">
        <f t="shared" si="102"/>
        <v>31771481</v>
      </c>
      <c r="M89" s="28">
        <f t="shared" si="102"/>
        <v>136792957.4</v>
      </c>
      <c r="N89" s="28">
        <f t="shared" si="102"/>
        <v>-105021476.4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7.06703532E8</v>
      </c>
      <c r="E90" s="6">
        <v>5296146.0</v>
      </c>
      <c r="F90" s="6">
        <f>D90-E90</f>
        <v>701407386</v>
      </c>
      <c r="G90" s="6">
        <v>0.0</v>
      </c>
      <c r="H90" s="22">
        <v>578.0</v>
      </c>
      <c r="I90" s="6">
        <v>8267224.0</v>
      </c>
      <c r="J90" s="6">
        <v>7140867.0</v>
      </c>
      <c r="K90" s="4">
        <f>I90-J90</f>
        <v>1126357</v>
      </c>
      <c r="L90" s="4">
        <f t="shared" ref="L90:M90" si="103">I90</f>
        <v>8267224</v>
      </c>
      <c r="M90" s="4">
        <f t="shared" si="103"/>
        <v>7140867</v>
      </c>
      <c r="N90" s="4">
        <f>L90-M90</f>
        <v>1126357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104">SUM(D90)</f>
        <v>706703532</v>
      </c>
      <c r="E91" s="28">
        <f t="shared" si="104"/>
        <v>5296146</v>
      </c>
      <c r="F91" s="28">
        <f t="shared" si="104"/>
        <v>701407386</v>
      </c>
      <c r="G91" s="28">
        <f t="shared" si="104"/>
        <v>0</v>
      </c>
      <c r="H91" s="30">
        <f t="shared" si="104"/>
        <v>578</v>
      </c>
      <c r="I91" s="28">
        <f t="shared" si="104"/>
        <v>8267224</v>
      </c>
      <c r="J91" s="28">
        <f t="shared" si="104"/>
        <v>7140867</v>
      </c>
      <c r="K91" s="28">
        <f t="shared" si="104"/>
        <v>1126357</v>
      </c>
      <c r="L91" s="28">
        <f t="shared" si="104"/>
        <v>8267224</v>
      </c>
      <c r="M91" s="28">
        <f t="shared" si="104"/>
        <v>7140867</v>
      </c>
      <c r="N91" s="28">
        <f t="shared" si="104"/>
        <v>1126357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105">D80+D89+D91</f>
        <v>64376234876</v>
      </c>
      <c r="E92" s="28">
        <f t="shared" si="105"/>
        <v>734144140.6</v>
      </c>
      <c r="F92" s="28">
        <f t="shared" si="105"/>
        <v>63642090736</v>
      </c>
      <c r="G92" s="28">
        <f t="shared" si="105"/>
        <v>253250000</v>
      </c>
      <c r="H92" s="29">
        <f t="shared" si="105"/>
        <v>73039</v>
      </c>
      <c r="I92" s="28">
        <f t="shared" si="105"/>
        <v>259242933.1</v>
      </c>
      <c r="J92" s="28">
        <f t="shared" si="105"/>
        <v>743567694.2</v>
      </c>
      <c r="K92" s="28">
        <f t="shared" si="105"/>
        <v>-484324761</v>
      </c>
      <c r="L92" s="28">
        <f t="shared" si="105"/>
        <v>259242933.1</v>
      </c>
      <c r="M92" s="28">
        <f t="shared" si="105"/>
        <v>743567694.2</v>
      </c>
      <c r="N92" s="28">
        <f t="shared" si="105"/>
        <v>-484324761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1.706742662E8</v>
      </c>
      <c r="E95" s="6">
        <v>269196.13</v>
      </c>
      <c r="F95" s="6">
        <f t="shared" ref="F95:F98" si="107">D95-E95</f>
        <v>170405070.1</v>
      </c>
      <c r="G95" s="6">
        <v>0.0</v>
      </c>
      <c r="H95" s="22">
        <v>64.0</v>
      </c>
      <c r="I95" s="6">
        <v>65000.0</v>
      </c>
      <c r="J95" s="6">
        <v>0.0</v>
      </c>
      <c r="K95" s="4">
        <f t="shared" ref="K95:K98" si="108">I95-J95</f>
        <v>65000</v>
      </c>
      <c r="L95" s="4">
        <f t="shared" ref="L95:M95" si="106">I95</f>
        <v>65000</v>
      </c>
      <c r="M95" s="4">
        <f t="shared" si="106"/>
        <v>0</v>
      </c>
      <c r="N95" s="4">
        <f t="shared" ref="N95:N98" si="110">L95-M95</f>
        <v>65000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2.1659038091E10</v>
      </c>
      <c r="E96" s="6">
        <v>1.1413232E7</v>
      </c>
      <c r="F96" s="6">
        <f t="shared" si="107"/>
        <v>21647624859</v>
      </c>
      <c r="G96" s="6">
        <v>0.0</v>
      </c>
      <c r="H96" s="22">
        <v>22362.0</v>
      </c>
      <c r="I96" s="6">
        <v>351578.0</v>
      </c>
      <c r="J96" s="6">
        <v>4.73588088E8</v>
      </c>
      <c r="K96" s="4">
        <f t="shared" si="108"/>
        <v>-473236510</v>
      </c>
      <c r="L96" s="4">
        <f t="shared" ref="L96:M96" si="109">I96</f>
        <v>351578</v>
      </c>
      <c r="M96" s="4">
        <f t="shared" si="109"/>
        <v>473588088</v>
      </c>
      <c r="N96" s="4">
        <f t="shared" si="110"/>
        <v>-473236510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112">1+B96</f>
        <v>66</v>
      </c>
      <c r="C97" s="3" t="s">
        <v>99</v>
      </c>
      <c r="D97" s="6">
        <v>2.590112535E9</v>
      </c>
      <c r="E97" s="6">
        <v>2.6062103E7</v>
      </c>
      <c r="F97" s="6">
        <f t="shared" si="107"/>
        <v>2564050432</v>
      </c>
      <c r="G97" s="6">
        <v>0.0</v>
      </c>
      <c r="H97" s="22">
        <v>1238.0</v>
      </c>
      <c r="I97" s="6">
        <v>1.29380774E8</v>
      </c>
      <c r="J97" s="6">
        <v>3.25822967E8</v>
      </c>
      <c r="K97" s="4">
        <f t="shared" si="108"/>
        <v>-196442193</v>
      </c>
      <c r="L97" s="4">
        <f t="shared" ref="L97:M97" si="111">I97</f>
        <v>129380774</v>
      </c>
      <c r="M97" s="4">
        <f t="shared" si="111"/>
        <v>325822967</v>
      </c>
      <c r="N97" s="4">
        <f t="shared" si="110"/>
        <v>-196442193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112"/>
        <v>67</v>
      </c>
      <c r="C98" s="3" t="s">
        <v>100</v>
      </c>
      <c r="D98" s="6">
        <v>1.2603746215E10</v>
      </c>
      <c r="E98" s="6">
        <v>7.5268802E7</v>
      </c>
      <c r="F98" s="6">
        <f t="shared" si="107"/>
        <v>12528477413</v>
      </c>
      <c r="G98" s="6">
        <v>0.0</v>
      </c>
      <c r="H98" s="22">
        <v>73121.0</v>
      </c>
      <c r="I98" s="6">
        <v>7.90280592E8</v>
      </c>
      <c r="J98" s="6">
        <v>6.90776248E8</v>
      </c>
      <c r="K98" s="4">
        <f t="shared" si="108"/>
        <v>99504344</v>
      </c>
      <c r="L98" s="4">
        <f t="shared" ref="L98:M98" si="113">I98</f>
        <v>790280592</v>
      </c>
      <c r="M98" s="4">
        <f t="shared" si="113"/>
        <v>690776248</v>
      </c>
      <c r="N98" s="4">
        <f t="shared" si="110"/>
        <v>99504344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1.1305590452E10</v>
      </c>
      <c r="E100" s="6">
        <v>6852077.0</v>
      </c>
      <c r="F100" s="6">
        <f>D100-E100</f>
        <v>11298738375</v>
      </c>
      <c r="G100" s="6">
        <v>0.0</v>
      </c>
      <c r="H100" s="22">
        <v>26014.0</v>
      </c>
      <c r="I100" s="6">
        <v>7.23602096E8</v>
      </c>
      <c r="J100" s="6">
        <v>8.64345032E8</v>
      </c>
      <c r="K100" s="4">
        <f>I100-J100</f>
        <v>-140742936</v>
      </c>
      <c r="L100" s="4">
        <f t="shared" ref="L100:M100" si="114">I100</f>
        <v>723602096</v>
      </c>
      <c r="M100" s="4">
        <f t="shared" si="114"/>
        <v>864345032</v>
      </c>
      <c r="N100" s="4">
        <f>L100-M100</f>
        <v>-140742936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115">SUM(D95:D98)+D100</f>
        <v>48329161559</v>
      </c>
      <c r="E101" s="28">
        <f t="shared" si="115"/>
        <v>119865410.1</v>
      </c>
      <c r="F101" s="28">
        <f t="shared" si="115"/>
        <v>48209296149</v>
      </c>
      <c r="G101" s="28">
        <f t="shared" si="115"/>
        <v>0</v>
      </c>
      <c r="H101" s="30">
        <f t="shared" si="115"/>
        <v>122799</v>
      </c>
      <c r="I101" s="28">
        <f t="shared" si="115"/>
        <v>1643680040</v>
      </c>
      <c r="J101" s="28">
        <f t="shared" si="115"/>
        <v>2354532335</v>
      </c>
      <c r="K101" s="28">
        <f t="shared" si="115"/>
        <v>-710852295</v>
      </c>
      <c r="L101" s="28">
        <f t="shared" si="115"/>
        <v>1643680040</v>
      </c>
      <c r="M101" s="28">
        <f t="shared" si="115"/>
        <v>2354532335</v>
      </c>
      <c r="N101" s="28">
        <f t="shared" si="115"/>
        <v>-710852295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2.242281457E9</v>
      </c>
      <c r="E103" s="6">
        <v>1.0196842E7</v>
      </c>
      <c r="F103" s="6">
        <f>D103-E103</f>
        <v>2232084615</v>
      </c>
      <c r="G103" s="6">
        <v>0.0</v>
      </c>
      <c r="H103" s="22">
        <v>3805.0</v>
      </c>
      <c r="I103" s="6">
        <v>1.44142036E8</v>
      </c>
      <c r="J103" s="6">
        <v>2.69508814E8</v>
      </c>
      <c r="K103" s="4">
        <f>I103-J103</f>
        <v>-125366778</v>
      </c>
      <c r="L103" s="4">
        <f t="shared" ref="L103:M103" si="116">I103</f>
        <v>144142036</v>
      </c>
      <c r="M103" s="4">
        <f t="shared" si="116"/>
        <v>269508814</v>
      </c>
      <c r="N103" s="4">
        <f>L103-M103</f>
        <v>-125366778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117">SUM(D103)</f>
        <v>2242281457</v>
      </c>
      <c r="E104" s="28">
        <f t="shared" si="117"/>
        <v>10196842</v>
      </c>
      <c r="F104" s="28">
        <f t="shared" si="117"/>
        <v>2232084615</v>
      </c>
      <c r="G104" s="28">
        <f t="shared" si="117"/>
        <v>0</v>
      </c>
      <c r="H104" s="30">
        <f t="shared" si="117"/>
        <v>3805</v>
      </c>
      <c r="I104" s="28">
        <f t="shared" si="117"/>
        <v>144142036</v>
      </c>
      <c r="J104" s="28">
        <f t="shared" si="117"/>
        <v>269508814</v>
      </c>
      <c r="K104" s="28">
        <f t="shared" si="117"/>
        <v>-125366778</v>
      </c>
      <c r="L104" s="28">
        <f t="shared" si="117"/>
        <v>144142036</v>
      </c>
      <c r="M104" s="28">
        <f t="shared" si="117"/>
        <v>269508814</v>
      </c>
      <c r="N104" s="28">
        <f t="shared" si="117"/>
        <v>-125366778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118">D101+D104</f>
        <v>50571443016</v>
      </c>
      <c r="E105" s="28">
        <f t="shared" si="118"/>
        <v>130062252.1</v>
      </c>
      <c r="F105" s="28">
        <f t="shared" si="118"/>
        <v>50441380764</v>
      </c>
      <c r="G105" s="28">
        <f t="shared" si="118"/>
        <v>0</v>
      </c>
      <c r="H105" s="30">
        <f t="shared" si="118"/>
        <v>126604</v>
      </c>
      <c r="I105" s="28">
        <f t="shared" si="118"/>
        <v>1787822076</v>
      </c>
      <c r="J105" s="28">
        <f t="shared" si="118"/>
        <v>2624041149</v>
      </c>
      <c r="K105" s="28">
        <f t="shared" si="118"/>
        <v>-836219073</v>
      </c>
      <c r="L105" s="28">
        <f t="shared" si="118"/>
        <v>1787822076</v>
      </c>
      <c r="M105" s="28">
        <f t="shared" si="118"/>
        <v>2624041149</v>
      </c>
      <c r="N105" s="28">
        <f t="shared" si="118"/>
        <v>-836219073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9.26516365E9</v>
      </c>
      <c r="E108" s="6">
        <v>1.17533332E8</v>
      </c>
      <c r="F108" s="6">
        <f t="shared" ref="F108:F110" si="120">D108-E108</f>
        <v>9147630318</v>
      </c>
      <c r="G108" s="6">
        <v>0.0</v>
      </c>
      <c r="H108" s="22">
        <v>439467.0</v>
      </c>
      <c r="I108" s="6">
        <v>1.64578661E8</v>
      </c>
      <c r="J108" s="6">
        <v>1.34703611E8</v>
      </c>
      <c r="K108" s="4">
        <f t="shared" ref="K108:K110" si="121">I108-J108</f>
        <v>29875050</v>
      </c>
      <c r="L108" s="4">
        <f t="shared" ref="L108:M108" si="119">I108</f>
        <v>164578661</v>
      </c>
      <c r="M108" s="4">
        <f t="shared" si="119"/>
        <v>134703611</v>
      </c>
      <c r="N108" s="4">
        <f t="shared" ref="N108:N110" si="123">L108-M108</f>
        <v>29875050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124">1+B108</f>
        <v>71</v>
      </c>
      <c r="C109" s="3" t="s">
        <v>106</v>
      </c>
      <c r="D109" s="6">
        <v>5.330256727E9</v>
      </c>
      <c r="E109" s="6">
        <v>6.3765104E7</v>
      </c>
      <c r="F109" s="6">
        <f t="shared" si="120"/>
        <v>5266491623</v>
      </c>
      <c r="G109" s="6">
        <v>0.0</v>
      </c>
      <c r="H109" s="22">
        <v>9818.0</v>
      </c>
      <c r="I109" s="6">
        <v>2.23462239E8</v>
      </c>
      <c r="J109" s="6">
        <v>1.42542299E8</v>
      </c>
      <c r="K109" s="4">
        <f t="shared" si="121"/>
        <v>80919940</v>
      </c>
      <c r="L109" s="4">
        <f t="shared" ref="L109:M109" si="122">I109</f>
        <v>223462239</v>
      </c>
      <c r="M109" s="4">
        <f t="shared" si="122"/>
        <v>142542299</v>
      </c>
      <c r="N109" s="4">
        <f t="shared" si="123"/>
        <v>80919940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124"/>
        <v>72</v>
      </c>
      <c r="C110" s="3" t="s">
        <v>107</v>
      </c>
      <c r="D110" s="6">
        <v>3.407421222E9</v>
      </c>
      <c r="E110" s="6">
        <v>4.3608999E7</v>
      </c>
      <c r="F110" s="6">
        <f t="shared" si="120"/>
        <v>3363812223</v>
      </c>
      <c r="G110" s="6">
        <v>0.0</v>
      </c>
      <c r="H110" s="22">
        <v>4049.0</v>
      </c>
      <c r="I110" s="6">
        <v>3.0776887E8</v>
      </c>
      <c r="J110" s="6">
        <v>6.7560756E7</v>
      </c>
      <c r="K110" s="4">
        <f t="shared" si="121"/>
        <v>240208114</v>
      </c>
      <c r="L110" s="4">
        <f t="shared" ref="L110:M110" si="125">I110</f>
        <v>307768870</v>
      </c>
      <c r="M110" s="4">
        <f t="shared" si="125"/>
        <v>67560756</v>
      </c>
      <c r="N110" s="4">
        <f t="shared" si="123"/>
        <v>240208114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126">D108+D109+D110</f>
        <v>18002841599</v>
      </c>
      <c r="E111" s="28">
        <f t="shared" si="126"/>
        <v>224907435</v>
      </c>
      <c r="F111" s="28">
        <f t="shared" si="126"/>
        <v>17777934164</v>
      </c>
      <c r="G111" s="28">
        <f t="shared" si="126"/>
        <v>0</v>
      </c>
      <c r="H111" s="29">
        <f t="shared" si="126"/>
        <v>453334</v>
      </c>
      <c r="I111" s="28">
        <f t="shared" si="126"/>
        <v>695809770</v>
      </c>
      <c r="J111" s="28">
        <f t="shared" si="126"/>
        <v>344806666</v>
      </c>
      <c r="K111" s="28">
        <f t="shared" si="126"/>
        <v>351003104</v>
      </c>
      <c r="L111" s="28">
        <f t="shared" si="126"/>
        <v>695809770</v>
      </c>
      <c r="M111" s="28">
        <f t="shared" si="126"/>
        <v>344806666</v>
      </c>
      <c r="N111" s="28">
        <f t="shared" si="126"/>
        <v>351003104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9.58318329E9</v>
      </c>
      <c r="E113" s="6">
        <v>6.3187359E7</v>
      </c>
      <c r="F113" s="6">
        <f>D113-E113</f>
        <v>9519995931</v>
      </c>
      <c r="G113" s="6">
        <v>0.0</v>
      </c>
      <c r="H113" s="22">
        <v>7259.0</v>
      </c>
      <c r="I113" s="6">
        <v>4.4128504E7</v>
      </c>
      <c r="J113" s="6">
        <v>1.43693586E8</v>
      </c>
      <c r="K113" s="4">
        <f>I113-J113</f>
        <v>-99565082</v>
      </c>
      <c r="L113" s="4">
        <f t="shared" ref="L113:M113" si="127">I113</f>
        <v>44128504</v>
      </c>
      <c r="M113" s="4">
        <f t="shared" si="127"/>
        <v>143693586</v>
      </c>
      <c r="N113" s="4">
        <f>L113-M113</f>
        <v>-99565082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128">SUM(D113)</f>
        <v>9583183290</v>
      </c>
      <c r="E114" s="28">
        <f t="shared" si="128"/>
        <v>63187359</v>
      </c>
      <c r="F114" s="28">
        <f t="shared" si="128"/>
        <v>9519995931</v>
      </c>
      <c r="G114" s="28">
        <f t="shared" si="128"/>
        <v>0</v>
      </c>
      <c r="H114" s="30">
        <f t="shared" si="128"/>
        <v>7259</v>
      </c>
      <c r="I114" s="28">
        <f t="shared" si="128"/>
        <v>44128504</v>
      </c>
      <c r="J114" s="28">
        <f t="shared" si="128"/>
        <v>143693586</v>
      </c>
      <c r="K114" s="28">
        <f t="shared" si="128"/>
        <v>-99565082</v>
      </c>
      <c r="L114" s="28">
        <f t="shared" si="128"/>
        <v>44128504</v>
      </c>
      <c r="M114" s="28">
        <f t="shared" si="128"/>
        <v>143693586</v>
      </c>
      <c r="N114" s="28">
        <f t="shared" si="128"/>
        <v>-99565082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129">SUM(D111+D114)</f>
        <v>27586024889</v>
      </c>
      <c r="E115" s="28">
        <f t="shared" si="129"/>
        <v>288094794</v>
      </c>
      <c r="F115" s="28">
        <f t="shared" si="129"/>
        <v>27297930095</v>
      </c>
      <c r="G115" s="28">
        <f t="shared" si="129"/>
        <v>0</v>
      </c>
      <c r="H115" s="30">
        <f t="shared" si="129"/>
        <v>460593</v>
      </c>
      <c r="I115" s="28">
        <f t="shared" si="129"/>
        <v>739938274</v>
      </c>
      <c r="J115" s="28">
        <f t="shared" si="129"/>
        <v>488500252</v>
      </c>
      <c r="K115" s="28">
        <f t="shared" si="129"/>
        <v>251438022</v>
      </c>
      <c r="L115" s="28">
        <f t="shared" si="129"/>
        <v>739938274</v>
      </c>
      <c r="M115" s="28">
        <f t="shared" si="129"/>
        <v>488500252</v>
      </c>
      <c r="N115" s="28">
        <f t="shared" si="129"/>
        <v>251438022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130">D40+D64+D92+D105+D115</f>
        <v>211829097236</v>
      </c>
      <c r="E116" s="40">
        <f t="shared" si="130"/>
        <v>2615266310</v>
      </c>
      <c r="F116" s="40">
        <f t="shared" si="130"/>
        <v>209213830926</v>
      </c>
      <c r="G116" s="40">
        <f t="shared" si="130"/>
        <v>55461452458</v>
      </c>
      <c r="H116" s="41">
        <f t="shared" si="130"/>
        <v>1787616</v>
      </c>
      <c r="I116" s="40">
        <f t="shared" si="130"/>
        <v>3151066638</v>
      </c>
      <c r="J116" s="40">
        <f t="shared" si="130"/>
        <v>4471811446</v>
      </c>
      <c r="K116" s="40">
        <f t="shared" si="130"/>
        <v>-1320744807</v>
      </c>
      <c r="L116" s="40">
        <f t="shared" si="130"/>
        <v>3151066638</v>
      </c>
      <c r="M116" s="40">
        <f t="shared" si="130"/>
        <v>4471811446</v>
      </c>
      <c r="N116" s="40">
        <f t="shared" si="130"/>
        <v>-1320744807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1"/>
      <c r="B117" s="27"/>
      <c r="C117" s="42"/>
      <c r="D117" s="10"/>
      <c r="E117" s="10"/>
      <c r="F117" s="10"/>
      <c r="G117" s="10"/>
      <c r="H117" s="43"/>
      <c r="I117" s="10"/>
      <c r="J117" s="10"/>
      <c r="K117" s="10"/>
      <c r="L117" s="10"/>
      <c r="M117" s="10"/>
      <c r="N117" s="10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111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3.614590099E9</v>
      </c>
      <c r="E9" s="6">
        <v>9804439.0</v>
      </c>
      <c r="F9" s="6">
        <f t="shared" ref="F9:F27" si="1">D9-E9</f>
        <v>3604785660</v>
      </c>
      <c r="G9" s="6">
        <v>3.550553739E9</v>
      </c>
      <c r="H9" s="22">
        <v>5820.0</v>
      </c>
      <c r="I9" s="6">
        <v>8526054.0</v>
      </c>
      <c r="J9" s="6">
        <v>2.4540198E7</v>
      </c>
      <c r="K9" s="4">
        <f t="shared" ref="K9:K27" si="2">I9-J9</f>
        <v>-16014144</v>
      </c>
      <c r="L9" s="4">
        <f>I9+Jan!L9</f>
        <v>20025356</v>
      </c>
      <c r="M9" s="4">
        <f>J9+Jan!M9</f>
        <v>54754773</v>
      </c>
      <c r="N9" s="4">
        <f t="shared" ref="N9:N27" si="3">L9-M9</f>
        <v>-34729417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9.7563577061E8</v>
      </c>
      <c r="E10" s="6">
        <v>5.88074397E7</v>
      </c>
      <c r="F10" s="6">
        <f t="shared" si="1"/>
        <v>916828330.9</v>
      </c>
      <c r="G10" s="6">
        <v>8.46930515E8</v>
      </c>
      <c r="H10" s="22">
        <v>4101.0</v>
      </c>
      <c r="I10" s="6">
        <v>2.913041259E7</v>
      </c>
      <c r="J10" s="6">
        <v>1.777675326E7</v>
      </c>
      <c r="K10" s="4">
        <f t="shared" si="2"/>
        <v>11353659.33</v>
      </c>
      <c r="L10" s="4">
        <f>I10+Jan!L10</f>
        <v>42300957.35</v>
      </c>
      <c r="M10" s="4">
        <f>J10+Jan!M10</f>
        <v>23997346.08</v>
      </c>
      <c r="N10" s="4">
        <f t="shared" si="3"/>
        <v>18303611.27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1.05908866982E9</v>
      </c>
      <c r="E11" s="6">
        <v>4.1496227E7</v>
      </c>
      <c r="F11" s="6">
        <f t="shared" si="1"/>
        <v>1017592443</v>
      </c>
      <c r="G11" s="6">
        <v>9.602010769E8</v>
      </c>
      <c r="H11" s="22">
        <v>2491.0</v>
      </c>
      <c r="I11" s="6">
        <v>7391344.49</v>
      </c>
      <c r="J11" s="6">
        <v>4318041.73</v>
      </c>
      <c r="K11" s="4">
        <f t="shared" si="2"/>
        <v>3073302.76</v>
      </c>
      <c r="L11" s="4">
        <f>I11+Jan!L11</f>
        <v>12775280.22</v>
      </c>
      <c r="M11" s="4">
        <f>J11+Jan!M11</f>
        <v>12942108.23</v>
      </c>
      <c r="N11" s="4">
        <f t="shared" si="3"/>
        <v>-166828.01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4.2146263129E8</v>
      </c>
      <c r="E12" s="6">
        <v>1.645350896E7</v>
      </c>
      <c r="F12" s="6">
        <f t="shared" si="1"/>
        <v>405009122.3</v>
      </c>
      <c r="G12" s="6">
        <v>3.6255925057E8</v>
      </c>
      <c r="H12" s="22">
        <v>1709.0</v>
      </c>
      <c r="I12" s="6">
        <v>593070.0</v>
      </c>
      <c r="J12" s="6">
        <v>699624.3</v>
      </c>
      <c r="K12" s="4">
        <f t="shared" si="2"/>
        <v>-106554.3</v>
      </c>
      <c r="L12" s="4">
        <f>I12+Jan!L12</f>
        <v>21082303.33</v>
      </c>
      <c r="M12" s="4">
        <f>J12+Jan!M12</f>
        <v>976097.65</v>
      </c>
      <c r="N12" s="4">
        <f t="shared" si="3"/>
        <v>20106205.68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3.50949757E8</v>
      </c>
      <c r="E13" s="6">
        <v>747413.0</v>
      </c>
      <c r="F13" s="6">
        <f t="shared" si="1"/>
        <v>350202344</v>
      </c>
      <c r="G13" s="6">
        <v>2.54813507E8</v>
      </c>
      <c r="H13" s="22">
        <v>1155.0</v>
      </c>
      <c r="I13" s="6">
        <v>306037.0</v>
      </c>
      <c r="J13" s="6">
        <v>545372.0</v>
      </c>
      <c r="K13" s="4">
        <f t="shared" si="2"/>
        <v>-239335</v>
      </c>
      <c r="L13" s="4">
        <f>I13+Jan!L13</f>
        <v>562059</v>
      </c>
      <c r="M13" s="4">
        <f>J13+Jan!M13</f>
        <v>7514746</v>
      </c>
      <c r="N13" s="4">
        <f t="shared" si="3"/>
        <v>-6952687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2.999143112E9</v>
      </c>
      <c r="E14" s="6">
        <v>8918826.0</v>
      </c>
      <c r="F14" s="6">
        <f t="shared" si="1"/>
        <v>2990224286</v>
      </c>
      <c r="G14" s="6">
        <v>2.442258472E9</v>
      </c>
      <c r="H14" s="22">
        <v>14421.0</v>
      </c>
      <c r="I14" s="6">
        <v>2.8260213E7</v>
      </c>
      <c r="J14" s="6">
        <v>4.1238048E7</v>
      </c>
      <c r="K14" s="4">
        <f t="shared" si="2"/>
        <v>-12977835</v>
      </c>
      <c r="L14" s="4">
        <f>I14+Jan!L14</f>
        <v>35985319</v>
      </c>
      <c r="M14" s="4">
        <f>J14+Jan!M14</f>
        <v>98679187</v>
      </c>
      <c r="N14" s="4">
        <f t="shared" si="3"/>
        <v>-62693868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8.5088943E7</v>
      </c>
      <c r="E15" s="6">
        <v>353406.0</v>
      </c>
      <c r="F15" s="6">
        <f t="shared" si="1"/>
        <v>84735537</v>
      </c>
      <c r="G15" s="6">
        <v>7.7831015E7</v>
      </c>
      <c r="H15" s="22">
        <v>477.0</v>
      </c>
      <c r="I15" s="6">
        <v>5473707.0</v>
      </c>
      <c r="J15" s="6">
        <v>179157.0</v>
      </c>
      <c r="K15" s="4">
        <f t="shared" si="2"/>
        <v>5294550</v>
      </c>
      <c r="L15" s="4">
        <f>I15+Jan!L15</f>
        <v>5765587</v>
      </c>
      <c r="M15" s="4">
        <f>J15+Jan!M15</f>
        <v>873016</v>
      </c>
      <c r="N15" s="4">
        <f t="shared" si="3"/>
        <v>4892571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1.17859044E8</v>
      </c>
      <c r="E16" s="6">
        <v>1412322.0</v>
      </c>
      <c r="F16" s="6">
        <f t="shared" si="1"/>
        <v>116446722</v>
      </c>
      <c r="G16" s="6">
        <v>1.08671198E8</v>
      </c>
      <c r="H16" s="22">
        <v>43.0</v>
      </c>
      <c r="I16" s="6">
        <v>0.0</v>
      </c>
      <c r="J16" s="6">
        <v>0.0</v>
      </c>
      <c r="K16" s="4">
        <f t="shared" si="2"/>
        <v>0</v>
      </c>
      <c r="L16" s="4">
        <f>I16+Jan!L16</f>
        <v>0</v>
      </c>
      <c r="M16" s="4">
        <f>J16+Jan!M16</f>
        <v>0</v>
      </c>
      <c r="N16" s="4">
        <f t="shared" si="3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9.84401545E8</v>
      </c>
      <c r="E17" s="6">
        <v>2.4592054E7</v>
      </c>
      <c r="F17" s="6">
        <f t="shared" si="1"/>
        <v>959809491</v>
      </c>
      <c r="G17" s="6">
        <v>9.70682329E8</v>
      </c>
      <c r="H17" s="22">
        <v>10897.0</v>
      </c>
      <c r="I17" s="6">
        <v>0.0</v>
      </c>
      <c r="J17" s="6">
        <v>2577792.0</v>
      </c>
      <c r="K17" s="4">
        <f t="shared" si="2"/>
        <v>-2577792</v>
      </c>
      <c r="L17" s="4">
        <f>I17+Jan!L17</f>
        <v>0</v>
      </c>
      <c r="M17" s="4">
        <f>J17+Jan!M17</f>
        <v>14078394</v>
      </c>
      <c r="N17" s="4">
        <f t="shared" si="3"/>
        <v>-14078394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3.0232224E9</v>
      </c>
      <c r="E18" s="6">
        <v>4.4931046E7</v>
      </c>
      <c r="F18" s="6">
        <f t="shared" si="1"/>
        <v>2978291354</v>
      </c>
      <c r="G18" s="6">
        <v>2.959270074E9</v>
      </c>
      <c r="H18" s="22">
        <v>10760.0</v>
      </c>
      <c r="I18" s="6">
        <v>5943949.0</v>
      </c>
      <c r="J18" s="6">
        <v>4.4233057E7</v>
      </c>
      <c r="K18" s="4">
        <f t="shared" si="2"/>
        <v>-38289108</v>
      </c>
      <c r="L18" s="4">
        <f>I18+Jan!L18</f>
        <v>13514420</v>
      </c>
      <c r="M18" s="4">
        <f>J18+Jan!M18</f>
        <v>54768840</v>
      </c>
      <c r="N18" s="4">
        <f t="shared" si="3"/>
        <v>-41254420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2.48242095688E9</v>
      </c>
      <c r="E19" s="6">
        <v>3733841.66</v>
      </c>
      <c r="F19" s="6">
        <f t="shared" si="1"/>
        <v>2478687115</v>
      </c>
      <c r="G19" s="6">
        <v>2.2618272539E9</v>
      </c>
      <c r="H19" s="22">
        <v>4987.0</v>
      </c>
      <c r="I19" s="6">
        <v>1.029670717E7</v>
      </c>
      <c r="J19" s="6">
        <v>2915154.49</v>
      </c>
      <c r="K19" s="4">
        <f t="shared" si="2"/>
        <v>7381552.68</v>
      </c>
      <c r="L19" s="4">
        <f>I19+Jan!L19</f>
        <v>16257175.07</v>
      </c>
      <c r="M19" s="4">
        <f>J19+Jan!M19</f>
        <v>7250737.22</v>
      </c>
      <c r="N19" s="4">
        <f t="shared" si="3"/>
        <v>9006437.85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8.71955174608E9</v>
      </c>
      <c r="E20" s="6">
        <v>1.5736146177E8</v>
      </c>
      <c r="F20" s="6">
        <f t="shared" si="1"/>
        <v>8562190284</v>
      </c>
      <c r="G20" s="6">
        <v>8.02220409588E9</v>
      </c>
      <c r="H20" s="22">
        <v>31851.0</v>
      </c>
      <c r="I20" s="6">
        <v>7707527.17</v>
      </c>
      <c r="J20" s="6">
        <v>1.761868007E7</v>
      </c>
      <c r="K20" s="4">
        <f t="shared" si="2"/>
        <v>-9911152.9</v>
      </c>
      <c r="L20" s="4">
        <f>I20+Jan!L20</f>
        <v>16751452.22</v>
      </c>
      <c r="M20" s="4">
        <f>J20+Jan!M20</f>
        <v>51464776.39</v>
      </c>
      <c r="N20" s="4">
        <f t="shared" si="3"/>
        <v>-34713324.17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2.9667970986E8</v>
      </c>
      <c r="E21" s="6">
        <v>2988299.64</v>
      </c>
      <c r="F21" s="6">
        <f t="shared" si="1"/>
        <v>293691410.2</v>
      </c>
      <c r="G21" s="6">
        <v>2.859152512E8</v>
      </c>
      <c r="H21" s="22">
        <v>890.0</v>
      </c>
      <c r="I21" s="6">
        <v>384397.33</v>
      </c>
      <c r="J21" s="6">
        <v>53008.27</v>
      </c>
      <c r="K21" s="4">
        <f t="shared" si="2"/>
        <v>331389.06</v>
      </c>
      <c r="L21" s="4">
        <f>I21+Jan!L21</f>
        <v>810728.51</v>
      </c>
      <c r="M21" s="4">
        <f>J21+Jan!M21</f>
        <v>283975.61</v>
      </c>
      <c r="N21" s="4">
        <f t="shared" si="3"/>
        <v>526752.9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3.3028812459E9</v>
      </c>
      <c r="E22" s="6">
        <v>5501028.78</v>
      </c>
      <c r="F22" s="6">
        <f t="shared" si="1"/>
        <v>3297380217</v>
      </c>
      <c r="G22" s="6">
        <v>3.22734793406E9</v>
      </c>
      <c r="H22" s="22">
        <v>22967.0</v>
      </c>
      <c r="I22" s="6">
        <v>3.559199038E7</v>
      </c>
      <c r="J22" s="6">
        <v>1.054404796E7</v>
      </c>
      <c r="K22" s="4">
        <f t="shared" si="2"/>
        <v>25047942.42</v>
      </c>
      <c r="L22" s="4">
        <f>I22+Jan!L22</f>
        <v>67160313.73</v>
      </c>
      <c r="M22" s="4">
        <f>J22+Jan!M22</f>
        <v>21629475.52</v>
      </c>
      <c r="N22" s="4">
        <f t="shared" si="3"/>
        <v>45530838.21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5.859825492E9</v>
      </c>
      <c r="E23" s="6">
        <v>8027738.0</v>
      </c>
      <c r="F23" s="6">
        <f t="shared" si="1"/>
        <v>5851797754</v>
      </c>
      <c r="G23" s="6">
        <v>5.822509694E9</v>
      </c>
      <c r="H23" s="22">
        <v>12159.0</v>
      </c>
      <c r="I23" s="6">
        <v>756792.0</v>
      </c>
      <c r="J23" s="6">
        <v>1.28715173E8</v>
      </c>
      <c r="K23" s="4">
        <f t="shared" si="2"/>
        <v>-127958381</v>
      </c>
      <c r="L23" s="4">
        <f>I23+Jan!L23</f>
        <v>1536361</v>
      </c>
      <c r="M23" s="4">
        <f>J23+Jan!M23</f>
        <v>214254696</v>
      </c>
      <c r="N23" s="4">
        <f t="shared" si="3"/>
        <v>-212718335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3.55363232544E9</v>
      </c>
      <c r="E24" s="6">
        <v>2.0380844661E8</v>
      </c>
      <c r="F24" s="6">
        <f t="shared" si="1"/>
        <v>3349823879</v>
      </c>
      <c r="G24" s="6">
        <v>3.16580637476E9</v>
      </c>
      <c r="H24" s="22">
        <v>12228.0</v>
      </c>
      <c r="I24" s="6">
        <v>1.608429761E7</v>
      </c>
      <c r="J24" s="6">
        <v>4051753.7</v>
      </c>
      <c r="K24" s="4">
        <f t="shared" si="2"/>
        <v>12032543.91</v>
      </c>
      <c r="L24" s="4">
        <f>I24+Jan!L24</f>
        <v>16530353.32</v>
      </c>
      <c r="M24" s="4">
        <f>J24+Jan!M24</f>
        <v>12669757.69</v>
      </c>
      <c r="N24" s="4">
        <f t="shared" si="3"/>
        <v>3860595.63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5.260363797E9</v>
      </c>
      <c r="E25" s="6">
        <v>2.9034947E7</v>
      </c>
      <c r="F25" s="6">
        <f t="shared" si="1"/>
        <v>5231328850</v>
      </c>
      <c r="G25" s="6">
        <v>5.152275996E9</v>
      </c>
      <c r="H25" s="22">
        <v>67397.0</v>
      </c>
      <c r="I25" s="6">
        <v>1.6446673E7</v>
      </c>
      <c r="J25" s="6">
        <v>5.7697351E7</v>
      </c>
      <c r="K25" s="4">
        <f t="shared" si="2"/>
        <v>-41250678</v>
      </c>
      <c r="L25" s="4">
        <f>I25+Jan!L25</f>
        <v>39950917</v>
      </c>
      <c r="M25" s="4">
        <f>J25+Jan!M25</f>
        <v>115811951</v>
      </c>
      <c r="N25" s="4">
        <f t="shared" si="3"/>
        <v>-75861034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8.349709758E9</v>
      </c>
      <c r="E26" s="6">
        <v>3.456615E7</v>
      </c>
      <c r="F26" s="6">
        <f t="shared" si="1"/>
        <v>8315143608</v>
      </c>
      <c r="G26" s="6">
        <v>8.293322406E9</v>
      </c>
      <c r="H26" s="22">
        <v>58395.0</v>
      </c>
      <c r="I26" s="6">
        <v>5.8428267E7</v>
      </c>
      <c r="J26" s="6">
        <v>7.780728E7</v>
      </c>
      <c r="K26" s="4">
        <f t="shared" si="2"/>
        <v>-19379013</v>
      </c>
      <c r="L26" s="4">
        <f>I26+Jan!L26</f>
        <v>130185081</v>
      </c>
      <c r="M26" s="4">
        <f>J26+Jan!M26</f>
        <v>175858408</v>
      </c>
      <c r="N26" s="4">
        <f t="shared" si="3"/>
        <v>-45673327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4.8489152097E8</v>
      </c>
      <c r="E27" s="6">
        <v>1.214702411E7</v>
      </c>
      <c r="F27" s="6">
        <f t="shared" si="1"/>
        <v>472744496.9</v>
      </c>
      <c r="G27" s="6">
        <v>4.6132163642E8</v>
      </c>
      <c r="H27" s="22">
        <v>1201.0</v>
      </c>
      <c r="I27" s="6">
        <v>488658.88</v>
      </c>
      <c r="J27" s="6">
        <v>77704.41</v>
      </c>
      <c r="K27" s="4">
        <f t="shared" si="2"/>
        <v>410954.47</v>
      </c>
      <c r="L27" s="4">
        <f>I27+Jan!L27</f>
        <v>872352.68</v>
      </c>
      <c r="M27" s="4">
        <f>J27+Jan!M27</f>
        <v>233717.13</v>
      </c>
      <c r="N27" s="4">
        <f t="shared" si="3"/>
        <v>638635.55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2.2057332391E8</v>
      </c>
      <c r="E29" s="6">
        <v>679642.68</v>
      </c>
      <c r="F29" s="6">
        <f t="shared" ref="F29:F32" si="5">D29-E29</f>
        <v>219893681.2</v>
      </c>
      <c r="G29" s="6">
        <v>2.103568453E8</v>
      </c>
      <c r="H29" s="22">
        <v>4611.0</v>
      </c>
      <c r="I29" s="6">
        <v>7128940.65</v>
      </c>
      <c r="J29" s="6">
        <v>1.078018006E7</v>
      </c>
      <c r="K29" s="4">
        <f t="shared" ref="K29:K32" si="6">I29-J29</f>
        <v>-3651239.41</v>
      </c>
      <c r="L29" s="4">
        <f>I29+Jan!L29</f>
        <v>21333595.56</v>
      </c>
      <c r="M29" s="4">
        <f>J29+Jan!M29</f>
        <v>12483157.77</v>
      </c>
      <c r="N29" s="4">
        <f t="shared" ref="N29:N32" si="7">L29-M29</f>
        <v>8850437.79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3.951350416E8</v>
      </c>
      <c r="E30" s="6">
        <v>2678228.13</v>
      </c>
      <c r="F30" s="6">
        <f t="shared" si="5"/>
        <v>392456813.5</v>
      </c>
      <c r="G30" s="6">
        <v>3.14883869E8</v>
      </c>
      <c r="H30" s="22">
        <v>6017.0</v>
      </c>
      <c r="I30" s="6">
        <v>1.841841989E7</v>
      </c>
      <c r="J30" s="6">
        <v>3195588.98</v>
      </c>
      <c r="K30" s="4">
        <f t="shared" si="6"/>
        <v>15222830.91</v>
      </c>
      <c r="L30" s="4">
        <f>I30+Jan!L30</f>
        <v>36003905.43</v>
      </c>
      <c r="M30" s="4">
        <f>J30+Jan!M30</f>
        <v>12450786.44</v>
      </c>
      <c r="N30" s="4">
        <f t="shared" si="7"/>
        <v>23553118.99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2.5394840764E8</v>
      </c>
      <c r="E31" s="6">
        <v>833338.16</v>
      </c>
      <c r="F31" s="6">
        <f t="shared" si="5"/>
        <v>253115069.5</v>
      </c>
      <c r="G31" s="6">
        <v>2.5099543884E8</v>
      </c>
      <c r="H31" s="22">
        <v>1142.0</v>
      </c>
      <c r="I31" s="6">
        <v>2348070.8</v>
      </c>
      <c r="J31" s="6">
        <v>1.203555203E7</v>
      </c>
      <c r="K31" s="4">
        <f t="shared" si="6"/>
        <v>-9687481.23</v>
      </c>
      <c r="L31" s="4">
        <f>I31+Jan!L31</f>
        <v>2740738.76</v>
      </c>
      <c r="M31" s="4">
        <f>J31+Jan!M31</f>
        <v>12396998.76</v>
      </c>
      <c r="N31" s="4">
        <f t="shared" si="7"/>
        <v>-9656260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6.73460777E8</v>
      </c>
      <c r="E32" s="6">
        <v>8406067.0</v>
      </c>
      <c r="F32" s="6">
        <f t="shared" si="5"/>
        <v>665054710</v>
      </c>
      <c r="G32" s="6">
        <v>6.64103983E8</v>
      </c>
      <c r="H32" s="22">
        <v>755020.0</v>
      </c>
      <c r="I32" s="6">
        <v>4.095109E7</v>
      </c>
      <c r="J32" s="6">
        <v>3.4020108E7</v>
      </c>
      <c r="K32" s="4">
        <f t="shared" si="6"/>
        <v>6930982</v>
      </c>
      <c r="L32" s="4">
        <f>I32+Jan!L32</f>
        <v>105978318</v>
      </c>
      <c r="M32" s="4">
        <f>J32+Jan!M32</f>
        <v>79303292</v>
      </c>
      <c r="N32" s="4">
        <f t="shared" si="7"/>
        <v>26675026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1.317597331E9</v>
      </c>
      <c r="E34" s="6">
        <v>1941343.0</v>
      </c>
      <c r="F34" s="6">
        <f>D34-E34</f>
        <v>1315655988</v>
      </c>
      <c r="G34" s="6">
        <v>1.314949404E9</v>
      </c>
      <c r="H34" s="22">
        <v>3278.0</v>
      </c>
      <c r="I34" s="6">
        <v>2.7108889E7</v>
      </c>
      <c r="J34" s="6">
        <v>0.0</v>
      </c>
      <c r="K34" s="4">
        <f>I34-J34</f>
        <v>27108889</v>
      </c>
      <c r="L34" s="4">
        <f>I34+Jan!L34</f>
        <v>40232388</v>
      </c>
      <c r="M34" s="4">
        <f>J34+Jan!M34</f>
        <v>0</v>
      </c>
      <c r="N34" s="4">
        <f>L34-M34</f>
        <v>40232388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54802113405</v>
      </c>
      <c r="E35" s="28">
        <f t="shared" si="9"/>
        <v>679224238.2</v>
      </c>
      <c r="F35" s="28">
        <f t="shared" si="9"/>
        <v>54122889167</v>
      </c>
      <c r="G35" s="28">
        <f t="shared" si="9"/>
        <v>51981591359</v>
      </c>
      <c r="H35" s="29">
        <f t="shared" si="9"/>
        <v>1034017</v>
      </c>
      <c r="I35" s="28">
        <f t="shared" si="9"/>
        <v>327765508</v>
      </c>
      <c r="J35" s="28">
        <f t="shared" si="9"/>
        <v>495619625.3</v>
      </c>
      <c r="K35" s="28">
        <f t="shared" si="9"/>
        <v>-167854117.3</v>
      </c>
      <c r="L35" s="28">
        <f t="shared" si="9"/>
        <v>648354962.2</v>
      </c>
      <c r="M35" s="28">
        <f t="shared" si="9"/>
        <v>984676237.5</v>
      </c>
      <c r="N35" s="28">
        <f t="shared" si="9"/>
        <v>-336321275.3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2.788368747E7</v>
      </c>
      <c r="E37" s="6">
        <v>237825.32</v>
      </c>
      <c r="F37" s="6">
        <f t="shared" ref="F37:F38" si="10">D37-E37</f>
        <v>27645862.15</v>
      </c>
      <c r="G37" s="6">
        <v>0.0</v>
      </c>
      <c r="H37" s="22">
        <v>50.0</v>
      </c>
      <c r="I37" s="6">
        <v>57972.38</v>
      </c>
      <c r="J37" s="6">
        <v>25942.32</v>
      </c>
      <c r="K37" s="4">
        <f t="shared" ref="K37:K38" si="11">I37-J37</f>
        <v>32030.06</v>
      </c>
      <c r="L37" s="4">
        <f>I37+Jan!L37</f>
        <v>104642.2</v>
      </c>
      <c r="M37" s="4">
        <f>J37+Jan!M37</f>
        <v>124603.1</v>
      </c>
      <c r="N37" s="4">
        <f t="shared" ref="N37:N38" si="12">L37-M37</f>
        <v>-19960.9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2.051182309E9</v>
      </c>
      <c r="E38" s="6">
        <v>2.4649862E7</v>
      </c>
      <c r="F38" s="6">
        <f t="shared" si="10"/>
        <v>2026532447</v>
      </c>
      <c r="G38" s="6">
        <v>0.0</v>
      </c>
      <c r="H38" s="22">
        <v>3192.0</v>
      </c>
      <c r="I38" s="6">
        <v>4.6285415E7</v>
      </c>
      <c r="J38" s="6">
        <v>6.9993528E7</v>
      </c>
      <c r="K38" s="4">
        <f t="shared" si="11"/>
        <v>-23708113</v>
      </c>
      <c r="L38" s="4">
        <f>I38+Jan!L38</f>
        <v>71232690</v>
      </c>
      <c r="M38" s="4">
        <f>J38+Jan!M38</f>
        <v>82010784</v>
      </c>
      <c r="N38" s="4">
        <f t="shared" si="12"/>
        <v>-10778094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2079065996</v>
      </c>
      <c r="E39" s="28">
        <f t="shared" si="13"/>
        <v>24887687.32</v>
      </c>
      <c r="F39" s="28">
        <f t="shared" si="13"/>
        <v>2054178309</v>
      </c>
      <c r="G39" s="28">
        <f t="shared" si="13"/>
        <v>0</v>
      </c>
      <c r="H39" s="30">
        <f t="shared" si="13"/>
        <v>3242</v>
      </c>
      <c r="I39" s="28">
        <f t="shared" si="13"/>
        <v>46343387.38</v>
      </c>
      <c r="J39" s="28">
        <f t="shared" si="13"/>
        <v>70019470.32</v>
      </c>
      <c r="K39" s="28">
        <f t="shared" si="13"/>
        <v>-23676082.94</v>
      </c>
      <c r="L39" s="28">
        <f t="shared" si="13"/>
        <v>71337332.2</v>
      </c>
      <c r="M39" s="28">
        <f t="shared" si="13"/>
        <v>82135387.1</v>
      </c>
      <c r="N39" s="28">
        <f t="shared" si="13"/>
        <v>-10798054.9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56881179401</v>
      </c>
      <c r="E40" s="28">
        <f t="shared" si="14"/>
        <v>704111925.5</v>
      </c>
      <c r="F40" s="28">
        <f t="shared" si="14"/>
        <v>56177067476</v>
      </c>
      <c r="G40" s="28">
        <f t="shared" si="14"/>
        <v>51981591359</v>
      </c>
      <c r="H40" s="30">
        <f t="shared" si="14"/>
        <v>1037259</v>
      </c>
      <c r="I40" s="28">
        <f t="shared" si="14"/>
        <v>374108895.3</v>
      </c>
      <c r="J40" s="28">
        <f t="shared" si="14"/>
        <v>565639095.6</v>
      </c>
      <c r="K40" s="28">
        <f t="shared" si="14"/>
        <v>-191530200.2</v>
      </c>
      <c r="L40" s="28">
        <f t="shared" si="14"/>
        <v>719692294.4</v>
      </c>
      <c r="M40" s="28">
        <f t="shared" si="14"/>
        <v>1066811625</v>
      </c>
      <c r="N40" s="28">
        <f t="shared" si="14"/>
        <v>-347119330.2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4.1445908429E8</v>
      </c>
      <c r="E43" s="4">
        <v>2.210606106E7</v>
      </c>
      <c r="F43" s="6">
        <f t="shared" ref="F43:F52" si="15">D43-E43</f>
        <v>392353023.2</v>
      </c>
      <c r="G43" s="6">
        <v>2.081194023E8</v>
      </c>
      <c r="H43" s="22">
        <v>2316.0</v>
      </c>
      <c r="I43" s="6">
        <v>437016.77</v>
      </c>
      <c r="J43" s="6">
        <v>1.01986269E7</v>
      </c>
      <c r="K43" s="4">
        <f t="shared" ref="K43:K52" si="16">I43-J43</f>
        <v>-9761610.13</v>
      </c>
      <c r="L43" s="4">
        <f>I43+Jan!L43</f>
        <v>907323.03</v>
      </c>
      <c r="M43" s="4">
        <f>J43+Jan!M43</f>
        <v>16805832.59</v>
      </c>
      <c r="N43" s="4">
        <f t="shared" ref="N43:N52" si="17">L43-M43</f>
        <v>-15898509.56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1.1474133045E8</v>
      </c>
      <c r="E44" s="4">
        <v>2717663.08</v>
      </c>
      <c r="F44" s="6">
        <f t="shared" si="15"/>
        <v>112023667.4</v>
      </c>
      <c r="G44" s="6">
        <v>2.9379221E7</v>
      </c>
      <c r="H44" s="22">
        <v>811.0</v>
      </c>
      <c r="I44" s="6">
        <v>290811.7</v>
      </c>
      <c r="J44" s="6">
        <v>407410.94</v>
      </c>
      <c r="K44" s="4">
        <f t="shared" si="16"/>
        <v>-116599.24</v>
      </c>
      <c r="L44" s="4">
        <f>I44+Jan!L44</f>
        <v>658852.4</v>
      </c>
      <c r="M44" s="4">
        <f>J44+Jan!M44</f>
        <v>872370.59</v>
      </c>
      <c r="N44" s="4">
        <f t="shared" si="17"/>
        <v>-213518.19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6.40273113E8</v>
      </c>
      <c r="E45" s="4">
        <v>2636848.0</v>
      </c>
      <c r="F45" s="6">
        <f t="shared" si="15"/>
        <v>637636265</v>
      </c>
      <c r="G45" s="6">
        <v>2.70617654E8</v>
      </c>
      <c r="H45" s="22">
        <v>4096.0</v>
      </c>
      <c r="I45" s="6">
        <v>647209.0</v>
      </c>
      <c r="J45" s="6">
        <v>5537711.0</v>
      </c>
      <c r="K45" s="4">
        <f t="shared" si="16"/>
        <v>-4890502</v>
      </c>
      <c r="L45" s="4">
        <f>I45+Jan!L45</f>
        <v>1797310</v>
      </c>
      <c r="M45" s="4">
        <f>J45+Jan!M45</f>
        <v>10510924</v>
      </c>
      <c r="N45" s="4">
        <f t="shared" si="17"/>
        <v>-8713614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4.39985781E8</v>
      </c>
      <c r="E46" s="4">
        <v>1070074.0</v>
      </c>
      <c r="F46" s="6">
        <f t="shared" si="15"/>
        <v>438915707</v>
      </c>
      <c r="G46" s="6">
        <v>3.05145322E8</v>
      </c>
      <c r="H46" s="22">
        <v>365.0</v>
      </c>
      <c r="I46" s="6">
        <v>862427.0</v>
      </c>
      <c r="J46" s="6">
        <v>3.2178451E7</v>
      </c>
      <c r="K46" s="4">
        <f t="shared" si="16"/>
        <v>-31316024</v>
      </c>
      <c r="L46" s="4">
        <f>I46+Jan!L46</f>
        <v>5478201</v>
      </c>
      <c r="M46" s="4">
        <f>J46+Jan!M46</f>
        <v>32743412</v>
      </c>
      <c r="N46" s="4">
        <f t="shared" si="17"/>
        <v>-27265211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3.1081157745E8</v>
      </c>
      <c r="E47" s="4">
        <v>1024750.7</v>
      </c>
      <c r="F47" s="6">
        <f t="shared" si="15"/>
        <v>309786826.8</v>
      </c>
      <c r="G47" s="6">
        <v>1.4801722333E8</v>
      </c>
      <c r="H47" s="22">
        <v>46.0</v>
      </c>
      <c r="I47" s="6">
        <v>1.22503445E8</v>
      </c>
      <c r="J47" s="6">
        <v>1.227173E8</v>
      </c>
      <c r="K47" s="4">
        <f t="shared" si="16"/>
        <v>-213855</v>
      </c>
      <c r="L47" s="4">
        <f>I47+Jan!L47</f>
        <v>122503445</v>
      </c>
      <c r="M47" s="4">
        <f>J47+Jan!M47</f>
        <v>122717300</v>
      </c>
      <c r="N47" s="4">
        <f t="shared" si="17"/>
        <v>-213855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4.45982559E8</v>
      </c>
      <c r="E48" s="4">
        <v>1.4201661E7</v>
      </c>
      <c r="F48" s="6">
        <f t="shared" si="15"/>
        <v>431780898</v>
      </c>
      <c r="G48" s="6">
        <v>2.07080114E8</v>
      </c>
      <c r="H48" s="22">
        <v>9638.0</v>
      </c>
      <c r="I48" s="6">
        <v>33038.0</v>
      </c>
      <c r="J48" s="6">
        <v>1971975.0</v>
      </c>
      <c r="K48" s="4">
        <f t="shared" si="16"/>
        <v>-1938937</v>
      </c>
      <c r="L48" s="4">
        <f>I48+Jan!L48</f>
        <v>60176</v>
      </c>
      <c r="M48" s="4">
        <f>J48+Jan!M48</f>
        <v>4594950</v>
      </c>
      <c r="N48" s="4">
        <f t="shared" si="17"/>
        <v>-4534774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1.810914268E9</v>
      </c>
      <c r="E49" s="4">
        <v>1.9470841E7</v>
      </c>
      <c r="F49" s="6">
        <f t="shared" si="15"/>
        <v>1791443427</v>
      </c>
      <c r="G49" s="6">
        <v>8.45716072E8</v>
      </c>
      <c r="H49" s="22">
        <v>7346.0</v>
      </c>
      <c r="I49" s="6">
        <v>451884.0</v>
      </c>
      <c r="J49" s="6">
        <v>1.6125413E7</v>
      </c>
      <c r="K49" s="4">
        <f t="shared" si="16"/>
        <v>-15673529</v>
      </c>
      <c r="L49" s="4">
        <f>I49+Jan!L49</f>
        <v>849613</v>
      </c>
      <c r="M49" s="4">
        <f>J49+Jan!M49</f>
        <v>25646828</v>
      </c>
      <c r="N49" s="4">
        <f t="shared" si="17"/>
        <v>-24797215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1.17783321E8</v>
      </c>
      <c r="E50" s="4">
        <v>912809.0</v>
      </c>
      <c r="F50" s="6">
        <f t="shared" si="15"/>
        <v>116870512</v>
      </c>
      <c r="G50" s="6">
        <v>5.7094895E7</v>
      </c>
      <c r="H50" s="22">
        <v>158.0</v>
      </c>
      <c r="I50" s="6">
        <v>0.0</v>
      </c>
      <c r="J50" s="6">
        <v>25801.0</v>
      </c>
      <c r="K50" s="4">
        <f t="shared" si="16"/>
        <v>-25801</v>
      </c>
      <c r="L50" s="4">
        <f>I50+Jan!L50</f>
        <v>0</v>
      </c>
      <c r="M50" s="4">
        <f>J50+Jan!M50</f>
        <v>1672556</v>
      </c>
      <c r="N50" s="4">
        <f t="shared" si="17"/>
        <v>-1672556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5.77373126E9</v>
      </c>
      <c r="E51" s="4">
        <v>6.4716407E7</v>
      </c>
      <c r="F51" s="6">
        <f t="shared" si="15"/>
        <v>5709014853</v>
      </c>
      <c r="G51" s="6">
        <v>2.886035977E9</v>
      </c>
      <c r="H51" s="22">
        <v>54663.0</v>
      </c>
      <c r="I51" s="6">
        <v>4829646.0</v>
      </c>
      <c r="J51" s="6">
        <v>4.615603E7</v>
      </c>
      <c r="K51" s="4">
        <f t="shared" si="16"/>
        <v>-41326384</v>
      </c>
      <c r="L51" s="4">
        <f>I51+Jan!L51</f>
        <v>12530044</v>
      </c>
      <c r="M51" s="4">
        <f>J51+Jan!M51</f>
        <v>93426670</v>
      </c>
      <c r="N51" s="4">
        <f t="shared" si="17"/>
        <v>-80896626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4.63682813E8</v>
      </c>
      <c r="E52" s="4">
        <v>6939679.0</v>
      </c>
      <c r="F52" s="6">
        <f t="shared" si="15"/>
        <v>456743134</v>
      </c>
      <c r="G52" s="6">
        <v>2.45959562E8</v>
      </c>
      <c r="H52" s="22">
        <v>5000.0</v>
      </c>
      <c r="I52" s="6">
        <v>0.0</v>
      </c>
      <c r="J52" s="6">
        <v>8784024.0</v>
      </c>
      <c r="K52" s="4">
        <f t="shared" si="16"/>
        <v>-8784024</v>
      </c>
      <c r="L52" s="4">
        <f>I52+Jan!L52</f>
        <v>0</v>
      </c>
      <c r="M52" s="4">
        <f>J52+Jan!M52</f>
        <v>21030752</v>
      </c>
      <c r="N52" s="4">
        <f t="shared" si="17"/>
        <v>-21030752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>
        <f>I53+Jan!L53</f>
        <v>0</v>
      </c>
      <c r="M53" s="4">
        <f>J53+Jan!M53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7.5393922E7</v>
      </c>
      <c r="E54" s="4">
        <v>294678.0</v>
      </c>
      <c r="F54" s="6">
        <f t="shared" ref="F54:F56" si="19">D54-E54</f>
        <v>75099244</v>
      </c>
      <c r="G54" s="6">
        <v>1.4912081E7</v>
      </c>
      <c r="H54" s="22">
        <v>1254.0</v>
      </c>
      <c r="I54" s="6">
        <v>207829.0</v>
      </c>
      <c r="J54" s="6">
        <v>339230.0</v>
      </c>
      <c r="K54" s="4">
        <f t="shared" ref="K54:K56" si="20">I54-J54</f>
        <v>-131401</v>
      </c>
      <c r="L54" s="4">
        <f>I54+Jan!L54</f>
        <v>445024</v>
      </c>
      <c r="M54" s="4">
        <f>J54+Jan!M54</f>
        <v>906709</v>
      </c>
      <c r="N54" s="4">
        <f t="shared" ref="N54:N56" si="21">L54-M54</f>
        <v>-461685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5.3738844E7</v>
      </c>
      <c r="E55" s="4">
        <v>250696.0</v>
      </c>
      <c r="F55" s="6">
        <f t="shared" si="19"/>
        <v>53488148</v>
      </c>
      <c r="G55" s="6">
        <v>3.750938E7</v>
      </c>
      <c r="H55" s="22">
        <v>510.0</v>
      </c>
      <c r="I55" s="6">
        <v>63503.0</v>
      </c>
      <c r="J55" s="6">
        <v>118325.0</v>
      </c>
      <c r="K55" s="4">
        <f t="shared" si="20"/>
        <v>-54822</v>
      </c>
      <c r="L55" s="4">
        <f>I55+Jan!L55</f>
        <v>148643</v>
      </c>
      <c r="M55" s="4">
        <f>J55+Jan!M55</f>
        <v>186630</v>
      </c>
      <c r="N55" s="4">
        <f t="shared" si="21"/>
        <v>-37987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4.520522E7</v>
      </c>
      <c r="E56" s="4">
        <v>278147.0</v>
      </c>
      <c r="F56" s="6">
        <f t="shared" si="19"/>
        <v>44927073</v>
      </c>
      <c r="G56" s="6">
        <v>3.6584727E7</v>
      </c>
      <c r="H56" s="22">
        <v>246.0</v>
      </c>
      <c r="I56" s="6">
        <v>118342.0</v>
      </c>
      <c r="J56" s="6">
        <v>42308.0</v>
      </c>
      <c r="K56" s="4">
        <f t="shared" si="20"/>
        <v>76034</v>
      </c>
      <c r="L56" s="4">
        <f>I56+Jan!L56</f>
        <v>167361</v>
      </c>
      <c r="M56" s="4">
        <f>J56+Jan!M56</f>
        <v>44430</v>
      </c>
      <c r="N56" s="4">
        <f t="shared" si="21"/>
        <v>122931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10706703093</v>
      </c>
      <c r="E57" s="28">
        <f>SUM(E42:E56)</f>
        <v>136620314.8</v>
      </c>
      <c r="F57" s="28">
        <f t="shared" ref="F57:H57" si="23">SUM(F43:F56)</f>
        <v>10570082778</v>
      </c>
      <c r="G57" s="28">
        <f t="shared" si="23"/>
        <v>5292171631</v>
      </c>
      <c r="H57" s="29">
        <f t="shared" si="23"/>
        <v>86449</v>
      </c>
      <c r="I57" s="28">
        <f>SUM(I42:I56)</f>
        <v>130445151.5</v>
      </c>
      <c r="J57" s="28">
        <f t="shared" ref="J57:N57" si="24">SUM(J43:J56)</f>
        <v>244602605.8</v>
      </c>
      <c r="K57" s="28">
        <f t="shared" si="24"/>
        <v>-114157454.4</v>
      </c>
      <c r="L57" s="28">
        <f t="shared" si="24"/>
        <v>145545992.4</v>
      </c>
      <c r="M57" s="28">
        <f t="shared" si="24"/>
        <v>331159364.2</v>
      </c>
      <c r="N57" s="28">
        <f t="shared" si="24"/>
        <v>-185613371.8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6.480769121E7</v>
      </c>
      <c r="E59" s="6">
        <v>584745.61</v>
      </c>
      <c r="F59" s="6">
        <f t="shared" ref="F59:F62" si="25">D59-E59</f>
        <v>64222945.6</v>
      </c>
      <c r="G59" s="6">
        <v>0.0</v>
      </c>
      <c r="H59" s="22">
        <v>48.0</v>
      </c>
      <c r="I59" s="6">
        <v>0.0</v>
      </c>
      <c r="J59" s="6">
        <v>150381.61</v>
      </c>
      <c r="K59" s="4">
        <f t="shared" ref="K59:K62" si="26">I59-J59</f>
        <v>-150381.61</v>
      </c>
      <c r="L59" s="4">
        <f>I59+Jan!L59</f>
        <v>0</v>
      </c>
      <c r="M59" s="4">
        <f>J59+Jan!M59</f>
        <v>150381.61</v>
      </c>
      <c r="N59" s="4">
        <f t="shared" ref="N59:N62" si="27">L59-M59</f>
        <v>-150381.61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3.29171745E8</v>
      </c>
      <c r="E60" s="6">
        <v>2.1066096E7</v>
      </c>
      <c r="F60" s="6">
        <f t="shared" si="25"/>
        <v>308105649</v>
      </c>
      <c r="G60" s="6">
        <v>1.71152633E8</v>
      </c>
      <c r="H60" s="22">
        <v>212.0</v>
      </c>
      <c r="I60" s="6">
        <v>0.0</v>
      </c>
      <c r="J60" s="6">
        <v>3236193.0</v>
      </c>
      <c r="K60" s="4">
        <f t="shared" si="26"/>
        <v>-3236193</v>
      </c>
      <c r="L60" s="4">
        <f>I60+Jan!L60</f>
        <v>0</v>
      </c>
      <c r="M60" s="4">
        <f>J60+Jan!M60</f>
        <v>3869515</v>
      </c>
      <c r="N60" s="4">
        <f t="shared" si="27"/>
        <v>-3869515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1.76320952E9</v>
      </c>
      <c r="E61" s="6">
        <v>1.04537726E8</v>
      </c>
      <c r="F61" s="6">
        <f t="shared" si="25"/>
        <v>1658671794</v>
      </c>
      <c r="G61" s="6">
        <v>0.0</v>
      </c>
      <c r="H61" s="22">
        <v>4281.0</v>
      </c>
      <c r="I61" s="6">
        <v>1363591.0</v>
      </c>
      <c r="J61" s="6">
        <v>2.3289927E7</v>
      </c>
      <c r="K61" s="4">
        <f t="shared" si="26"/>
        <v>-21926336</v>
      </c>
      <c r="L61" s="4">
        <f>I61+Jan!L61</f>
        <v>4544320</v>
      </c>
      <c r="M61" s="4">
        <f>J61+Jan!M61</f>
        <v>49730689</v>
      </c>
      <c r="N61" s="4">
        <f t="shared" si="27"/>
        <v>-45186369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2.71043915E8</v>
      </c>
      <c r="E62" s="6">
        <v>2.3913055E7</v>
      </c>
      <c r="F62" s="6">
        <f t="shared" si="25"/>
        <v>247130860</v>
      </c>
      <c r="G62" s="6">
        <v>0.0</v>
      </c>
      <c r="H62" s="22">
        <v>772.0</v>
      </c>
      <c r="I62" s="6">
        <v>242431.0</v>
      </c>
      <c r="J62" s="6">
        <v>763337.0</v>
      </c>
      <c r="K62" s="4">
        <f t="shared" si="26"/>
        <v>-520906</v>
      </c>
      <c r="L62" s="4">
        <f>I62+Jan!L62</f>
        <v>440817</v>
      </c>
      <c r="M62" s="4">
        <f>J62+Jan!M62</f>
        <v>1662316</v>
      </c>
      <c r="N62" s="4">
        <f t="shared" si="27"/>
        <v>-1221499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2428232871</v>
      </c>
      <c r="E63" s="28">
        <f t="shared" si="29"/>
        <v>150101622.6</v>
      </c>
      <c r="F63" s="28">
        <f t="shared" si="29"/>
        <v>2278131249</v>
      </c>
      <c r="G63" s="28">
        <f t="shared" si="29"/>
        <v>171152633</v>
      </c>
      <c r="H63" s="29">
        <f t="shared" si="29"/>
        <v>5313</v>
      </c>
      <c r="I63" s="28">
        <f t="shared" si="29"/>
        <v>1606022</v>
      </c>
      <c r="J63" s="28">
        <f t="shared" si="29"/>
        <v>27439838.61</v>
      </c>
      <c r="K63" s="28">
        <f t="shared" si="29"/>
        <v>-25833816.61</v>
      </c>
      <c r="L63" s="28">
        <f t="shared" si="29"/>
        <v>4985137</v>
      </c>
      <c r="M63" s="28">
        <f t="shared" si="29"/>
        <v>55412901.61</v>
      </c>
      <c r="N63" s="28">
        <f t="shared" si="29"/>
        <v>-50427764.61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13134935964</v>
      </c>
      <c r="E64" s="28">
        <f t="shared" si="30"/>
        <v>286721937.5</v>
      </c>
      <c r="F64" s="28">
        <f t="shared" si="30"/>
        <v>12848214027</v>
      </c>
      <c r="G64" s="28">
        <f t="shared" si="30"/>
        <v>5463324264</v>
      </c>
      <c r="H64" s="29">
        <f t="shared" si="30"/>
        <v>91762</v>
      </c>
      <c r="I64" s="28">
        <f t="shared" si="30"/>
        <v>132051173.5</v>
      </c>
      <c r="J64" s="28">
        <f t="shared" si="30"/>
        <v>272042444.5</v>
      </c>
      <c r="K64" s="28">
        <f t="shared" si="30"/>
        <v>-139991271</v>
      </c>
      <c r="L64" s="28">
        <f t="shared" si="30"/>
        <v>150531129.4</v>
      </c>
      <c r="M64" s="28">
        <f t="shared" si="30"/>
        <v>386572265.8</v>
      </c>
      <c r="N64" s="28">
        <f t="shared" si="30"/>
        <v>-236041136.4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3.5037904695E10</v>
      </c>
      <c r="E67" s="6">
        <v>3.15706287E8</v>
      </c>
      <c r="F67" s="6">
        <f t="shared" ref="F67:F77" si="31">D67-E67</f>
        <v>34722198408</v>
      </c>
      <c r="G67" s="6">
        <v>2.585E8</v>
      </c>
      <c r="H67" s="22">
        <v>24063.0</v>
      </c>
      <c r="I67" s="6">
        <v>2.77660495E8</v>
      </c>
      <c r="J67" s="6">
        <v>3.98623904E8</v>
      </c>
      <c r="K67" s="4">
        <f t="shared" ref="K67:K77" si="32">I67-J67</f>
        <v>-120963409</v>
      </c>
      <c r="L67" s="4">
        <f>I67+Jan!L67</f>
        <v>433839003</v>
      </c>
      <c r="M67" s="4">
        <f>J67+Jan!M67</f>
        <v>751626994</v>
      </c>
      <c r="N67" s="4">
        <f t="shared" ref="N67:N77" si="33">L67-M67</f>
        <v>-317787991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2.6414262005E8</v>
      </c>
      <c r="E68" s="6">
        <v>2311253.82</v>
      </c>
      <c r="F68" s="6">
        <f t="shared" si="31"/>
        <v>261831366.2</v>
      </c>
      <c r="G68" s="6">
        <v>0.0</v>
      </c>
      <c r="H68" s="22">
        <v>935.0</v>
      </c>
      <c r="I68" s="6">
        <v>996640.2</v>
      </c>
      <c r="J68" s="6">
        <v>4601362.25</v>
      </c>
      <c r="K68" s="4">
        <f t="shared" si="32"/>
        <v>-3604722.05</v>
      </c>
      <c r="L68" s="4">
        <f>I68+Jan!L68</f>
        <v>1718357.06</v>
      </c>
      <c r="M68" s="4">
        <f>J68+Jan!M68</f>
        <v>16134323.08</v>
      </c>
      <c r="N68" s="4">
        <f t="shared" si="33"/>
        <v>-14415966.02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9.5310111095E8</v>
      </c>
      <c r="E69" s="6">
        <v>1.128198533E7</v>
      </c>
      <c r="F69" s="6">
        <f t="shared" si="31"/>
        <v>941819125.6</v>
      </c>
      <c r="G69" s="6">
        <v>0.0</v>
      </c>
      <c r="H69" s="22">
        <v>1807.0</v>
      </c>
      <c r="I69" s="6">
        <v>3566164.03</v>
      </c>
      <c r="J69" s="6">
        <v>1.262229321E7</v>
      </c>
      <c r="K69" s="4">
        <f t="shared" si="32"/>
        <v>-9056129.18</v>
      </c>
      <c r="L69" s="4">
        <f>I69+Jan!L69</f>
        <v>14154287.06</v>
      </c>
      <c r="M69" s="4">
        <f>J69+Jan!M69</f>
        <v>17388607.39</v>
      </c>
      <c r="N69" s="4">
        <f t="shared" si="33"/>
        <v>-3234320.33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1.8810665E8</v>
      </c>
      <c r="E70" s="6">
        <v>163293.0</v>
      </c>
      <c r="F70" s="6">
        <f t="shared" si="31"/>
        <v>187943357</v>
      </c>
      <c r="G70" s="6">
        <v>0.0</v>
      </c>
      <c r="H70" s="22">
        <v>136.0</v>
      </c>
      <c r="I70" s="6">
        <v>0.0</v>
      </c>
      <c r="J70" s="6">
        <v>41820.0</v>
      </c>
      <c r="K70" s="4">
        <f t="shared" si="32"/>
        <v>-41820</v>
      </c>
      <c r="L70" s="4">
        <f>I70+Jan!L70</f>
        <v>4998</v>
      </c>
      <c r="M70" s="4">
        <f>J70+Jan!M70</f>
        <v>58971</v>
      </c>
      <c r="N70" s="4">
        <f t="shared" si="33"/>
        <v>-53973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1.175363584E9</v>
      </c>
      <c r="E71" s="6">
        <v>5086812.0</v>
      </c>
      <c r="F71" s="6">
        <f t="shared" si="31"/>
        <v>1170276772</v>
      </c>
      <c r="G71" s="6">
        <v>0.0</v>
      </c>
      <c r="H71" s="22">
        <v>1748.0</v>
      </c>
      <c r="I71" s="6">
        <v>454771.0</v>
      </c>
      <c r="J71" s="6">
        <v>1.5902205E7</v>
      </c>
      <c r="K71" s="4">
        <f t="shared" si="32"/>
        <v>-15447434</v>
      </c>
      <c r="L71" s="4">
        <f>I71+Jan!L71</f>
        <v>1517997</v>
      </c>
      <c r="M71" s="4">
        <f>J71+Jan!M71</f>
        <v>24360507</v>
      </c>
      <c r="N71" s="4">
        <f t="shared" si="33"/>
        <v>-22842510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1.482187773E9</v>
      </c>
      <c r="E72" s="6">
        <v>8.4688617E7</v>
      </c>
      <c r="F72" s="6">
        <f t="shared" si="31"/>
        <v>1397499156</v>
      </c>
      <c r="G72" s="6">
        <v>0.0</v>
      </c>
      <c r="H72" s="22">
        <v>4576.0</v>
      </c>
      <c r="I72" s="6">
        <v>1808827.0</v>
      </c>
      <c r="J72" s="6">
        <v>7851388.0</v>
      </c>
      <c r="K72" s="4">
        <f t="shared" si="32"/>
        <v>-6042561</v>
      </c>
      <c r="L72" s="4">
        <f>I72+Jan!L72</f>
        <v>2979049</v>
      </c>
      <c r="M72" s="4">
        <f>J72+Jan!M72</f>
        <v>16985740</v>
      </c>
      <c r="N72" s="4">
        <f t="shared" si="33"/>
        <v>-14006691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6.13823181E8</v>
      </c>
      <c r="E73" s="6">
        <v>9928777.0</v>
      </c>
      <c r="F73" s="6">
        <f t="shared" si="31"/>
        <v>603894404</v>
      </c>
      <c r="G73" s="6">
        <v>0.0</v>
      </c>
      <c r="H73" s="22">
        <v>407.0</v>
      </c>
      <c r="I73" s="6">
        <v>0.0</v>
      </c>
      <c r="J73" s="6">
        <v>7638558.0</v>
      </c>
      <c r="K73" s="4">
        <f t="shared" si="32"/>
        <v>-7638558</v>
      </c>
      <c r="L73" s="4">
        <f>I73+Jan!L73</f>
        <v>0</v>
      </c>
      <c r="M73" s="4">
        <f>J73+Jan!M73</f>
        <v>17198593</v>
      </c>
      <c r="N73" s="4">
        <f t="shared" si="33"/>
        <v>-17198593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3.3293396309E8</v>
      </c>
      <c r="E74" s="6">
        <v>1250900.23</v>
      </c>
      <c r="F74" s="6">
        <f t="shared" si="31"/>
        <v>331683062.9</v>
      </c>
      <c r="G74" s="6">
        <v>0.0</v>
      </c>
      <c r="H74" s="22">
        <v>3934.0</v>
      </c>
      <c r="I74" s="6">
        <v>4002331.84</v>
      </c>
      <c r="J74" s="6">
        <v>1307090.68</v>
      </c>
      <c r="K74" s="4">
        <f t="shared" si="32"/>
        <v>2695241.16</v>
      </c>
      <c r="L74" s="4">
        <f>I74+Jan!L74</f>
        <v>5687938.32</v>
      </c>
      <c r="M74" s="4">
        <f>J74+Jan!M74</f>
        <v>2102097.49</v>
      </c>
      <c r="N74" s="4">
        <f t="shared" si="33"/>
        <v>3585840.83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1.83369671778E9</v>
      </c>
      <c r="E75" s="6">
        <v>2940167.0</v>
      </c>
      <c r="F75" s="6">
        <f t="shared" si="31"/>
        <v>1830756551</v>
      </c>
      <c r="G75" s="6">
        <v>0.0</v>
      </c>
      <c r="H75" s="22">
        <v>785.0</v>
      </c>
      <c r="I75" s="6">
        <v>2.756841596E7</v>
      </c>
      <c r="J75" s="6">
        <v>5067088.95</v>
      </c>
      <c r="K75" s="4">
        <f t="shared" si="32"/>
        <v>22501327.01</v>
      </c>
      <c r="L75" s="4">
        <f>I75+Jan!L75</f>
        <v>27593460.73</v>
      </c>
      <c r="M75" s="4">
        <f>J75+Jan!M75</f>
        <v>5233703.94</v>
      </c>
      <c r="N75" s="4">
        <f t="shared" si="33"/>
        <v>22359756.79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6.415546996E9</v>
      </c>
      <c r="E76" s="6">
        <v>1.0679833E7</v>
      </c>
      <c r="F76" s="6">
        <f t="shared" si="31"/>
        <v>6404867163</v>
      </c>
      <c r="G76" s="6">
        <v>0.0</v>
      </c>
      <c r="H76" s="22">
        <v>19323.0</v>
      </c>
      <c r="I76" s="6">
        <v>6.2370438E7</v>
      </c>
      <c r="J76" s="6">
        <v>6.7861406E7</v>
      </c>
      <c r="K76" s="4">
        <f t="shared" si="32"/>
        <v>-5490968</v>
      </c>
      <c r="L76" s="4">
        <f>I76+Jan!L76</f>
        <v>109270858</v>
      </c>
      <c r="M76" s="4">
        <f>J76+Jan!M76</f>
        <v>269074576</v>
      </c>
      <c r="N76" s="4">
        <f t="shared" si="33"/>
        <v>-159803718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1.44938304E8</v>
      </c>
      <c r="E77" s="6">
        <v>348916.0</v>
      </c>
      <c r="F77" s="6">
        <f t="shared" si="31"/>
        <v>144589388</v>
      </c>
      <c r="G77" s="6">
        <v>0.0</v>
      </c>
      <c r="H77" s="22">
        <v>2894.0</v>
      </c>
      <c r="I77" s="6">
        <v>508077.0</v>
      </c>
      <c r="J77" s="6">
        <v>6727882.0</v>
      </c>
      <c r="K77" s="4">
        <f t="shared" si="32"/>
        <v>-6219805</v>
      </c>
      <c r="L77" s="4">
        <f>I77+Jan!L77</f>
        <v>1374440</v>
      </c>
      <c r="M77" s="4">
        <f>J77+Jan!M77</f>
        <v>7714755</v>
      </c>
      <c r="N77" s="4">
        <f t="shared" si="33"/>
        <v>-6340315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7.1736865904E8</v>
      </c>
      <c r="E79" s="6">
        <v>1.45797448E7</v>
      </c>
      <c r="F79" s="6">
        <f>D79-E79</f>
        <v>702788914.2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>I79+Jan!L79</f>
        <v>0</v>
      </c>
      <c r="M79" s="4">
        <f>J79+Jan!M79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49159114254</v>
      </c>
      <c r="E80" s="28">
        <f t="shared" si="35"/>
        <v>458966586.2</v>
      </c>
      <c r="F80" s="28">
        <f t="shared" si="35"/>
        <v>48700147668</v>
      </c>
      <c r="G80" s="28">
        <f t="shared" si="35"/>
        <v>258500000</v>
      </c>
      <c r="H80" s="29">
        <f t="shared" si="35"/>
        <v>60621</v>
      </c>
      <c r="I80" s="28">
        <f t="shared" si="35"/>
        <v>378936160</v>
      </c>
      <c r="J80" s="28">
        <f t="shared" si="35"/>
        <v>528244998.1</v>
      </c>
      <c r="K80" s="28">
        <f t="shared" si="35"/>
        <v>-149308838.1</v>
      </c>
      <c r="L80" s="28">
        <f t="shared" si="35"/>
        <v>598140388.2</v>
      </c>
      <c r="M80" s="28">
        <f t="shared" si="35"/>
        <v>1127878868</v>
      </c>
      <c r="N80" s="28">
        <f t="shared" si="35"/>
        <v>-529738479.7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1.1812201246E10</v>
      </c>
      <c r="E82" s="6">
        <v>8.1715012E7</v>
      </c>
      <c r="F82" s="6">
        <f t="shared" ref="F82:F88" si="36">D82-E82</f>
        <v>11730486234</v>
      </c>
      <c r="G82" s="6">
        <v>0.0</v>
      </c>
      <c r="H82" s="22">
        <v>7269.0</v>
      </c>
      <c r="I82" s="6">
        <v>3.0781004E7</v>
      </c>
      <c r="J82" s="6">
        <v>9.2473213E7</v>
      </c>
      <c r="K82" s="4">
        <f t="shared" ref="K82:K88" si="37">I82-J82</f>
        <v>-61692209</v>
      </c>
      <c r="L82" s="4">
        <f>I82+Jan!L82</f>
        <v>59281143</v>
      </c>
      <c r="M82" s="4">
        <f>J82+Jan!M82</f>
        <v>196004247</v>
      </c>
      <c r="N82" s="4">
        <f t="shared" ref="N82:N88" si="38">L82-M82</f>
        <v>-136723104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9.758089943E7</v>
      </c>
      <c r="E83" s="6">
        <v>2082738.48</v>
      </c>
      <c r="F83" s="6">
        <f t="shared" si="36"/>
        <v>95498160.95</v>
      </c>
      <c r="G83" s="6">
        <v>0.0</v>
      </c>
      <c r="H83" s="22">
        <v>76.0</v>
      </c>
      <c r="I83" s="6">
        <v>0.0</v>
      </c>
      <c r="J83" s="6">
        <v>441366.31</v>
      </c>
      <c r="K83" s="4">
        <f t="shared" si="37"/>
        <v>-441366.31</v>
      </c>
      <c r="L83" s="4">
        <f>I83+Jan!L83</f>
        <v>0</v>
      </c>
      <c r="M83" s="4">
        <f>J83+Jan!M83</f>
        <v>1561732.68</v>
      </c>
      <c r="N83" s="4">
        <f t="shared" si="38"/>
        <v>-1561732.68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3.23067986E8</v>
      </c>
      <c r="E84" s="6">
        <v>914294.0</v>
      </c>
      <c r="F84" s="6">
        <f t="shared" si="36"/>
        <v>322153692</v>
      </c>
      <c r="G84" s="6">
        <v>0.0</v>
      </c>
      <c r="H84" s="22">
        <v>161.0</v>
      </c>
      <c r="I84" s="6">
        <v>7.0</v>
      </c>
      <c r="J84" s="6">
        <v>203889.0</v>
      </c>
      <c r="K84" s="4">
        <f t="shared" si="37"/>
        <v>-203882</v>
      </c>
      <c r="L84" s="4">
        <f>I84+Jan!L84</f>
        <v>129309</v>
      </c>
      <c r="M84" s="4">
        <f>J84+Jan!M84</f>
        <v>802538</v>
      </c>
      <c r="N84" s="4">
        <f t="shared" si="38"/>
        <v>-673229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6.8117345E7</v>
      </c>
      <c r="E85" s="6">
        <v>1.6424378E7</v>
      </c>
      <c r="F85" s="6">
        <f t="shared" si="36"/>
        <v>51692967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I85+Jan!L85</f>
        <v>0</v>
      </c>
      <c r="M85" s="4">
        <f>J85+Jan!M85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1.683467585E9</v>
      </c>
      <c r="E86" s="6">
        <v>8291591.0</v>
      </c>
      <c r="F86" s="6">
        <f t="shared" si="36"/>
        <v>1675175994</v>
      </c>
      <c r="G86" s="6">
        <v>0.0</v>
      </c>
      <c r="H86" s="22">
        <v>1597.0</v>
      </c>
      <c r="I86" s="6">
        <v>17225.0</v>
      </c>
      <c r="J86" s="6">
        <v>1.1931695E7</v>
      </c>
      <c r="K86" s="4">
        <f t="shared" si="37"/>
        <v>-11914470</v>
      </c>
      <c r="L86" s="4">
        <f>I86+Jan!L86</f>
        <v>57672</v>
      </c>
      <c r="M86" s="4">
        <f>J86+Jan!M86</f>
        <v>38865377</v>
      </c>
      <c r="N86" s="4">
        <f t="shared" si="38"/>
        <v>-38807705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2.2866852494E8</v>
      </c>
      <c r="E87" s="6">
        <v>1223742.64</v>
      </c>
      <c r="F87" s="6">
        <f t="shared" si="36"/>
        <v>227444782.3</v>
      </c>
      <c r="G87" s="6">
        <v>0.0</v>
      </c>
      <c r="H87" s="22">
        <v>96.0</v>
      </c>
      <c r="I87" s="6">
        <v>173985.0</v>
      </c>
      <c r="J87" s="6">
        <v>0.0</v>
      </c>
      <c r="K87" s="4">
        <f t="shared" si="37"/>
        <v>173985</v>
      </c>
      <c r="L87" s="4">
        <f>I87+Jan!L87</f>
        <v>197331</v>
      </c>
      <c r="M87" s="4">
        <f>J87+Jan!M87</f>
        <v>0</v>
      </c>
      <c r="N87" s="4">
        <f t="shared" si="38"/>
        <v>197331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4.95728438E8</v>
      </c>
      <c r="E88" s="6">
        <v>1.3547663E7</v>
      </c>
      <c r="F88" s="6">
        <f t="shared" si="36"/>
        <v>482180775</v>
      </c>
      <c r="G88" s="6">
        <v>0.0</v>
      </c>
      <c r="H88" s="22">
        <v>2645.0</v>
      </c>
      <c r="I88" s="6">
        <v>11599.0</v>
      </c>
      <c r="J88" s="6">
        <v>1.6687295E7</v>
      </c>
      <c r="K88" s="4">
        <f t="shared" si="37"/>
        <v>-16675696</v>
      </c>
      <c r="L88" s="4">
        <f>I88+Jan!L88</f>
        <v>3089846</v>
      </c>
      <c r="M88" s="4">
        <f>J88+Jan!M88</f>
        <v>21296521</v>
      </c>
      <c r="N88" s="4">
        <f t="shared" si="38"/>
        <v>-18206675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14708832024</v>
      </c>
      <c r="E89" s="28">
        <f t="shared" si="40"/>
        <v>124199419.1</v>
      </c>
      <c r="F89" s="28">
        <f t="shared" si="40"/>
        <v>14584632605</v>
      </c>
      <c r="G89" s="28">
        <f t="shared" si="40"/>
        <v>0</v>
      </c>
      <c r="H89" s="29">
        <f t="shared" si="40"/>
        <v>11868</v>
      </c>
      <c r="I89" s="28">
        <f t="shared" si="40"/>
        <v>30983820</v>
      </c>
      <c r="J89" s="28">
        <f t="shared" si="40"/>
        <v>121737458.3</v>
      </c>
      <c r="K89" s="28">
        <f t="shared" si="40"/>
        <v>-90753638.31</v>
      </c>
      <c r="L89" s="28">
        <f t="shared" si="40"/>
        <v>62755301</v>
      </c>
      <c r="M89" s="28">
        <f t="shared" si="40"/>
        <v>258530415.7</v>
      </c>
      <c r="N89" s="28">
        <f t="shared" si="40"/>
        <v>-195775114.7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7.09815512E8</v>
      </c>
      <c r="E90" s="6">
        <v>5491486.0</v>
      </c>
      <c r="F90" s="6">
        <f>D90-E90</f>
        <v>704324026</v>
      </c>
      <c r="G90" s="6">
        <v>0.0</v>
      </c>
      <c r="H90" s="22">
        <v>576.0</v>
      </c>
      <c r="I90" s="6">
        <v>6965811.0</v>
      </c>
      <c r="J90" s="6">
        <v>4483137.0</v>
      </c>
      <c r="K90" s="4">
        <f>I90-J90</f>
        <v>2482674</v>
      </c>
      <c r="L90" s="4">
        <f>I90+Jan!L90</f>
        <v>15233035</v>
      </c>
      <c r="M90" s="4">
        <f>J90+Jan!M90</f>
        <v>11624004</v>
      </c>
      <c r="N90" s="4">
        <f>L90-M90</f>
        <v>3609031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709815512</v>
      </c>
      <c r="E91" s="28">
        <f t="shared" si="41"/>
        <v>5491486</v>
      </c>
      <c r="F91" s="28">
        <f t="shared" si="41"/>
        <v>704324026</v>
      </c>
      <c r="G91" s="28">
        <f t="shared" si="41"/>
        <v>0</v>
      </c>
      <c r="H91" s="30">
        <f t="shared" si="41"/>
        <v>576</v>
      </c>
      <c r="I91" s="28">
        <f t="shared" si="41"/>
        <v>6965811</v>
      </c>
      <c r="J91" s="28">
        <f t="shared" si="41"/>
        <v>4483137</v>
      </c>
      <c r="K91" s="28">
        <f t="shared" si="41"/>
        <v>2482674</v>
      </c>
      <c r="L91" s="28">
        <f t="shared" si="41"/>
        <v>15233035</v>
      </c>
      <c r="M91" s="28">
        <f t="shared" si="41"/>
        <v>11624004</v>
      </c>
      <c r="N91" s="28">
        <f t="shared" si="41"/>
        <v>3609031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64577761790</v>
      </c>
      <c r="E92" s="28">
        <f t="shared" si="42"/>
        <v>588657491.3</v>
      </c>
      <c r="F92" s="28">
        <f t="shared" si="42"/>
        <v>63989104299</v>
      </c>
      <c r="G92" s="28">
        <f t="shared" si="42"/>
        <v>258500000</v>
      </c>
      <c r="H92" s="29">
        <f t="shared" si="42"/>
        <v>73065</v>
      </c>
      <c r="I92" s="28">
        <f t="shared" si="42"/>
        <v>416885791</v>
      </c>
      <c r="J92" s="28">
        <f t="shared" si="42"/>
        <v>654465593.4</v>
      </c>
      <c r="K92" s="28">
        <f t="shared" si="42"/>
        <v>-237579802.4</v>
      </c>
      <c r="L92" s="28">
        <f t="shared" si="42"/>
        <v>676128724.2</v>
      </c>
      <c r="M92" s="28">
        <f t="shared" si="42"/>
        <v>1398033288</v>
      </c>
      <c r="N92" s="28">
        <f t="shared" si="42"/>
        <v>-721904563.4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1.7182881147E8</v>
      </c>
      <c r="E95" s="6">
        <v>270682.9</v>
      </c>
      <c r="F95" s="6">
        <f t="shared" ref="F95:F98" si="43">D95-E95</f>
        <v>171558128.6</v>
      </c>
      <c r="G95" s="6">
        <v>0.0</v>
      </c>
      <c r="H95" s="22">
        <v>69.0</v>
      </c>
      <c r="I95" s="6">
        <v>726000.0</v>
      </c>
      <c r="J95" s="6">
        <v>0.0</v>
      </c>
      <c r="K95" s="4">
        <f t="shared" ref="K95:K98" si="44">I95-J95</f>
        <v>726000</v>
      </c>
      <c r="L95" s="4">
        <f>I95+Jan!L95</f>
        <v>791000</v>
      </c>
      <c r="M95" s="4">
        <f>J95+Jan!M95</f>
        <v>0</v>
      </c>
      <c r="N95" s="4">
        <f t="shared" ref="N95:N98" si="45">L95-M95</f>
        <v>791000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2.1373117843E10</v>
      </c>
      <c r="E96" s="6">
        <v>1.0337146E7</v>
      </c>
      <c r="F96" s="6">
        <f t="shared" si="43"/>
        <v>21362780697</v>
      </c>
      <c r="G96" s="6">
        <v>0.0</v>
      </c>
      <c r="H96" s="22">
        <v>22168.0</v>
      </c>
      <c r="I96" s="6">
        <v>353990.0</v>
      </c>
      <c r="J96" s="6">
        <v>3.54381193E8</v>
      </c>
      <c r="K96" s="4">
        <f t="shared" si="44"/>
        <v>-354027203</v>
      </c>
      <c r="L96" s="4">
        <f>I96+Jan!L96</f>
        <v>705568</v>
      </c>
      <c r="M96" s="4">
        <f>J96+Jan!M96</f>
        <v>827969281</v>
      </c>
      <c r="N96" s="4">
        <f t="shared" si="45"/>
        <v>-827263713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2.556977968E9</v>
      </c>
      <c r="E97" s="6">
        <v>6929410.0</v>
      </c>
      <c r="F97" s="6">
        <f t="shared" si="43"/>
        <v>2550048558</v>
      </c>
      <c r="G97" s="6">
        <v>0.0</v>
      </c>
      <c r="H97" s="22">
        <v>1217.0</v>
      </c>
      <c r="I97" s="6">
        <v>4.5315353E7</v>
      </c>
      <c r="J97" s="6">
        <v>6.6896008E7</v>
      </c>
      <c r="K97" s="4">
        <f t="shared" si="44"/>
        <v>-21580655</v>
      </c>
      <c r="L97" s="4">
        <f>I97+Jan!L97</f>
        <v>174696127</v>
      </c>
      <c r="M97" s="4">
        <f>J97+Jan!M97</f>
        <v>392718975</v>
      </c>
      <c r="N97" s="4">
        <f t="shared" si="45"/>
        <v>-218022848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1.2472363539E10</v>
      </c>
      <c r="E98" s="6">
        <v>7.2278629E7</v>
      </c>
      <c r="F98" s="6">
        <f t="shared" si="43"/>
        <v>12400084910</v>
      </c>
      <c r="G98" s="6">
        <v>0.0</v>
      </c>
      <c r="H98" s="22">
        <v>73291.0</v>
      </c>
      <c r="I98" s="6">
        <v>1.7046786E8</v>
      </c>
      <c r="J98" s="6">
        <v>3.34151491E8</v>
      </c>
      <c r="K98" s="4">
        <f t="shared" si="44"/>
        <v>-163683631</v>
      </c>
      <c r="L98" s="4">
        <f>I98+Jan!L98</f>
        <v>960748452</v>
      </c>
      <c r="M98" s="4">
        <f>J98+Jan!M98</f>
        <v>1024927739</v>
      </c>
      <c r="N98" s="4">
        <f t="shared" si="45"/>
        <v>-64179287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1.1561509374E10</v>
      </c>
      <c r="E100" s="6">
        <v>5969773.0</v>
      </c>
      <c r="F100" s="6">
        <f>D100-E100</f>
        <v>11555539601</v>
      </c>
      <c r="G100" s="6">
        <v>0.0</v>
      </c>
      <c r="H100" s="22">
        <v>26474.0</v>
      </c>
      <c r="I100" s="6">
        <v>7.56886453E8</v>
      </c>
      <c r="J100" s="6">
        <v>5.36113649E8</v>
      </c>
      <c r="K100" s="4">
        <f>I100-J100</f>
        <v>220772804</v>
      </c>
      <c r="L100" s="4">
        <f>I100+Jan!L100</f>
        <v>1480488549</v>
      </c>
      <c r="M100" s="4">
        <f>J100+Jan!M100</f>
        <v>1400458681</v>
      </c>
      <c r="N100" s="4">
        <f>L100-M100</f>
        <v>80029868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48135797535</v>
      </c>
      <c r="E101" s="28">
        <f t="shared" si="47"/>
        <v>95785640.9</v>
      </c>
      <c r="F101" s="28">
        <f t="shared" si="47"/>
        <v>48040011895</v>
      </c>
      <c r="G101" s="28">
        <f t="shared" si="47"/>
        <v>0</v>
      </c>
      <c r="H101" s="30">
        <f t="shared" si="47"/>
        <v>123219</v>
      </c>
      <c r="I101" s="28">
        <f t="shared" si="47"/>
        <v>973749656</v>
      </c>
      <c r="J101" s="28">
        <f t="shared" si="47"/>
        <v>1291542341</v>
      </c>
      <c r="K101" s="28">
        <f t="shared" si="47"/>
        <v>-317792685</v>
      </c>
      <c r="L101" s="28">
        <f t="shared" si="47"/>
        <v>2617429696</v>
      </c>
      <c r="M101" s="28">
        <f t="shared" si="47"/>
        <v>3646074676</v>
      </c>
      <c r="N101" s="28">
        <f t="shared" si="47"/>
        <v>-1028644980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2.383931932E9</v>
      </c>
      <c r="E103" s="6">
        <v>4788671.0</v>
      </c>
      <c r="F103" s="6">
        <f>D103-E103</f>
        <v>2379143261</v>
      </c>
      <c r="G103" s="6">
        <v>0.0</v>
      </c>
      <c r="H103" s="22">
        <v>3821.0</v>
      </c>
      <c r="I103" s="6">
        <v>2.15251222E8</v>
      </c>
      <c r="J103" s="6">
        <v>5.9621792E7</v>
      </c>
      <c r="K103" s="4">
        <f>I103-J103</f>
        <v>155629430</v>
      </c>
      <c r="L103" s="4">
        <f>I103+Jan!L103</f>
        <v>359393258</v>
      </c>
      <c r="M103" s="4">
        <f>J103+Jan!M103</f>
        <v>329130606</v>
      </c>
      <c r="N103" s="4">
        <f>L103-M103</f>
        <v>30262652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2383931932</v>
      </c>
      <c r="E104" s="28">
        <f t="shared" si="48"/>
        <v>4788671</v>
      </c>
      <c r="F104" s="28">
        <f t="shared" si="48"/>
        <v>2379143261</v>
      </c>
      <c r="G104" s="28">
        <f t="shared" si="48"/>
        <v>0</v>
      </c>
      <c r="H104" s="30">
        <f t="shared" si="48"/>
        <v>3821</v>
      </c>
      <c r="I104" s="28">
        <f t="shared" si="48"/>
        <v>215251222</v>
      </c>
      <c r="J104" s="28">
        <f t="shared" si="48"/>
        <v>59621792</v>
      </c>
      <c r="K104" s="28">
        <f t="shared" si="48"/>
        <v>155629430</v>
      </c>
      <c r="L104" s="28">
        <f t="shared" si="48"/>
        <v>359393258</v>
      </c>
      <c r="M104" s="28">
        <f t="shared" si="48"/>
        <v>329130606</v>
      </c>
      <c r="N104" s="28">
        <f t="shared" si="48"/>
        <v>30262652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50519729467</v>
      </c>
      <c r="E105" s="28">
        <f t="shared" si="49"/>
        <v>100574311.9</v>
      </c>
      <c r="F105" s="28">
        <f t="shared" si="49"/>
        <v>50419155156</v>
      </c>
      <c r="G105" s="28">
        <f t="shared" si="49"/>
        <v>0</v>
      </c>
      <c r="H105" s="30">
        <f t="shared" si="49"/>
        <v>127040</v>
      </c>
      <c r="I105" s="28">
        <f t="shared" si="49"/>
        <v>1189000878</v>
      </c>
      <c r="J105" s="28">
        <f t="shared" si="49"/>
        <v>1351164133</v>
      </c>
      <c r="K105" s="28">
        <f t="shared" si="49"/>
        <v>-162163255</v>
      </c>
      <c r="L105" s="28">
        <f t="shared" si="49"/>
        <v>2976822954</v>
      </c>
      <c r="M105" s="28">
        <f t="shared" si="49"/>
        <v>3975205282</v>
      </c>
      <c r="N105" s="28">
        <f t="shared" si="49"/>
        <v>-998382328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9.230705031E9</v>
      </c>
      <c r="E108" s="6">
        <v>1.29288399E8</v>
      </c>
      <c r="F108" s="6">
        <f t="shared" ref="F108:F110" si="50">D108-E108</f>
        <v>9101416632</v>
      </c>
      <c r="G108" s="6">
        <v>0.0</v>
      </c>
      <c r="H108" s="22">
        <v>461654.0</v>
      </c>
      <c r="I108" s="6">
        <v>1.56230459E8</v>
      </c>
      <c r="J108" s="6">
        <v>1.37161971E8</v>
      </c>
      <c r="K108" s="4">
        <f t="shared" ref="K108:K110" si="51">I108-J108</f>
        <v>19068488</v>
      </c>
      <c r="L108" s="4">
        <f>I108+Jan!L108</f>
        <v>320809120</v>
      </c>
      <c r="M108" s="4">
        <f>J108+Jan!M108</f>
        <v>271865582</v>
      </c>
      <c r="N108" s="4">
        <f t="shared" ref="N108:N110" si="52">L108-M108</f>
        <v>48943538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5.394684117E9</v>
      </c>
      <c r="E109" s="6">
        <v>3.3395968E7</v>
      </c>
      <c r="F109" s="6">
        <f t="shared" si="50"/>
        <v>5361288149</v>
      </c>
      <c r="G109" s="6">
        <v>0.0</v>
      </c>
      <c r="H109" s="22">
        <v>10122.0</v>
      </c>
      <c r="I109" s="6">
        <v>2.22876039E8</v>
      </c>
      <c r="J109" s="6">
        <v>7.6752676E7</v>
      </c>
      <c r="K109" s="4">
        <f t="shared" si="51"/>
        <v>146123363</v>
      </c>
      <c r="L109" s="4">
        <f>I109+Jan!L109</f>
        <v>446338278</v>
      </c>
      <c r="M109" s="4">
        <f>J109+Jan!M109</f>
        <v>219294975</v>
      </c>
      <c r="N109" s="4">
        <f t="shared" si="52"/>
        <v>227043303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3.473013935E9</v>
      </c>
      <c r="E110" s="6">
        <v>3.9728826E7</v>
      </c>
      <c r="F110" s="6">
        <f t="shared" si="50"/>
        <v>3433285109</v>
      </c>
      <c r="G110" s="6">
        <v>0.0</v>
      </c>
      <c r="H110" s="22">
        <v>4258.0</v>
      </c>
      <c r="I110" s="6">
        <v>1.31161248E8</v>
      </c>
      <c r="J110" s="6">
        <v>2.2356404E7</v>
      </c>
      <c r="K110" s="4">
        <f t="shared" si="51"/>
        <v>108804844</v>
      </c>
      <c r="L110" s="4">
        <f>I110+Jan!L110</f>
        <v>438930118</v>
      </c>
      <c r="M110" s="4">
        <f>J110+Jan!M110</f>
        <v>89917160</v>
      </c>
      <c r="N110" s="4">
        <f t="shared" si="52"/>
        <v>349012958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18098403083</v>
      </c>
      <c r="E111" s="28">
        <f t="shared" si="54"/>
        <v>202413193</v>
      </c>
      <c r="F111" s="28">
        <f t="shared" si="54"/>
        <v>17895989890</v>
      </c>
      <c r="G111" s="28">
        <f t="shared" si="54"/>
        <v>0</v>
      </c>
      <c r="H111" s="29">
        <f t="shared" si="54"/>
        <v>476034</v>
      </c>
      <c r="I111" s="28">
        <f t="shared" si="54"/>
        <v>510267746</v>
      </c>
      <c r="J111" s="28">
        <f t="shared" si="54"/>
        <v>236271051</v>
      </c>
      <c r="K111" s="28">
        <f t="shared" si="54"/>
        <v>273996695</v>
      </c>
      <c r="L111" s="28">
        <f t="shared" si="54"/>
        <v>1206077516</v>
      </c>
      <c r="M111" s="28">
        <f t="shared" si="54"/>
        <v>581077717</v>
      </c>
      <c r="N111" s="28">
        <f t="shared" si="54"/>
        <v>624999799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9.466939854E9</v>
      </c>
      <c r="E113" s="6">
        <v>7.2453882E7</v>
      </c>
      <c r="F113" s="6">
        <f>D113-E113</f>
        <v>9394485972</v>
      </c>
      <c r="G113" s="6">
        <v>0.0</v>
      </c>
      <c r="H113" s="22">
        <v>7222.0</v>
      </c>
      <c r="I113" s="6">
        <v>3.5872324E7</v>
      </c>
      <c r="J113" s="6">
        <v>9.7163782E7</v>
      </c>
      <c r="K113" s="4">
        <f>I113-J113</f>
        <v>-61291458</v>
      </c>
      <c r="L113" s="4">
        <f>I113+Jan!L113</f>
        <v>80000828</v>
      </c>
      <c r="M113" s="4">
        <f>J113+Jan!M113</f>
        <v>240857368</v>
      </c>
      <c r="N113" s="4">
        <f>L113-M113</f>
        <v>-160856540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9466939854</v>
      </c>
      <c r="E114" s="28">
        <f t="shared" si="55"/>
        <v>72453882</v>
      </c>
      <c r="F114" s="28">
        <f t="shared" si="55"/>
        <v>9394485972</v>
      </c>
      <c r="G114" s="28">
        <f t="shared" si="55"/>
        <v>0</v>
      </c>
      <c r="H114" s="30">
        <f t="shared" si="55"/>
        <v>7222</v>
      </c>
      <c r="I114" s="28">
        <f t="shared" si="55"/>
        <v>35872324</v>
      </c>
      <c r="J114" s="28">
        <f t="shared" si="55"/>
        <v>97163782</v>
      </c>
      <c r="K114" s="28">
        <f t="shared" si="55"/>
        <v>-61291458</v>
      </c>
      <c r="L114" s="28">
        <f t="shared" si="55"/>
        <v>80000828</v>
      </c>
      <c r="M114" s="28">
        <f t="shared" si="55"/>
        <v>240857368</v>
      </c>
      <c r="N114" s="28">
        <f t="shared" si="55"/>
        <v>-160856540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27565342937</v>
      </c>
      <c r="E115" s="28">
        <f t="shared" si="56"/>
        <v>274867075</v>
      </c>
      <c r="F115" s="28">
        <f t="shared" si="56"/>
        <v>27290475862</v>
      </c>
      <c r="G115" s="28">
        <f t="shared" si="56"/>
        <v>0</v>
      </c>
      <c r="H115" s="30">
        <f t="shared" si="56"/>
        <v>483256</v>
      </c>
      <c r="I115" s="28">
        <f t="shared" si="56"/>
        <v>546140070</v>
      </c>
      <c r="J115" s="28">
        <f t="shared" si="56"/>
        <v>333434833</v>
      </c>
      <c r="K115" s="28">
        <f t="shared" si="56"/>
        <v>212705237</v>
      </c>
      <c r="L115" s="28">
        <f t="shared" si="56"/>
        <v>1286078344</v>
      </c>
      <c r="M115" s="28">
        <f t="shared" si="56"/>
        <v>821935085</v>
      </c>
      <c r="N115" s="28">
        <f t="shared" si="56"/>
        <v>464143259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212678949561</v>
      </c>
      <c r="E116" s="40">
        <f t="shared" si="57"/>
        <v>1954932741</v>
      </c>
      <c r="F116" s="40">
        <f t="shared" si="57"/>
        <v>210724016819</v>
      </c>
      <c r="G116" s="40">
        <f t="shared" si="57"/>
        <v>57703415622</v>
      </c>
      <c r="H116" s="41">
        <f t="shared" si="57"/>
        <v>1812382</v>
      </c>
      <c r="I116" s="40">
        <f t="shared" si="57"/>
        <v>2658186808</v>
      </c>
      <c r="J116" s="40">
        <f t="shared" si="57"/>
        <v>3176746099</v>
      </c>
      <c r="K116" s="40">
        <f t="shared" si="57"/>
        <v>-518559291.6</v>
      </c>
      <c r="L116" s="40">
        <f t="shared" si="57"/>
        <v>5809253446</v>
      </c>
      <c r="M116" s="40">
        <f t="shared" si="57"/>
        <v>7648557545</v>
      </c>
      <c r="N116" s="40">
        <f t="shared" si="57"/>
        <v>-1839304099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I116+Jan!L116-L116</f>
        <v>-0.0000009536743164</v>
      </c>
      <c r="M117" s="4">
        <f>J116+Jan!M116-Feb!M116</f>
        <v>-0.0000009536743164</v>
      </c>
      <c r="N117" s="4">
        <f>K116+Jan!N116-Feb!N116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111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3.614590099E9</v>
      </c>
      <c r="E9" s="6">
        <v>9804439.0</v>
      </c>
      <c r="F9" s="6">
        <f t="shared" ref="F9:F27" si="1">D9-E9</f>
        <v>3604785660</v>
      </c>
      <c r="G9" s="6">
        <v>3.550553739E9</v>
      </c>
      <c r="H9" s="22">
        <v>5820.0</v>
      </c>
      <c r="I9" s="6">
        <v>8526054.0</v>
      </c>
      <c r="J9" s="6">
        <v>2.4540198E7</v>
      </c>
      <c r="K9" s="4">
        <f t="shared" ref="K9:K27" si="2">I9-J9</f>
        <v>-16014144</v>
      </c>
      <c r="L9" s="4">
        <f>I9+Jan!L9</f>
        <v>20025356</v>
      </c>
      <c r="M9" s="4">
        <f>J9+Jan!M9</f>
        <v>54754773</v>
      </c>
      <c r="N9" s="4">
        <f t="shared" ref="N9:N27" si="3">L9-M9</f>
        <v>-34729417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9.7563577061E8</v>
      </c>
      <c r="E10" s="6">
        <v>5.88074397E7</v>
      </c>
      <c r="F10" s="6">
        <f t="shared" si="1"/>
        <v>916828330.9</v>
      </c>
      <c r="G10" s="6">
        <v>8.46930515E8</v>
      </c>
      <c r="H10" s="22">
        <v>4101.0</v>
      </c>
      <c r="I10" s="6">
        <v>2.913041259E7</v>
      </c>
      <c r="J10" s="6">
        <v>1.777675326E7</v>
      </c>
      <c r="K10" s="4">
        <f t="shared" si="2"/>
        <v>11353659.33</v>
      </c>
      <c r="L10" s="4">
        <f>I10+Jan!L10</f>
        <v>42300957.35</v>
      </c>
      <c r="M10" s="4">
        <f>J10+Jan!M10</f>
        <v>23997346.08</v>
      </c>
      <c r="N10" s="4">
        <f t="shared" si="3"/>
        <v>18303611.27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1.05908866982E9</v>
      </c>
      <c r="E11" s="6">
        <v>4.1496227E7</v>
      </c>
      <c r="F11" s="6">
        <f t="shared" si="1"/>
        <v>1017592443</v>
      </c>
      <c r="G11" s="6">
        <v>9.602010769E8</v>
      </c>
      <c r="H11" s="22">
        <v>2491.0</v>
      </c>
      <c r="I11" s="6">
        <v>7391344.49</v>
      </c>
      <c r="J11" s="6">
        <v>4318041.73</v>
      </c>
      <c r="K11" s="4">
        <f t="shared" si="2"/>
        <v>3073302.76</v>
      </c>
      <c r="L11" s="4">
        <f>I11+Jan!L11</f>
        <v>12775280.22</v>
      </c>
      <c r="M11" s="4">
        <f>J11+Jan!M11</f>
        <v>12942108.23</v>
      </c>
      <c r="N11" s="4">
        <f t="shared" si="3"/>
        <v>-166828.01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4.2146263129E8</v>
      </c>
      <c r="E12" s="6">
        <v>1.645350896E7</v>
      </c>
      <c r="F12" s="6">
        <f t="shared" si="1"/>
        <v>405009122.3</v>
      </c>
      <c r="G12" s="6">
        <v>3.6255925057E8</v>
      </c>
      <c r="H12" s="22">
        <v>1709.0</v>
      </c>
      <c r="I12" s="6">
        <v>593070.0</v>
      </c>
      <c r="J12" s="6">
        <v>699624.3</v>
      </c>
      <c r="K12" s="4">
        <f t="shared" si="2"/>
        <v>-106554.3</v>
      </c>
      <c r="L12" s="4">
        <f>I12+Jan!L12</f>
        <v>21082303.33</v>
      </c>
      <c r="M12" s="4">
        <f>J12+Jan!M12</f>
        <v>976097.65</v>
      </c>
      <c r="N12" s="4">
        <f t="shared" si="3"/>
        <v>20106205.68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3.50949757E8</v>
      </c>
      <c r="E13" s="6">
        <v>747413.0</v>
      </c>
      <c r="F13" s="6">
        <f t="shared" si="1"/>
        <v>350202344</v>
      </c>
      <c r="G13" s="6">
        <v>2.54813507E8</v>
      </c>
      <c r="H13" s="22">
        <v>1155.0</v>
      </c>
      <c r="I13" s="6">
        <v>306037.0</v>
      </c>
      <c r="J13" s="6">
        <v>545372.0</v>
      </c>
      <c r="K13" s="4">
        <f t="shared" si="2"/>
        <v>-239335</v>
      </c>
      <c r="L13" s="4">
        <f>I13+Jan!L13</f>
        <v>562059</v>
      </c>
      <c r="M13" s="4">
        <f>J13+Jan!M13</f>
        <v>7514746</v>
      </c>
      <c r="N13" s="4">
        <f t="shared" si="3"/>
        <v>-6952687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2.999143112E9</v>
      </c>
      <c r="E14" s="6">
        <v>8918826.0</v>
      </c>
      <c r="F14" s="6">
        <f t="shared" si="1"/>
        <v>2990224286</v>
      </c>
      <c r="G14" s="6">
        <v>2.442258472E9</v>
      </c>
      <c r="H14" s="22">
        <v>14421.0</v>
      </c>
      <c r="I14" s="6">
        <v>2.8260213E7</v>
      </c>
      <c r="J14" s="6">
        <v>4.1238048E7</v>
      </c>
      <c r="K14" s="4">
        <f t="shared" si="2"/>
        <v>-12977835</v>
      </c>
      <c r="L14" s="4">
        <f>I14+Jan!L14</f>
        <v>35985319</v>
      </c>
      <c r="M14" s="4">
        <f>J14+Jan!M14</f>
        <v>98679187</v>
      </c>
      <c r="N14" s="4">
        <f t="shared" si="3"/>
        <v>-62693868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8.5088943E7</v>
      </c>
      <c r="E15" s="6">
        <v>353406.0</v>
      </c>
      <c r="F15" s="6">
        <f t="shared" si="1"/>
        <v>84735537</v>
      </c>
      <c r="G15" s="6">
        <v>7.7831015E7</v>
      </c>
      <c r="H15" s="22">
        <v>477.0</v>
      </c>
      <c r="I15" s="6">
        <v>5473707.0</v>
      </c>
      <c r="J15" s="6">
        <v>179157.0</v>
      </c>
      <c r="K15" s="4">
        <f t="shared" si="2"/>
        <v>5294550</v>
      </c>
      <c r="L15" s="4">
        <f>I15+Jan!L15</f>
        <v>5765587</v>
      </c>
      <c r="M15" s="4">
        <f>J15+Jan!M15</f>
        <v>873016</v>
      </c>
      <c r="N15" s="4">
        <f t="shared" si="3"/>
        <v>4892571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1.17859044E8</v>
      </c>
      <c r="E16" s="6">
        <v>1412322.0</v>
      </c>
      <c r="F16" s="6">
        <f t="shared" si="1"/>
        <v>116446722</v>
      </c>
      <c r="G16" s="6">
        <v>1.08671198E8</v>
      </c>
      <c r="H16" s="22">
        <v>43.0</v>
      </c>
      <c r="I16" s="6">
        <v>0.0</v>
      </c>
      <c r="J16" s="6">
        <v>0.0</v>
      </c>
      <c r="K16" s="4">
        <f t="shared" si="2"/>
        <v>0</v>
      </c>
      <c r="L16" s="4">
        <f>I16+Jan!L16</f>
        <v>0</v>
      </c>
      <c r="M16" s="4">
        <f>J16+Jan!M16</f>
        <v>0</v>
      </c>
      <c r="N16" s="4">
        <f t="shared" si="3"/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9.84401545E8</v>
      </c>
      <c r="E17" s="6">
        <v>2.4592054E7</v>
      </c>
      <c r="F17" s="6">
        <f t="shared" si="1"/>
        <v>959809491</v>
      </c>
      <c r="G17" s="6">
        <v>9.70682329E8</v>
      </c>
      <c r="H17" s="22">
        <v>10897.0</v>
      </c>
      <c r="I17" s="6">
        <v>0.0</v>
      </c>
      <c r="J17" s="6">
        <v>2577792.0</v>
      </c>
      <c r="K17" s="4">
        <f t="shared" si="2"/>
        <v>-2577792</v>
      </c>
      <c r="L17" s="4">
        <f>I17+Jan!L17</f>
        <v>0</v>
      </c>
      <c r="M17" s="4">
        <f>J17+Jan!M17</f>
        <v>14078394</v>
      </c>
      <c r="N17" s="4">
        <f t="shared" si="3"/>
        <v>-14078394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3.0232224E9</v>
      </c>
      <c r="E18" s="6">
        <v>4.4931046E7</v>
      </c>
      <c r="F18" s="6">
        <f t="shared" si="1"/>
        <v>2978291354</v>
      </c>
      <c r="G18" s="6">
        <v>2.959270074E9</v>
      </c>
      <c r="H18" s="22">
        <v>10760.0</v>
      </c>
      <c r="I18" s="6">
        <v>5943949.0</v>
      </c>
      <c r="J18" s="6">
        <v>4.4233057E7</v>
      </c>
      <c r="K18" s="4">
        <f t="shared" si="2"/>
        <v>-38289108</v>
      </c>
      <c r="L18" s="4">
        <f>I18+Jan!L18</f>
        <v>13514420</v>
      </c>
      <c r="M18" s="4">
        <f>J18+Jan!M18</f>
        <v>54768840</v>
      </c>
      <c r="N18" s="4">
        <f t="shared" si="3"/>
        <v>-41254420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2.48242095688E9</v>
      </c>
      <c r="E19" s="6">
        <v>3733841.66</v>
      </c>
      <c r="F19" s="6">
        <f t="shared" si="1"/>
        <v>2478687115</v>
      </c>
      <c r="G19" s="6">
        <v>2.2618272539E9</v>
      </c>
      <c r="H19" s="22">
        <v>4987.0</v>
      </c>
      <c r="I19" s="6">
        <v>1.029670717E7</v>
      </c>
      <c r="J19" s="6">
        <v>2915154.49</v>
      </c>
      <c r="K19" s="4">
        <f t="shared" si="2"/>
        <v>7381552.68</v>
      </c>
      <c r="L19" s="4">
        <f>I19+Jan!L19</f>
        <v>16257175.07</v>
      </c>
      <c r="M19" s="4">
        <f>J19+Jan!M19</f>
        <v>7250737.22</v>
      </c>
      <c r="N19" s="4">
        <f t="shared" si="3"/>
        <v>9006437.85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8.71955174608E9</v>
      </c>
      <c r="E20" s="6">
        <v>1.5736146177E8</v>
      </c>
      <c r="F20" s="6">
        <f t="shared" si="1"/>
        <v>8562190284</v>
      </c>
      <c r="G20" s="6">
        <v>8.02220409588E9</v>
      </c>
      <c r="H20" s="22">
        <v>31851.0</v>
      </c>
      <c r="I20" s="6">
        <v>7707527.17</v>
      </c>
      <c r="J20" s="6">
        <v>1.761868007E7</v>
      </c>
      <c r="K20" s="4">
        <f t="shared" si="2"/>
        <v>-9911152.9</v>
      </c>
      <c r="L20" s="4">
        <f>I20+Jan!L20</f>
        <v>16751452.22</v>
      </c>
      <c r="M20" s="4">
        <f>J20+Jan!M20</f>
        <v>51464776.39</v>
      </c>
      <c r="N20" s="4">
        <f t="shared" si="3"/>
        <v>-34713324.17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2.9667970986E8</v>
      </c>
      <c r="E21" s="6">
        <v>2988299.64</v>
      </c>
      <c r="F21" s="6">
        <f t="shared" si="1"/>
        <v>293691410.2</v>
      </c>
      <c r="G21" s="6">
        <v>2.859152512E8</v>
      </c>
      <c r="H21" s="22">
        <v>890.0</v>
      </c>
      <c r="I21" s="6">
        <v>384397.33</v>
      </c>
      <c r="J21" s="6">
        <v>53008.27</v>
      </c>
      <c r="K21" s="4">
        <f t="shared" si="2"/>
        <v>331389.06</v>
      </c>
      <c r="L21" s="4">
        <f>I21+Jan!L21</f>
        <v>810728.51</v>
      </c>
      <c r="M21" s="4">
        <f>J21+Jan!M21</f>
        <v>283975.61</v>
      </c>
      <c r="N21" s="4">
        <f t="shared" si="3"/>
        <v>526752.9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3.3028812459E9</v>
      </c>
      <c r="E22" s="6">
        <v>5501028.78</v>
      </c>
      <c r="F22" s="6">
        <f t="shared" si="1"/>
        <v>3297380217</v>
      </c>
      <c r="G22" s="6">
        <v>3.22734793406E9</v>
      </c>
      <c r="H22" s="22">
        <v>22967.0</v>
      </c>
      <c r="I22" s="6">
        <v>3.559199038E7</v>
      </c>
      <c r="J22" s="6">
        <v>1.054404796E7</v>
      </c>
      <c r="K22" s="4">
        <f t="shared" si="2"/>
        <v>25047942.42</v>
      </c>
      <c r="L22" s="4">
        <f>I22+Jan!L22</f>
        <v>67160313.73</v>
      </c>
      <c r="M22" s="4">
        <f>J22+Jan!M22</f>
        <v>21629475.52</v>
      </c>
      <c r="N22" s="4">
        <f t="shared" si="3"/>
        <v>45530838.21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5.859825492E9</v>
      </c>
      <c r="E23" s="6">
        <v>8027738.0</v>
      </c>
      <c r="F23" s="6">
        <f t="shared" si="1"/>
        <v>5851797754</v>
      </c>
      <c r="G23" s="6">
        <v>5.822509694E9</v>
      </c>
      <c r="H23" s="22">
        <v>12159.0</v>
      </c>
      <c r="I23" s="6">
        <v>756792.0</v>
      </c>
      <c r="J23" s="6">
        <v>1.28715173E8</v>
      </c>
      <c r="K23" s="4">
        <f t="shared" si="2"/>
        <v>-127958381</v>
      </c>
      <c r="L23" s="4">
        <f>I23+Jan!L23</f>
        <v>1536361</v>
      </c>
      <c r="M23" s="4">
        <f>J23+Jan!M23</f>
        <v>214254696</v>
      </c>
      <c r="N23" s="4">
        <f t="shared" si="3"/>
        <v>-212718335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3.55363232544E9</v>
      </c>
      <c r="E24" s="6">
        <v>2.0380844661E8</v>
      </c>
      <c r="F24" s="6">
        <f t="shared" si="1"/>
        <v>3349823879</v>
      </c>
      <c r="G24" s="6">
        <v>3.16580637476E9</v>
      </c>
      <c r="H24" s="22">
        <v>12228.0</v>
      </c>
      <c r="I24" s="6">
        <v>1.608429761E7</v>
      </c>
      <c r="J24" s="6">
        <v>4051753.7</v>
      </c>
      <c r="K24" s="4">
        <f t="shared" si="2"/>
        <v>12032543.91</v>
      </c>
      <c r="L24" s="4">
        <f>I24+Jan!L24</f>
        <v>16530353.32</v>
      </c>
      <c r="M24" s="4">
        <f>J24+Jan!M24</f>
        <v>12669757.69</v>
      </c>
      <c r="N24" s="4">
        <f t="shared" si="3"/>
        <v>3860595.63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5.260363797E9</v>
      </c>
      <c r="E25" s="6">
        <v>2.9034947E7</v>
      </c>
      <c r="F25" s="6">
        <f t="shared" si="1"/>
        <v>5231328850</v>
      </c>
      <c r="G25" s="6">
        <v>5.152275996E9</v>
      </c>
      <c r="H25" s="22">
        <v>67397.0</v>
      </c>
      <c r="I25" s="6">
        <v>1.6446673E7</v>
      </c>
      <c r="J25" s="6">
        <v>5.7697351E7</v>
      </c>
      <c r="K25" s="4">
        <f t="shared" si="2"/>
        <v>-41250678</v>
      </c>
      <c r="L25" s="4">
        <f>I25+Jan!L25</f>
        <v>39950917</v>
      </c>
      <c r="M25" s="4">
        <f>J25+Jan!M25</f>
        <v>115811951</v>
      </c>
      <c r="N25" s="4">
        <f t="shared" si="3"/>
        <v>-75861034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8.349709758E9</v>
      </c>
      <c r="E26" s="6">
        <v>3.456615E7</v>
      </c>
      <c r="F26" s="6">
        <f t="shared" si="1"/>
        <v>8315143608</v>
      </c>
      <c r="G26" s="6">
        <v>8.293322406E9</v>
      </c>
      <c r="H26" s="22">
        <v>58395.0</v>
      </c>
      <c r="I26" s="6">
        <v>5.8428267E7</v>
      </c>
      <c r="J26" s="6">
        <v>7.780728E7</v>
      </c>
      <c r="K26" s="4">
        <f t="shared" si="2"/>
        <v>-19379013</v>
      </c>
      <c r="L26" s="4">
        <f>I26+Jan!L26</f>
        <v>130185081</v>
      </c>
      <c r="M26" s="4">
        <f>J26+Jan!M26</f>
        <v>175858408</v>
      </c>
      <c r="N26" s="4">
        <f t="shared" si="3"/>
        <v>-45673327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4.8489152097E8</v>
      </c>
      <c r="E27" s="6">
        <v>1.214702411E7</v>
      </c>
      <c r="F27" s="6">
        <f t="shared" si="1"/>
        <v>472744496.9</v>
      </c>
      <c r="G27" s="6">
        <v>4.6132163642E8</v>
      </c>
      <c r="H27" s="22">
        <v>1201.0</v>
      </c>
      <c r="I27" s="6">
        <v>488658.88</v>
      </c>
      <c r="J27" s="6">
        <v>77704.41</v>
      </c>
      <c r="K27" s="4">
        <f t="shared" si="2"/>
        <v>410954.47</v>
      </c>
      <c r="L27" s="4">
        <f>I27+Jan!L27</f>
        <v>872352.68</v>
      </c>
      <c r="M27" s="4">
        <f>J27+Jan!M27</f>
        <v>233717.13</v>
      </c>
      <c r="N27" s="4">
        <f t="shared" si="3"/>
        <v>638635.55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2.2057332391E8</v>
      </c>
      <c r="E29" s="6">
        <v>679642.68</v>
      </c>
      <c r="F29" s="6">
        <f t="shared" ref="F29:F32" si="5">D29-E29</f>
        <v>219893681.2</v>
      </c>
      <c r="G29" s="6">
        <v>2.103568453E8</v>
      </c>
      <c r="H29" s="22">
        <v>4611.0</v>
      </c>
      <c r="I29" s="6">
        <v>7128940.65</v>
      </c>
      <c r="J29" s="6">
        <v>1.078018006E7</v>
      </c>
      <c r="K29" s="4">
        <f t="shared" ref="K29:K32" si="6">I29-J29</f>
        <v>-3651239.41</v>
      </c>
      <c r="L29" s="4">
        <f>I29+Jan!L29</f>
        <v>21333595.56</v>
      </c>
      <c r="M29" s="4">
        <f>J29+Jan!M29</f>
        <v>12483157.77</v>
      </c>
      <c r="N29" s="4">
        <f t="shared" ref="N29:N32" si="7">L29-M29</f>
        <v>8850437.79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3.951350416E8</v>
      </c>
      <c r="E30" s="6">
        <v>2678228.13</v>
      </c>
      <c r="F30" s="6">
        <f t="shared" si="5"/>
        <v>392456813.5</v>
      </c>
      <c r="G30" s="6">
        <v>3.14883869E8</v>
      </c>
      <c r="H30" s="22">
        <v>6017.0</v>
      </c>
      <c r="I30" s="6">
        <v>1.841841989E7</v>
      </c>
      <c r="J30" s="6">
        <v>3195588.98</v>
      </c>
      <c r="K30" s="4">
        <f t="shared" si="6"/>
        <v>15222830.91</v>
      </c>
      <c r="L30" s="4">
        <f>I30+Jan!L30</f>
        <v>36003905.43</v>
      </c>
      <c r="M30" s="4">
        <f>J30+Jan!M30</f>
        <v>12450786.44</v>
      </c>
      <c r="N30" s="4">
        <f t="shared" si="7"/>
        <v>23553118.99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2.5394840764E8</v>
      </c>
      <c r="E31" s="6">
        <v>833338.16</v>
      </c>
      <c r="F31" s="6">
        <f t="shared" si="5"/>
        <v>253115069.5</v>
      </c>
      <c r="G31" s="6">
        <v>2.5099543884E8</v>
      </c>
      <c r="H31" s="22">
        <v>1142.0</v>
      </c>
      <c r="I31" s="6">
        <v>2348070.8</v>
      </c>
      <c r="J31" s="6">
        <v>1.203555203E7</v>
      </c>
      <c r="K31" s="4">
        <f t="shared" si="6"/>
        <v>-9687481.23</v>
      </c>
      <c r="L31" s="4">
        <f>I31+Jan!L31</f>
        <v>2740738.76</v>
      </c>
      <c r="M31" s="4">
        <f>J31+Jan!M31</f>
        <v>12396998.76</v>
      </c>
      <c r="N31" s="4">
        <f t="shared" si="7"/>
        <v>-9656260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6.73460777E8</v>
      </c>
      <c r="E32" s="6">
        <v>8406067.0</v>
      </c>
      <c r="F32" s="6">
        <f t="shared" si="5"/>
        <v>665054710</v>
      </c>
      <c r="G32" s="6">
        <v>6.64103983E8</v>
      </c>
      <c r="H32" s="22">
        <v>755020.0</v>
      </c>
      <c r="I32" s="6">
        <v>4.095109E7</v>
      </c>
      <c r="J32" s="6">
        <v>3.4020108E7</v>
      </c>
      <c r="K32" s="4">
        <f t="shared" si="6"/>
        <v>6930982</v>
      </c>
      <c r="L32" s="4">
        <f>I32+Jan!L32</f>
        <v>105978318</v>
      </c>
      <c r="M32" s="4">
        <f>J32+Jan!M32</f>
        <v>79303292</v>
      </c>
      <c r="N32" s="4">
        <f t="shared" si="7"/>
        <v>26675026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1.317597331E9</v>
      </c>
      <c r="E34" s="6">
        <v>1941343.0</v>
      </c>
      <c r="F34" s="6">
        <f>D34-E34</f>
        <v>1315655988</v>
      </c>
      <c r="G34" s="6">
        <v>1.314949404E9</v>
      </c>
      <c r="H34" s="22">
        <v>3278.0</v>
      </c>
      <c r="I34" s="6">
        <v>2.7108889E7</v>
      </c>
      <c r="J34" s="6">
        <v>0.0</v>
      </c>
      <c r="K34" s="4">
        <f>I34-J34</f>
        <v>27108889</v>
      </c>
      <c r="L34" s="4">
        <f>I34+Jan!L34</f>
        <v>40232388</v>
      </c>
      <c r="M34" s="4">
        <f>J34+Jan!M34</f>
        <v>0</v>
      </c>
      <c r="N34" s="4">
        <f>L34-M34</f>
        <v>40232388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54802113405</v>
      </c>
      <c r="E35" s="28">
        <f t="shared" si="9"/>
        <v>679224238.2</v>
      </c>
      <c r="F35" s="28">
        <f t="shared" si="9"/>
        <v>54122889167</v>
      </c>
      <c r="G35" s="28">
        <f t="shared" si="9"/>
        <v>51981591359</v>
      </c>
      <c r="H35" s="29">
        <f t="shared" si="9"/>
        <v>1034017</v>
      </c>
      <c r="I35" s="28">
        <f t="shared" si="9"/>
        <v>327765508</v>
      </c>
      <c r="J35" s="28">
        <f t="shared" si="9"/>
        <v>495619625.3</v>
      </c>
      <c r="K35" s="28">
        <f t="shared" si="9"/>
        <v>-167854117.3</v>
      </c>
      <c r="L35" s="28">
        <f t="shared" si="9"/>
        <v>648354962.2</v>
      </c>
      <c r="M35" s="28">
        <f t="shared" si="9"/>
        <v>984676237.5</v>
      </c>
      <c r="N35" s="28">
        <f t="shared" si="9"/>
        <v>-336321275.3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2.788368747E7</v>
      </c>
      <c r="E37" s="6">
        <v>237825.32</v>
      </c>
      <c r="F37" s="6">
        <f t="shared" ref="F37:F38" si="10">D37-E37</f>
        <v>27645862.15</v>
      </c>
      <c r="G37" s="6">
        <v>0.0</v>
      </c>
      <c r="H37" s="22">
        <v>50.0</v>
      </c>
      <c r="I37" s="6">
        <v>57972.38</v>
      </c>
      <c r="J37" s="6">
        <v>25942.32</v>
      </c>
      <c r="K37" s="4">
        <f t="shared" ref="K37:K38" si="11">I37-J37</f>
        <v>32030.06</v>
      </c>
      <c r="L37" s="4">
        <f>I37+Jan!L37</f>
        <v>104642.2</v>
      </c>
      <c r="M37" s="4">
        <f>J37+Jan!M37</f>
        <v>124603.1</v>
      </c>
      <c r="N37" s="4">
        <f t="shared" ref="N37:N38" si="12">L37-M37</f>
        <v>-19960.9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2.051182309E9</v>
      </c>
      <c r="E38" s="6">
        <v>2.4649862E7</v>
      </c>
      <c r="F38" s="6">
        <f t="shared" si="10"/>
        <v>2026532447</v>
      </c>
      <c r="G38" s="6">
        <v>0.0</v>
      </c>
      <c r="H38" s="22">
        <v>3192.0</v>
      </c>
      <c r="I38" s="6">
        <v>4.6285415E7</v>
      </c>
      <c r="J38" s="6">
        <v>6.9993528E7</v>
      </c>
      <c r="K38" s="4">
        <f t="shared" si="11"/>
        <v>-23708113</v>
      </c>
      <c r="L38" s="4">
        <f>I38+Jan!L38</f>
        <v>71232690</v>
      </c>
      <c r="M38" s="4">
        <f>J38+Jan!M38</f>
        <v>82010784</v>
      </c>
      <c r="N38" s="4">
        <f t="shared" si="12"/>
        <v>-10778094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2079065996</v>
      </c>
      <c r="E39" s="28">
        <f t="shared" si="13"/>
        <v>24887687.32</v>
      </c>
      <c r="F39" s="28">
        <f t="shared" si="13"/>
        <v>2054178309</v>
      </c>
      <c r="G39" s="28">
        <f t="shared" si="13"/>
        <v>0</v>
      </c>
      <c r="H39" s="30">
        <f t="shared" si="13"/>
        <v>3242</v>
      </c>
      <c r="I39" s="28">
        <f t="shared" si="13"/>
        <v>46343387.38</v>
      </c>
      <c r="J39" s="28">
        <f t="shared" si="13"/>
        <v>70019470.32</v>
      </c>
      <c r="K39" s="28">
        <f t="shared" si="13"/>
        <v>-23676082.94</v>
      </c>
      <c r="L39" s="28">
        <f t="shared" si="13"/>
        <v>71337332.2</v>
      </c>
      <c r="M39" s="28">
        <f t="shared" si="13"/>
        <v>82135387.1</v>
      </c>
      <c r="N39" s="28">
        <f t="shared" si="13"/>
        <v>-10798054.9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56881179401</v>
      </c>
      <c r="E40" s="28">
        <f t="shared" si="14"/>
        <v>704111925.5</v>
      </c>
      <c r="F40" s="28">
        <f t="shared" si="14"/>
        <v>56177067476</v>
      </c>
      <c r="G40" s="28">
        <f t="shared" si="14"/>
        <v>51981591359</v>
      </c>
      <c r="H40" s="30">
        <f t="shared" si="14"/>
        <v>1037259</v>
      </c>
      <c r="I40" s="28">
        <f t="shared" si="14"/>
        <v>374108895.3</v>
      </c>
      <c r="J40" s="28">
        <f t="shared" si="14"/>
        <v>565639095.6</v>
      </c>
      <c r="K40" s="28">
        <f t="shared" si="14"/>
        <v>-191530200.2</v>
      </c>
      <c r="L40" s="28">
        <f t="shared" si="14"/>
        <v>719692294.4</v>
      </c>
      <c r="M40" s="28">
        <f t="shared" si="14"/>
        <v>1066811625</v>
      </c>
      <c r="N40" s="28">
        <f t="shared" si="14"/>
        <v>-347119330.2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4.1445908429E8</v>
      </c>
      <c r="E43" s="4">
        <v>2.210606106E7</v>
      </c>
      <c r="F43" s="6">
        <f t="shared" ref="F43:F52" si="15">D43-E43</f>
        <v>392353023.2</v>
      </c>
      <c r="G43" s="6">
        <v>2.081194023E8</v>
      </c>
      <c r="H43" s="22">
        <v>2316.0</v>
      </c>
      <c r="I43" s="6">
        <v>437016.77</v>
      </c>
      <c r="J43" s="6">
        <v>1.01986269E7</v>
      </c>
      <c r="K43" s="4">
        <f t="shared" ref="K43:K52" si="16">I43-J43</f>
        <v>-9761610.13</v>
      </c>
      <c r="L43" s="4">
        <f>I43+Jan!L43</f>
        <v>907323.03</v>
      </c>
      <c r="M43" s="4">
        <f>J43+Jan!M43</f>
        <v>16805832.59</v>
      </c>
      <c r="N43" s="4">
        <f t="shared" ref="N43:N52" si="17">L43-M43</f>
        <v>-15898509.56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1.1474133045E8</v>
      </c>
      <c r="E44" s="4">
        <v>2717663.08</v>
      </c>
      <c r="F44" s="6">
        <f t="shared" si="15"/>
        <v>112023667.4</v>
      </c>
      <c r="G44" s="6">
        <v>2.9379221E7</v>
      </c>
      <c r="H44" s="22">
        <v>811.0</v>
      </c>
      <c r="I44" s="6">
        <v>290811.7</v>
      </c>
      <c r="J44" s="6">
        <v>407410.94</v>
      </c>
      <c r="K44" s="4">
        <f t="shared" si="16"/>
        <v>-116599.24</v>
      </c>
      <c r="L44" s="4">
        <f>I44+Jan!L44</f>
        <v>658852.4</v>
      </c>
      <c r="M44" s="4">
        <f>J44+Jan!M44</f>
        <v>872370.59</v>
      </c>
      <c r="N44" s="4">
        <f t="shared" si="17"/>
        <v>-213518.19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6.40273113E8</v>
      </c>
      <c r="E45" s="4">
        <v>2636848.0</v>
      </c>
      <c r="F45" s="6">
        <f t="shared" si="15"/>
        <v>637636265</v>
      </c>
      <c r="G45" s="6">
        <v>2.70617654E8</v>
      </c>
      <c r="H45" s="22">
        <v>4096.0</v>
      </c>
      <c r="I45" s="6">
        <v>647209.0</v>
      </c>
      <c r="J45" s="6">
        <v>5537711.0</v>
      </c>
      <c r="K45" s="4">
        <f t="shared" si="16"/>
        <v>-4890502</v>
      </c>
      <c r="L45" s="4">
        <f>I45+Jan!L45</f>
        <v>1797310</v>
      </c>
      <c r="M45" s="4">
        <f>J45+Jan!M45</f>
        <v>10510924</v>
      </c>
      <c r="N45" s="4">
        <f t="shared" si="17"/>
        <v>-8713614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4.39985781E8</v>
      </c>
      <c r="E46" s="4">
        <v>1070074.0</v>
      </c>
      <c r="F46" s="6">
        <f t="shared" si="15"/>
        <v>438915707</v>
      </c>
      <c r="G46" s="6">
        <v>3.05145322E8</v>
      </c>
      <c r="H46" s="22">
        <v>365.0</v>
      </c>
      <c r="I46" s="6">
        <v>862427.0</v>
      </c>
      <c r="J46" s="6">
        <v>3.2178451E7</v>
      </c>
      <c r="K46" s="4">
        <f t="shared" si="16"/>
        <v>-31316024</v>
      </c>
      <c r="L46" s="4">
        <f>I46+Jan!L46</f>
        <v>5478201</v>
      </c>
      <c r="M46" s="4">
        <f>J46+Jan!M46</f>
        <v>32743412</v>
      </c>
      <c r="N46" s="4">
        <f t="shared" si="17"/>
        <v>-27265211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45" t="s">
        <v>57</v>
      </c>
      <c r="D47" s="6">
        <v>3.1081157745E8</v>
      </c>
      <c r="E47" s="4">
        <v>1024750.7</v>
      </c>
      <c r="F47" s="6">
        <f t="shared" si="15"/>
        <v>309786826.8</v>
      </c>
      <c r="G47" s="6">
        <v>1.4801722333E8</v>
      </c>
      <c r="H47" s="22">
        <v>46.0</v>
      </c>
      <c r="I47" s="46">
        <v>2.3662765436E8</v>
      </c>
      <c r="J47" s="46">
        <v>2.3704073668E8</v>
      </c>
      <c r="K47" s="4">
        <f t="shared" si="16"/>
        <v>-413082.32</v>
      </c>
      <c r="L47" s="4">
        <f>I47+Jan!L47</f>
        <v>236627654.4</v>
      </c>
      <c r="M47" s="4">
        <f>J47+Jan!M47</f>
        <v>237040736.7</v>
      </c>
      <c r="N47" s="4">
        <f t="shared" si="17"/>
        <v>-413082.32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4.45982559E8</v>
      </c>
      <c r="E48" s="4">
        <v>1.4201661E7</v>
      </c>
      <c r="F48" s="6">
        <f t="shared" si="15"/>
        <v>431780898</v>
      </c>
      <c r="G48" s="6">
        <v>2.07080114E8</v>
      </c>
      <c r="H48" s="22">
        <v>9638.0</v>
      </c>
      <c r="I48" s="6">
        <v>33038.0</v>
      </c>
      <c r="J48" s="6">
        <v>1971975.0</v>
      </c>
      <c r="K48" s="4">
        <f t="shared" si="16"/>
        <v>-1938937</v>
      </c>
      <c r="L48" s="4">
        <f>I48+Jan!L48</f>
        <v>60176</v>
      </c>
      <c r="M48" s="4">
        <f>J48+Jan!M48</f>
        <v>4594950</v>
      </c>
      <c r="N48" s="4">
        <f t="shared" si="17"/>
        <v>-4534774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1.810914268E9</v>
      </c>
      <c r="E49" s="4">
        <v>1.9470841E7</v>
      </c>
      <c r="F49" s="6">
        <f t="shared" si="15"/>
        <v>1791443427</v>
      </c>
      <c r="G49" s="6">
        <v>8.45716072E8</v>
      </c>
      <c r="H49" s="22">
        <v>7346.0</v>
      </c>
      <c r="I49" s="6">
        <v>451884.0</v>
      </c>
      <c r="J49" s="6">
        <v>1.6125413E7</v>
      </c>
      <c r="K49" s="4">
        <f t="shared" si="16"/>
        <v>-15673529</v>
      </c>
      <c r="L49" s="4">
        <f>I49+Jan!L49</f>
        <v>849613</v>
      </c>
      <c r="M49" s="4">
        <f>J49+Jan!M49</f>
        <v>25646828</v>
      </c>
      <c r="N49" s="4">
        <f t="shared" si="17"/>
        <v>-24797215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1.17783321E8</v>
      </c>
      <c r="E50" s="4">
        <v>912809.0</v>
      </c>
      <c r="F50" s="6">
        <f t="shared" si="15"/>
        <v>116870512</v>
      </c>
      <c r="G50" s="6">
        <v>5.7094895E7</v>
      </c>
      <c r="H50" s="22">
        <v>158.0</v>
      </c>
      <c r="I50" s="6">
        <v>0.0</v>
      </c>
      <c r="J50" s="6">
        <v>25801.0</v>
      </c>
      <c r="K50" s="4">
        <f t="shared" si="16"/>
        <v>-25801</v>
      </c>
      <c r="L50" s="4">
        <f>I50+Jan!L50</f>
        <v>0</v>
      </c>
      <c r="M50" s="4">
        <f>J50+Jan!M50</f>
        <v>1672556</v>
      </c>
      <c r="N50" s="4">
        <f t="shared" si="17"/>
        <v>-1672556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5.77373126E9</v>
      </c>
      <c r="E51" s="4">
        <v>6.4716407E7</v>
      </c>
      <c r="F51" s="6">
        <f t="shared" si="15"/>
        <v>5709014853</v>
      </c>
      <c r="G51" s="6">
        <v>2.886035977E9</v>
      </c>
      <c r="H51" s="22">
        <v>54663.0</v>
      </c>
      <c r="I51" s="6">
        <v>4829646.0</v>
      </c>
      <c r="J51" s="6">
        <v>4.615603E7</v>
      </c>
      <c r="K51" s="4">
        <f t="shared" si="16"/>
        <v>-41326384</v>
      </c>
      <c r="L51" s="4">
        <f>I51+Jan!L51</f>
        <v>12530044</v>
      </c>
      <c r="M51" s="4">
        <f>J51+Jan!M51</f>
        <v>93426670</v>
      </c>
      <c r="N51" s="4">
        <f t="shared" si="17"/>
        <v>-80896626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4.63682813E8</v>
      </c>
      <c r="E52" s="4">
        <v>6939679.0</v>
      </c>
      <c r="F52" s="6">
        <f t="shared" si="15"/>
        <v>456743134</v>
      </c>
      <c r="G52" s="6">
        <v>2.45959562E8</v>
      </c>
      <c r="H52" s="22">
        <v>5000.0</v>
      </c>
      <c r="I52" s="6">
        <v>0.0</v>
      </c>
      <c r="J52" s="6">
        <v>8784024.0</v>
      </c>
      <c r="K52" s="4">
        <f t="shared" si="16"/>
        <v>-8784024</v>
      </c>
      <c r="L52" s="4">
        <f>I52+Jan!L52</f>
        <v>0</v>
      </c>
      <c r="M52" s="4">
        <f>J52+Jan!M52</f>
        <v>21030752</v>
      </c>
      <c r="N52" s="4">
        <f t="shared" si="17"/>
        <v>-21030752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>
        <f>I53+Jan!L53</f>
        <v>0</v>
      </c>
      <c r="M53" s="4">
        <f>J53+Jan!M53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7.5393922E7</v>
      </c>
      <c r="E54" s="4">
        <v>294678.0</v>
      </c>
      <c r="F54" s="6">
        <f t="shared" ref="F54:F56" si="19">D54-E54</f>
        <v>75099244</v>
      </c>
      <c r="G54" s="6">
        <v>1.4912081E7</v>
      </c>
      <c r="H54" s="22">
        <v>1254.0</v>
      </c>
      <c r="I54" s="6">
        <v>207829.0</v>
      </c>
      <c r="J54" s="6">
        <v>339230.0</v>
      </c>
      <c r="K54" s="4">
        <f t="shared" ref="K54:K56" si="20">I54-J54</f>
        <v>-131401</v>
      </c>
      <c r="L54" s="4">
        <f>I54+Jan!L54</f>
        <v>445024</v>
      </c>
      <c r="M54" s="4">
        <f>J54+Jan!M54</f>
        <v>906709</v>
      </c>
      <c r="N54" s="4">
        <f t="shared" ref="N54:N56" si="21">L54-M54</f>
        <v>-461685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5.3738844E7</v>
      </c>
      <c r="E55" s="4">
        <v>250696.0</v>
      </c>
      <c r="F55" s="6">
        <f t="shared" si="19"/>
        <v>53488148</v>
      </c>
      <c r="G55" s="6">
        <v>3.750938E7</v>
      </c>
      <c r="H55" s="22">
        <v>510.0</v>
      </c>
      <c r="I55" s="6">
        <v>63503.0</v>
      </c>
      <c r="J55" s="6">
        <v>118325.0</v>
      </c>
      <c r="K55" s="4">
        <f t="shared" si="20"/>
        <v>-54822</v>
      </c>
      <c r="L55" s="4">
        <f>I55+Jan!L55</f>
        <v>148643</v>
      </c>
      <c r="M55" s="4">
        <f>J55+Jan!M55</f>
        <v>186630</v>
      </c>
      <c r="N55" s="4">
        <f t="shared" si="21"/>
        <v>-37987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4.520522E7</v>
      </c>
      <c r="E56" s="4">
        <v>278147.0</v>
      </c>
      <c r="F56" s="6">
        <f t="shared" si="19"/>
        <v>44927073</v>
      </c>
      <c r="G56" s="6">
        <v>3.6584727E7</v>
      </c>
      <c r="H56" s="22">
        <v>246.0</v>
      </c>
      <c r="I56" s="6">
        <v>118342.0</v>
      </c>
      <c r="J56" s="6">
        <v>42308.0</v>
      </c>
      <c r="K56" s="4">
        <f t="shared" si="20"/>
        <v>76034</v>
      </c>
      <c r="L56" s="4">
        <f>I56+Jan!L56</f>
        <v>167361</v>
      </c>
      <c r="M56" s="4">
        <f>J56+Jan!M56</f>
        <v>44430</v>
      </c>
      <c r="N56" s="4">
        <f t="shared" si="21"/>
        <v>122931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10706703093</v>
      </c>
      <c r="E57" s="28">
        <f>SUM(E42:E56)</f>
        <v>136620314.8</v>
      </c>
      <c r="F57" s="28">
        <f t="shared" ref="F57:H57" si="23">SUM(F43:F56)</f>
        <v>10570082778</v>
      </c>
      <c r="G57" s="28">
        <f t="shared" si="23"/>
        <v>5292171631</v>
      </c>
      <c r="H57" s="29">
        <f t="shared" si="23"/>
        <v>86449</v>
      </c>
      <c r="I57" s="28">
        <f>SUM(I42:I56)</f>
        <v>244569360.8</v>
      </c>
      <c r="J57" s="28">
        <f t="shared" ref="J57:N57" si="24">SUM(J43:J56)</f>
        <v>358926042.5</v>
      </c>
      <c r="K57" s="28">
        <f t="shared" si="24"/>
        <v>-114356681.7</v>
      </c>
      <c r="L57" s="28">
        <f t="shared" si="24"/>
        <v>259670201.8</v>
      </c>
      <c r="M57" s="28">
        <f t="shared" si="24"/>
        <v>445482800.9</v>
      </c>
      <c r="N57" s="28">
        <f t="shared" si="24"/>
        <v>-185812599.1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6.480769121E7</v>
      </c>
      <c r="E59" s="6">
        <v>584745.61</v>
      </c>
      <c r="F59" s="6">
        <f t="shared" ref="F59:F62" si="25">D59-E59</f>
        <v>64222945.6</v>
      </c>
      <c r="G59" s="6">
        <v>0.0</v>
      </c>
      <c r="H59" s="22">
        <v>48.0</v>
      </c>
      <c r="I59" s="6">
        <v>0.0</v>
      </c>
      <c r="J59" s="6">
        <v>150381.61</v>
      </c>
      <c r="K59" s="4">
        <f t="shared" ref="K59:K62" si="26">I59-J59</f>
        <v>-150381.61</v>
      </c>
      <c r="L59" s="4">
        <f>I59+Jan!L59</f>
        <v>0</v>
      </c>
      <c r="M59" s="4">
        <f>J59+Jan!M59</f>
        <v>150381.61</v>
      </c>
      <c r="N59" s="4">
        <f t="shared" ref="N59:N62" si="27">L59-M59</f>
        <v>-150381.61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3.29171745E8</v>
      </c>
      <c r="E60" s="6">
        <v>2.1066096E7</v>
      </c>
      <c r="F60" s="6">
        <f t="shared" si="25"/>
        <v>308105649</v>
      </c>
      <c r="G60" s="6">
        <v>1.71152633E8</v>
      </c>
      <c r="H60" s="22">
        <v>212.0</v>
      </c>
      <c r="I60" s="6">
        <v>0.0</v>
      </c>
      <c r="J60" s="6">
        <v>3236193.0</v>
      </c>
      <c r="K60" s="4">
        <f t="shared" si="26"/>
        <v>-3236193</v>
      </c>
      <c r="L60" s="4">
        <f>I60+Jan!L60</f>
        <v>0</v>
      </c>
      <c r="M60" s="4">
        <f>J60+Jan!M60</f>
        <v>3869515</v>
      </c>
      <c r="N60" s="4">
        <f t="shared" si="27"/>
        <v>-3869515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1.76320952E9</v>
      </c>
      <c r="E61" s="6">
        <v>1.04537726E8</v>
      </c>
      <c r="F61" s="6">
        <f t="shared" si="25"/>
        <v>1658671794</v>
      </c>
      <c r="G61" s="6">
        <v>0.0</v>
      </c>
      <c r="H61" s="22">
        <v>4281.0</v>
      </c>
      <c r="I61" s="6">
        <v>1363591.0</v>
      </c>
      <c r="J61" s="6">
        <v>2.3289927E7</v>
      </c>
      <c r="K61" s="4">
        <f t="shared" si="26"/>
        <v>-21926336</v>
      </c>
      <c r="L61" s="4">
        <f>I61+Jan!L61</f>
        <v>4544320</v>
      </c>
      <c r="M61" s="4">
        <f>J61+Jan!M61</f>
        <v>49730689</v>
      </c>
      <c r="N61" s="4">
        <f t="shared" si="27"/>
        <v>-45186369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2.71043915E8</v>
      </c>
      <c r="E62" s="6">
        <v>2.3913055E7</v>
      </c>
      <c r="F62" s="6">
        <f t="shared" si="25"/>
        <v>247130860</v>
      </c>
      <c r="G62" s="6">
        <v>0.0</v>
      </c>
      <c r="H62" s="22">
        <v>772.0</v>
      </c>
      <c r="I62" s="6">
        <v>242431.0</v>
      </c>
      <c r="J62" s="6">
        <v>763337.0</v>
      </c>
      <c r="K62" s="4">
        <f t="shared" si="26"/>
        <v>-520906</v>
      </c>
      <c r="L62" s="4">
        <f>I62+Jan!L62</f>
        <v>440817</v>
      </c>
      <c r="M62" s="4">
        <f>J62+Jan!M62</f>
        <v>1662316</v>
      </c>
      <c r="N62" s="4">
        <f t="shared" si="27"/>
        <v>-1221499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2428232871</v>
      </c>
      <c r="E63" s="28">
        <f t="shared" si="29"/>
        <v>150101622.6</v>
      </c>
      <c r="F63" s="28">
        <f t="shared" si="29"/>
        <v>2278131249</v>
      </c>
      <c r="G63" s="28">
        <f t="shared" si="29"/>
        <v>171152633</v>
      </c>
      <c r="H63" s="29">
        <f t="shared" si="29"/>
        <v>5313</v>
      </c>
      <c r="I63" s="28">
        <f t="shared" si="29"/>
        <v>1606022</v>
      </c>
      <c r="J63" s="28">
        <f t="shared" si="29"/>
        <v>27439838.61</v>
      </c>
      <c r="K63" s="28">
        <f t="shared" si="29"/>
        <v>-25833816.61</v>
      </c>
      <c r="L63" s="28">
        <f t="shared" si="29"/>
        <v>4985137</v>
      </c>
      <c r="M63" s="28">
        <f t="shared" si="29"/>
        <v>55412901.61</v>
      </c>
      <c r="N63" s="28">
        <f t="shared" si="29"/>
        <v>-50427764.61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13134935964</v>
      </c>
      <c r="E64" s="28">
        <f t="shared" si="30"/>
        <v>286721937.5</v>
      </c>
      <c r="F64" s="28">
        <f t="shared" si="30"/>
        <v>12848214027</v>
      </c>
      <c r="G64" s="28">
        <f t="shared" si="30"/>
        <v>5463324264</v>
      </c>
      <c r="H64" s="29">
        <f t="shared" si="30"/>
        <v>91762</v>
      </c>
      <c r="I64" s="28">
        <f t="shared" si="30"/>
        <v>246175382.8</v>
      </c>
      <c r="J64" s="28">
        <f t="shared" si="30"/>
        <v>386365881.1</v>
      </c>
      <c r="K64" s="28">
        <f t="shared" si="30"/>
        <v>-140190498.3</v>
      </c>
      <c r="L64" s="28">
        <f t="shared" si="30"/>
        <v>264655338.8</v>
      </c>
      <c r="M64" s="28">
        <f t="shared" si="30"/>
        <v>500895702.5</v>
      </c>
      <c r="N64" s="28">
        <f t="shared" si="30"/>
        <v>-236240363.7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3.5037904695E10</v>
      </c>
      <c r="E67" s="6">
        <v>3.15706287E8</v>
      </c>
      <c r="F67" s="6">
        <f t="shared" ref="F67:F77" si="31">D67-E67</f>
        <v>34722198408</v>
      </c>
      <c r="G67" s="6">
        <v>2.585E8</v>
      </c>
      <c r="H67" s="22">
        <v>24063.0</v>
      </c>
      <c r="I67" s="6">
        <v>2.77660495E8</v>
      </c>
      <c r="J67" s="6">
        <v>3.98623904E8</v>
      </c>
      <c r="K67" s="4">
        <f t="shared" ref="K67:K77" si="32">I67-J67</f>
        <v>-120963409</v>
      </c>
      <c r="L67" s="4">
        <f>I67+Jan!L67</f>
        <v>433839003</v>
      </c>
      <c r="M67" s="4">
        <f>J67+Jan!M67</f>
        <v>751626994</v>
      </c>
      <c r="N67" s="4">
        <f t="shared" ref="N67:N77" si="33">L67-M67</f>
        <v>-317787991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2.6414262005E8</v>
      </c>
      <c r="E68" s="6">
        <v>2311253.82</v>
      </c>
      <c r="F68" s="6">
        <f t="shared" si="31"/>
        <v>261831366.2</v>
      </c>
      <c r="G68" s="6">
        <v>0.0</v>
      </c>
      <c r="H68" s="22">
        <v>935.0</v>
      </c>
      <c r="I68" s="6">
        <v>996640.2</v>
      </c>
      <c r="J68" s="6">
        <v>4601362.25</v>
      </c>
      <c r="K68" s="4">
        <f t="shared" si="32"/>
        <v>-3604722.05</v>
      </c>
      <c r="L68" s="4">
        <f>I68+Jan!L68</f>
        <v>1718357.06</v>
      </c>
      <c r="M68" s="4">
        <f>J68+Jan!M68</f>
        <v>16134323.08</v>
      </c>
      <c r="N68" s="4">
        <f t="shared" si="33"/>
        <v>-14415966.02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9.5310111095E8</v>
      </c>
      <c r="E69" s="6">
        <v>1.128198533E7</v>
      </c>
      <c r="F69" s="6">
        <f t="shared" si="31"/>
        <v>941819125.6</v>
      </c>
      <c r="G69" s="6">
        <v>0.0</v>
      </c>
      <c r="H69" s="22">
        <v>1807.0</v>
      </c>
      <c r="I69" s="6">
        <v>3566164.03</v>
      </c>
      <c r="J69" s="6">
        <v>1.262229321E7</v>
      </c>
      <c r="K69" s="4">
        <f t="shared" si="32"/>
        <v>-9056129.18</v>
      </c>
      <c r="L69" s="4">
        <f>I69+Jan!L69</f>
        <v>14154287.06</v>
      </c>
      <c r="M69" s="4">
        <f>J69+Jan!M69</f>
        <v>17388607.39</v>
      </c>
      <c r="N69" s="4">
        <f t="shared" si="33"/>
        <v>-3234320.33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1.8810665E8</v>
      </c>
      <c r="E70" s="6">
        <v>163293.0</v>
      </c>
      <c r="F70" s="6">
        <f t="shared" si="31"/>
        <v>187943357</v>
      </c>
      <c r="G70" s="6">
        <v>0.0</v>
      </c>
      <c r="H70" s="22">
        <v>136.0</v>
      </c>
      <c r="I70" s="6">
        <v>0.0</v>
      </c>
      <c r="J70" s="6">
        <v>41820.0</v>
      </c>
      <c r="K70" s="4">
        <f t="shared" si="32"/>
        <v>-41820</v>
      </c>
      <c r="L70" s="4">
        <f>I70+Jan!L70</f>
        <v>4998</v>
      </c>
      <c r="M70" s="4">
        <f>J70+Jan!M70</f>
        <v>58971</v>
      </c>
      <c r="N70" s="4">
        <f t="shared" si="33"/>
        <v>-53973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1.175363584E9</v>
      </c>
      <c r="E71" s="6">
        <v>5086812.0</v>
      </c>
      <c r="F71" s="6">
        <f t="shared" si="31"/>
        <v>1170276772</v>
      </c>
      <c r="G71" s="6">
        <v>0.0</v>
      </c>
      <c r="H71" s="22">
        <v>1748.0</v>
      </c>
      <c r="I71" s="6">
        <v>454771.0</v>
      </c>
      <c r="J71" s="6">
        <v>1.5902205E7</v>
      </c>
      <c r="K71" s="4">
        <f t="shared" si="32"/>
        <v>-15447434</v>
      </c>
      <c r="L71" s="4">
        <f>I71+Jan!L71</f>
        <v>1517997</v>
      </c>
      <c r="M71" s="4">
        <f>J71+Jan!M71</f>
        <v>24360507</v>
      </c>
      <c r="N71" s="4">
        <f t="shared" si="33"/>
        <v>-22842510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1.482187773E9</v>
      </c>
      <c r="E72" s="6">
        <v>8.4688617E7</v>
      </c>
      <c r="F72" s="6">
        <f t="shared" si="31"/>
        <v>1397499156</v>
      </c>
      <c r="G72" s="6">
        <v>0.0</v>
      </c>
      <c r="H72" s="22">
        <v>4576.0</v>
      </c>
      <c r="I72" s="6">
        <v>1808827.0</v>
      </c>
      <c r="J72" s="6">
        <v>7851388.0</v>
      </c>
      <c r="K72" s="4">
        <f t="shared" si="32"/>
        <v>-6042561</v>
      </c>
      <c r="L72" s="4">
        <f>I72+Jan!L72</f>
        <v>2979049</v>
      </c>
      <c r="M72" s="4">
        <f>J72+Jan!M72</f>
        <v>16985740</v>
      </c>
      <c r="N72" s="4">
        <f t="shared" si="33"/>
        <v>-14006691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6.13823181E8</v>
      </c>
      <c r="E73" s="6">
        <v>9928777.0</v>
      </c>
      <c r="F73" s="6">
        <f t="shared" si="31"/>
        <v>603894404</v>
      </c>
      <c r="G73" s="6">
        <v>0.0</v>
      </c>
      <c r="H73" s="22">
        <v>407.0</v>
      </c>
      <c r="I73" s="6">
        <v>0.0</v>
      </c>
      <c r="J73" s="6">
        <v>7638558.0</v>
      </c>
      <c r="K73" s="4">
        <f t="shared" si="32"/>
        <v>-7638558</v>
      </c>
      <c r="L73" s="4">
        <f>I73+Jan!L73</f>
        <v>0</v>
      </c>
      <c r="M73" s="4">
        <f>J73+Jan!M73</f>
        <v>17198593</v>
      </c>
      <c r="N73" s="4">
        <f t="shared" si="33"/>
        <v>-17198593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3.3293396309E8</v>
      </c>
      <c r="E74" s="6">
        <v>1250900.23</v>
      </c>
      <c r="F74" s="6">
        <f t="shared" si="31"/>
        <v>331683062.9</v>
      </c>
      <c r="G74" s="6">
        <v>0.0</v>
      </c>
      <c r="H74" s="22">
        <v>3934.0</v>
      </c>
      <c r="I74" s="6">
        <v>4002331.84</v>
      </c>
      <c r="J74" s="6">
        <v>1307090.68</v>
      </c>
      <c r="K74" s="4">
        <f t="shared" si="32"/>
        <v>2695241.16</v>
      </c>
      <c r="L74" s="4">
        <f>I74+Jan!L74</f>
        <v>5687938.32</v>
      </c>
      <c r="M74" s="4">
        <f>J74+Jan!M74</f>
        <v>2102097.49</v>
      </c>
      <c r="N74" s="4">
        <f t="shared" si="33"/>
        <v>3585840.83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1.83369671778E9</v>
      </c>
      <c r="E75" s="6">
        <v>2940167.0</v>
      </c>
      <c r="F75" s="6">
        <f t="shared" si="31"/>
        <v>1830756551</v>
      </c>
      <c r="G75" s="6">
        <v>0.0</v>
      </c>
      <c r="H75" s="22">
        <v>785.0</v>
      </c>
      <c r="I75" s="6">
        <v>2.756841596E7</v>
      </c>
      <c r="J75" s="6">
        <v>5067088.95</v>
      </c>
      <c r="K75" s="4">
        <f t="shared" si="32"/>
        <v>22501327.01</v>
      </c>
      <c r="L75" s="4">
        <f>I75+Jan!L75</f>
        <v>27593460.73</v>
      </c>
      <c r="M75" s="4">
        <f>J75+Jan!M75</f>
        <v>5233703.94</v>
      </c>
      <c r="N75" s="4">
        <f t="shared" si="33"/>
        <v>22359756.79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6.415546996E9</v>
      </c>
      <c r="E76" s="6">
        <v>1.0679833E7</v>
      </c>
      <c r="F76" s="6">
        <f t="shared" si="31"/>
        <v>6404867163</v>
      </c>
      <c r="G76" s="6">
        <v>0.0</v>
      </c>
      <c r="H76" s="22">
        <v>19323.0</v>
      </c>
      <c r="I76" s="6">
        <v>6.2370438E7</v>
      </c>
      <c r="J76" s="6">
        <v>6.7861406E7</v>
      </c>
      <c r="K76" s="4">
        <f t="shared" si="32"/>
        <v>-5490968</v>
      </c>
      <c r="L76" s="4">
        <f>I76+Jan!L76</f>
        <v>109270858</v>
      </c>
      <c r="M76" s="4">
        <f>J76+Jan!M76</f>
        <v>269074576</v>
      </c>
      <c r="N76" s="4">
        <f t="shared" si="33"/>
        <v>-159803718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1.44938304E8</v>
      </c>
      <c r="E77" s="6">
        <v>348916.0</v>
      </c>
      <c r="F77" s="6">
        <f t="shared" si="31"/>
        <v>144589388</v>
      </c>
      <c r="G77" s="6">
        <v>0.0</v>
      </c>
      <c r="H77" s="22">
        <v>2894.0</v>
      </c>
      <c r="I77" s="6">
        <v>508077.0</v>
      </c>
      <c r="J77" s="6">
        <v>6727882.0</v>
      </c>
      <c r="K77" s="4">
        <f t="shared" si="32"/>
        <v>-6219805</v>
      </c>
      <c r="L77" s="4">
        <f>I77+Jan!L77</f>
        <v>1374440</v>
      </c>
      <c r="M77" s="4">
        <f>J77+Jan!M77</f>
        <v>7714755</v>
      </c>
      <c r="N77" s="4">
        <f t="shared" si="33"/>
        <v>-6340315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7.1736865904E8</v>
      </c>
      <c r="E79" s="6">
        <v>1.45797448E7</v>
      </c>
      <c r="F79" s="6">
        <f>D79-E79</f>
        <v>702788914.2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>I79+Jan!L79</f>
        <v>0</v>
      </c>
      <c r="M79" s="4">
        <f>J79+Jan!M79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49159114254</v>
      </c>
      <c r="E80" s="28">
        <f t="shared" si="35"/>
        <v>458966586.2</v>
      </c>
      <c r="F80" s="28">
        <f t="shared" si="35"/>
        <v>48700147668</v>
      </c>
      <c r="G80" s="28">
        <f t="shared" si="35"/>
        <v>258500000</v>
      </c>
      <c r="H80" s="29">
        <f t="shared" si="35"/>
        <v>60621</v>
      </c>
      <c r="I80" s="28">
        <f t="shared" si="35"/>
        <v>378936160</v>
      </c>
      <c r="J80" s="28">
        <f t="shared" si="35"/>
        <v>528244998.1</v>
      </c>
      <c r="K80" s="28">
        <f t="shared" si="35"/>
        <v>-149308838.1</v>
      </c>
      <c r="L80" s="28">
        <f t="shared" si="35"/>
        <v>598140388.2</v>
      </c>
      <c r="M80" s="28">
        <f t="shared" si="35"/>
        <v>1127878868</v>
      </c>
      <c r="N80" s="28">
        <f t="shared" si="35"/>
        <v>-529738479.7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1.1812201246E10</v>
      </c>
      <c r="E82" s="6">
        <v>8.1715012E7</v>
      </c>
      <c r="F82" s="6">
        <f t="shared" ref="F82:F88" si="36">D82-E82</f>
        <v>11730486234</v>
      </c>
      <c r="G82" s="6">
        <v>0.0</v>
      </c>
      <c r="H82" s="22">
        <v>7269.0</v>
      </c>
      <c r="I82" s="6">
        <v>3.0781004E7</v>
      </c>
      <c r="J82" s="6">
        <v>9.2473213E7</v>
      </c>
      <c r="K82" s="4">
        <f t="shared" ref="K82:K88" si="37">I82-J82</f>
        <v>-61692209</v>
      </c>
      <c r="L82" s="4">
        <f>I82+Jan!L82</f>
        <v>59281143</v>
      </c>
      <c r="M82" s="4">
        <f>J82+Jan!M82</f>
        <v>196004247</v>
      </c>
      <c r="N82" s="4">
        <f t="shared" ref="N82:N88" si="38">L82-M82</f>
        <v>-136723104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9.758089943E7</v>
      </c>
      <c r="E83" s="6">
        <v>2082738.48</v>
      </c>
      <c r="F83" s="6">
        <f t="shared" si="36"/>
        <v>95498160.95</v>
      </c>
      <c r="G83" s="6">
        <v>0.0</v>
      </c>
      <c r="H83" s="22">
        <v>76.0</v>
      </c>
      <c r="I83" s="6">
        <v>0.0</v>
      </c>
      <c r="J83" s="6">
        <v>441366.31</v>
      </c>
      <c r="K83" s="4">
        <f t="shared" si="37"/>
        <v>-441366.31</v>
      </c>
      <c r="L83" s="4">
        <f>I83+Jan!L83</f>
        <v>0</v>
      </c>
      <c r="M83" s="4">
        <f>J83+Jan!M83</f>
        <v>1561732.68</v>
      </c>
      <c r="N83" s="4">
        <f t="shared" si="38"/>
        <v>-1561732.68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3.23067986E8</v>
      </c>
      <c r="E84" s="6">
        <v>914294.0</v>
      </c>
      <c r="F84" s="6">
        <f t="shared" si="36"/>
        <v>322153692</v>
      </c>
      <c r="G84" s="6">
        <v>0.0</v>
      </c>
      <c r="H84" s="22">
        <v>161.0</v>
      </c>
      <c r="I84" s="6">
        <v>7.0</v>
      </c>
      <c r="J84" s="6">
        <v>203889.0</v>
      </c>
      <c r="K84" s="4">
        <f t="shared" si="37"/>
        <v>-203882</v>
      </c>
      <c r="L84" s="4">
        <f>I84+Jan!L84</f>
        <v>129309</v>
      </c>
      <c r="M84" s="4">
        <f>J84+Jan!M84</f>
        <v>802538</v>
      </c>
      <c r="N84" s="4">
        <f t="shared" si="38"/>
        <v>-673229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6.8117345E7</v>
      </c>
      <c r="E85" s="6">
        <v>1.6424378E7</v>
      </c>
      <c r="F85" s="6">
        <f t="shared" si="36"/>
        <v>51692967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I85+Jan!L85</f>
        <v>0</v>
      </c>
      <c r="M85" s="4">
        <f>J85+Jan!M85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1.683467585E9</v>
      </c>
      <c r="E86" s="6">
        <v>8291591.0</v>
      </c>
      <c r="F86" s="6">
        <f t="shared" si="36"/>
        <v>1675175994</v>
      </c>
      <c r="G86" s="6">
        <v>0.0</v>
      </c>
      <c r="H86" s="22">
        <v>1597.0</v>
      </c>
      <c r="I86" s="6">
        <v>17225.0</v>
      </c>
      <c r="J86" s="6">
        <v>1.1931695E7</v>
      </c>
      <c r="K86" s="4">
        <f t="shared" si="37"/>
        <v>-11914470</v>
      </c>
      <c r="L86" s="4">
        <f>I86+Jan!L86</f>
        <v>57672</v>
      </c>
      <c r="M86" s="4">
        <f>J86+Jan!M86</f>
        <v>38865377</v>
      </c>
      <c r="N86" s="4">
        <f t="shared" si="38"/>
        <v>-38807705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2.2866852494E8</v>
      </c>
      <c r="E87" s="6">
        <v>1223742.64</v>
      </c>
      <c r="F87" s="6">
        <f t="shared" si="36"/>
        <v>227444782.3</v>
      </c>
      <c r="G87" s="6">
        <v>0.0</v>
      </c>
      <c r="H87" s="22">
        <v>96.0</v>
      </c>
      <c r="I87" s="6">
        <v>173985.0</v>
      </c>
      <c r="J87" s="6">
        <v>0.0</v>
      </c>
      <c r="K87" s="4">
        <f t="shared" si="37"/>
        <v>173985</v>
      </c>
      <c r="L87" s="4">
        <f>I87+Jan!L87</f>
        <v>197331</v>
      </c>
      <c r="M87" s="4">
        <f>J87+Jan!M87</f>
        <v>0</v>
      </c>
      <c r="N87" s="4">
        <f t="shared" si="38"/>
        <v>197331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4.95728438E8</v>
      </c>
      <c r="E88" s="6">
        <v>1.3547663E7</v>
      </c>
      <c r="F88" s="6">
        <f t="shared" si="36"/>
        <v>482180775</v>
      </c>
      <c r="G88" s="6">
        <v>0.0</v>
      </c>
      <c r="H88" s="22">
        <v>2645.0</v>
      </c>
      <c r="I88" s="6">
        <v>11599.0</v>
      </c>
      <c r="J88" s="6">
        <v>1.6687295E7</v>
      </c>
      <c r="K88" s="4">
        <f t="shared" si="37"/>
        <v>-16675696</v>
      </c>
      <c r="L88" s="4">
        <f>I88+Jan!L88</f>
        <v>3089846</v>
      </c>
      <c r="M88" s="4">
        <f>J88+Jan!M88</f>
        <v>21296521</v>
      </c>
      <c r="N88" s="4">
        <f t="shared" si="38"/>
        <v>-18206675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14708832024</v>
      </c>
      <c r="E89" s="28">
        <f t="shared" si="40"/>
        <v>124199419.1</v>
      </c>
      <c r="F89" s="28">
        <f t="shared" si="40"/>
        <v>14584632605</v>
      </c>
      <c r="G89" s="28">
        <f t="shared" si="40"/>
        <v>0</v>
      </c>
      <c r="H89" s="29">
        <f t="shared" si="40"/>
        <v>11868</v>
      </c>
      <c r="I89" s="28">
        <f t="shared" si="40"/>
        <v>30983820</v>
      </c>
      <c r="J89" s="28">
        <f t="shared" si="40"/>
        <v>121737458.3</v>
      </c>
      <c r="K89" s="28">
        <f t="shared" si="40"/>
        <v>-90753638.31</v>
      </c>
      <c r="L89" s="28">
        <f t="shared" si="40"/>
        <v>62755301</v>
      </c>
      <c r="M89" s="28">
        <f t="shared" si="40"/>
        <v>258530415.7</v>
      </c>
      <c r="N89" s="28">
        <f t="shared" si="40"/>
        <v>-195775114.7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7.09815512E8</v>
      </c>
      <c r="E90" s="6">
        <v>5491486.0</v>
      </c>
      <c r="F90" s="6">
        <f>D90-E90</f>
        <v>704324026</v>
      </c>
      <c r="G90" s="6">
        <v>0.0</v>
      </c>
      <c r="H90" s="22">
        <v>576.0</v>
      </c>
      <c r="I90" s="6">
        <v>6965811.0</v>
      </c>
      <c r="J90" s="6">
        <v>4483137.0</v>
      </c>
      <c r="K90" s="4">
        <f>I90-J90</f>
        <v>2482674</v>
      </c>
      <c r="L90" s="4">
        <f>I90+Jan!L90</f>
        <v>15233035</v>
      </c>
      <c r="M90" s="4">
        <f>J90+Jan!M90</f>
        <v>11624004</v>
      </c>
      <c r="N90" s="4">
        <f>L90-M90</f>
        <v>3609031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709815512</v>
      </c>
      <c r="E91" s="28">
        <f t="shared" si="41"/>
        <v>5491486</v>
      </c>
      <c r="F91" s="28">
        <f t="shared" si="41"/>
        <v>704324026</v>
      </c>
      <c r="G91" s="28">
        <f t="shared" si="41"/>
        <v>0</v>
      </c>
      <c r="H91" s="30">
        <f t="shared" si="41"/>
        <v>576</v>
      </c>
      <c r="I91" s="28">
        <f t="shared" si="41"/>
        <v>6965811</v>
      </c>
      <c r="J91" s="28">
        <f t="shared" si="41"/>
        <v>4483137</v>
      </c>
      <c r="K91" s="28">
        <f t="shared" si="41"/>
        <v>2482674</v>
      </c>
      <c r="L91" s="28">
        <f t="shared" si="41"/>
        <v>15233035</v>
      </c>
      <c r="M91" s="28">
        <f t="shared" si="41"/>
        <v>11624004</v>
      </c>
      <c r="N91" s="28">
        <f t="shared" si="41"/>
        <v>3609031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64577761790</v>
      </c>
      <c r="E92" s="28">
        <f t="shared" si="42"/>
        <v>588657491.3</v>
      </c>
      <c r="F92" s="28">
        <f t="shared" si="42"/>
        <v>63989104299</v>
      </c>
      <c r="G92" s="28">
        <f t="shared" si="42"/>
        <v>258500000</v>
      </c>
      <c r="H92" s="29">
        <f t="shared" si="42"/>
        <v>73065</v>
      </c>
      <c r="I92" s="28">
        <f t="shared" si="42"/>
        <v>416885791</v>
      </c>
      <c r="J92" s="28">
        <f t="shared" si="42"/>
        <v>654465593.4</v>
      </c>
      <c r="K92" s="28">
        <f t="shared" si="42"/>
        <v>-237579802.4</v>
      </c>
      <c r="L92" s="28">
        <f t="shared" si="42"/>
        <v>676128724.2</v>
      </c>
      <c r="M92" s="28">
        <f t="shared" si="42"/>
        <v>1398033288</v>
      </c>
      <c r="N92" s="28">
        <f t="shared" si="42"/>
        <v>-721904563.4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1.7182881147E8</v>
      </c>
      <c r="E95" s="6">
        <v>270682.9</v>
      </c>
      <c r="F95" s="6">
        <f t="shared" ref="F95:F98" si="43">D95-E95</f>
        <v>171558128.6</v>
      </c>
      <c r="G95" s="6">
        <v>0.0</v>
      </c>
      <c r="H95" s="22">
        <v>69.0</v>
      </c>
      <c r="I95" s="6">
        <v>726000.0</v>
      </c>
      <c r="J95" s="6">
        <v>0.0</v>
      </c>
      <c r="K95" s="4">
        <f t="shared" ref="K95:K98" si="44">I95-J95</f>
        <v>726000</v>
      </c>
      <c r="L95" s="4">
        <f>I95+Jan!L95</f>
        <v>791000</v>
      </c>
      <c r="M95" s="4">
        <f>J95+Jan!M95</f>
        <v>0</v>
      </c>
      <c r="N95" s="4">
        <f t="shared" ref="N95:N98" si="45">L95-M95</f>
        <v>791000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2.1373117843E10</v>
      </c>
      <c r="E96" s="6">
        <v>1.0337146E7</v>
      </c>
      <c r="F96" s="6">
        <f t="shared" si="43"/>
        <v>21362780697</v>
      </c>
      <c r="G96" s="6">
        <v>0.0</v>
      </c>
      <c r="H96" s="22">
        <v>22168.0</v>
      </c>
      <c r="I96" s="6">
        <v>353990.0</v>
      </c>
      <c r="J96" s="6">
        <v>3.54381193E8</v>
      </c>
      <c r="K96" s="4">
        <f t="shared" si="44"/>
        <v>-354027203</v>
      </c>
      <c r="L96" s="4">
        <f>I96+Jan!L96</f>
        <v>705568</v>
      </c>
      <c r="M96" s="4">
        <f>J96+Jan!M96</f>
        <v>827969281</v>
      </c>
      <c r="N96" s="4">
        <f t="shared" si="45"/>
        <v>-827263713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2.556977968E9</v>
      </c>
      <c r="E97" s="6">
        <v>6929410.0</v>
      </c>
      <c r="F97" s="6">
        <f t="shared" si="43"/>
        <v>2550048558</v>
      </c>
      <c r="G97" s="6">
        <v>0.0</v>
      </c>
      <c r="H97" s="22">
        <v>1217.0</v>
      </c>
      <c r="I97" s="6">
        <v>4.5315353E7</v>
      </c>
      <c r="J97" s="6">
        <v>6.6896008E7</v>
      </c>
      <c r="K97" s="4">
        <f t="shared" si="44"/>
        <v>-21580655</v>
      </c>
      <c r="L97" s="4">
        <f>I97+Jan!L97</f>
        <v>174696127</v>
      </c>
      <c r="M97" s="4">
        <f>J97+Jan!M97</f>
        <v>392718975</v>
      </c>
      <c r="N97" s="4">
        <f t="shared" si="45"/>
        <v>-218022848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1.2472363539E10</v>
      </c>
      <c r="E98" s="6">
        <v>7.2278629E7</v>
      </c>
      <c r="F98" s="6">
        <f t="shared" si="43"/>
        <v>12400084910</v>
      </c>
      <c r="G98" s="6">
        <v>0.0</v>
      </c>
      <c r="H98" s="22">
        <v>73291.0</v>
      </c>
      <c r="I98" s="6">
        <v>1.7046786E8</v>
      </c>
      <c r="J98" s="6">
        <v>3.34151491E8</v>
      </c>
      <c r="K98" s="4">
        <f t="shared" si="44"/>
        <v>-163683631</v>
      </c>
      <c r="L98" s="4">
        <f>I98+Jan!L98</f>
        <v>960748452</v>
      </c>
      <c r="M98" s="4">
        <f>J98+Jan!M98</f>
        <v>1024927739</v>
      </c>
      <c r="N98" s="4">
        <f t="shared" si="45"/>
        <v>-64179287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1.1561509374E10</v>
      </c>
      <c r="E100" s="6">
        <v>5969773.0</v>
      </c>
      <c r="F100" s="6">
        <f>D100-E100</f>
        <v>11555539601</v>
      </c>
      <c r="G100" s="6">
        <v>0.0</v>
      </c>
      <c r="H100" s="22">
        <v>26474.0</v>
      </c>
      <c r="I100" s="6">
        <v>7.56886453E8</v>
      </c>
      <c r="J100" s="6">
        <v>5.36113649E8</v>
      </c>
      <c r="K100" s="4">
        <f>I100-J100</f>
        <v>220772804</v>
      </c>
      <c r="L100" s="4">
        <f>I100+Jan!L100</f>
        <v>1480488549</v>
      </c>
      <c r="M100" s="4">
        <f>J100+Jan!M100</f>
        <v>1400458681</v>
      </c>
      <c r="N100" s="4">
        <f>L100-M100</f>
        <v>80029868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48135797535</v>
      </c>
      <c r="E101" s="28">
        <f t="shared" si="47"/>
        <v>95785640.9</v>
      </c>
      <c r="F101" s="28">
        <f t="shared" si="47"/>
        <v>48040011895</v>
      </c>
      <c r="G101" s="28">
        <f t="shared" si="47"/>
        <v>0</v>
      </c>
      <c r="H101" s="30">
        <f t="shared" si="47"/>
        <v>123219</v>
      </c>
      <c r="I101" s="28">
        <f t="shared" si="47"/>
        <v>973749656</v>
      </c>
      <c r="J101" s="28">
        <f t="shared" si="47"/>
        <v>1291542341</v>
      </c>
      <c r="K101" s="28">
        <f t="shared" si="47"/>
        <v>-317792685</v>
      </c>
      <c r="L101" s="28">
        <f t="shared" si="47"/>
        <v>2617429696</v>
      </c>
      <c r="M101" s="28">
        <f t="shared" si="47"/>
        <v>3646074676</v>
      </c>
      <c r="N101" s="28">
        <f t="shared" si="47"/>
        <v>-1028644980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2.383931932E9</v>
      </c>
      <c r="E103" s="6">
        <v>4788671.0</v>
      </c>
      <c r="F103" s="6">
        <f>D103-E103</f>
        <v>2379143261</v>
      </c>
      <c r="G103" s="6">
        <v>0.0</v>
      </c>
      <c r="H103" s="22">
        <v>3821.0</v>
      </c>
      <c r="I103" s="6">
        <v>2.15251222E8</v>
      </c>
      <c r="J103" s="6">
        <v>5.9621792E7</v>
      </c>
      <c r="K103" s="4">
        <f>I103-J103</f>
        <v>155629430</v>
      </c>
      <c r="L103" s="4">
        <f>I103+Jan!L103</f>
        <v>359393258</v>
      </c>
      <c r="M103" s="4">
        <f>J103+Jan!M103</f>
        <v>329130606</v>
      </c>
      <c r="N103" s="4">
        <f>L103-M103</f>
        <v>30262652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2383931932</v>
      </c>
      <c r="E104" s="28">
        <f t="shared" si="48"/>
        <v>4788671</v>
      </c>
      <c r="F104" s="28">
        <f t="shared" si="48"/>
        <v>2379143261</v>
      </c>
      <c r="G104" s="28">
        <f t="shared" si="48"/>
        <v>0</v>
      </c>
      <c r="H104" s="30">
        <f t="shared" si="48"/>
        <v>3821</v>
      </c>
      <c r="I104" s="28">
        <f t="shared" si="48"/>
        <v>215251222</v>
      </c>
      <c r="J104" s="28">
        <f t="shared" si="48"/>
        <v>59621792</v>
      </c>
      <c r="K104" s="28">
        <f t="shared" si="48"/>
        <v>155629430</v>
      </c>
      <c r="L104" s="28">
        <f t="shared" si="48"/>
        <v>359393258</v>
      </c>
      <c r="M104" s="28">
        <f t="shared" si="48"/>
        <v>329130606</v>
      </c>
      <c r="N104" s="28">
        <f t="shared" si="48"/>
        <v>30262652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50519729467</v>
      </c>
      <c r="E105" s="28">
        <f t="shared" si="49"/>
        <v>100574311.9</v>
      </c>
      <c r="F105" s="28">
        <f t="shared" si="49"/>
        <v>50419155156</v>
      </c>
      <c r="G105" s="28">
        <f t="shared" si="49"/>
        <v>0</v>
      </c>
      <c r="H105" s="30">
        <f t="shared" si="49"/>
        <v>127040</v>
      </c>
      <c r="I105" s="28">
        <f t="shared" si="49"/>
        <v>1189000878</v>
      </c>
      <c r="J105" s="28">
        <f t="shared" si="49"/>
        <v>1351164133</v>
      </c>
      <c r="K105" s="28">
        <f t="shared" si="49"/>
        <v>-162163255</v>
      </c>
      <c r="L105" s="28">
        <f t="shared" si="49"/>
        <v>2976822954</v>
      </c>
      <c r="M105" s="28">
        <f t="shared" si="49"/>
        <v>3975205282</v>
      </c>
      <c r="N105" s="28">
        <f t="shared" si="49"/>
        <v>-998382328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9.230705031E9</v>
      </c>
      <c r="E108" s="6">
        <v>1.29288399E8</v>
      </c>
      <c r="F108" s="6">
        <f t="shared" ref="F108:F110" si="50">D108-E108</f>
        <v>9101416632</v>
      </c>
      <c r="G108" s="6">
        <v>0.0</v>
      </c>
      <c r="H108" s="22">
        <v>461654.0</v>
      </c>
      <c r="I108" s="6">
        <v>1.56230459E8</v>
      </c>
      <c r="J108" s="6">
        <v>1.37161971E8</v>
      </c>
      <c r="K108" s="4">
        <f t="shared" ref="K108:K110" si="51">I108-J108</f>
        <v>19068488</v>
      </c>
      <c r="L108" s="4">
        <f>I108+Jan!L108</f>
        <v>320809120</v>
      </c>
      <c r="M108" s="4">
        <f>J108+Jan!M108</f>
        <v>271865582</v>
      </c>
      <c r="N108" s="4">
        <f t="shared" ref="N108:N110" si="52">L108-M108</f>
        <v>48943538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5.394684117E9</v>
      </c>
      <c r="E109" s="6">
        <v>3.3395968E7</v>
      </c>
      <c r="F109" s="6">
        <f t="shared" si="50"/>
        <v>5361288149</v>
      </c>
      <c r="G109" s="6">
        <v>0.0</v>
      </c>
      <c r="H109" s="22">
        <v>10122.0</v>
      </c>
      <c r="I109" s="6">
        <v>2.22876039E8</v>
      </c>
      <c r="J109" s="6">
        <v>7.6752676E7</v>
      </c>
      <c r="K109" s="4">
        <f t="shared" si="51"/>
        <v>146123363</v>
      </c>
      <c r="L109" s="4">
        <f>I109+Jan!L109</f>
        <v>446338278</v>
      </c>
      <c r="M109" s="4">
        <f>J109+Jan!M109</f>
        <v>219294975</v>
      </c>
      <c r="N109" s="4">
        <f t="shared" si="52"/>
        <v>227043303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3.473013935E9</v>
      </c>
      <c r="E110" s="6">
        <v>3.9728826E7</v>
      </c>
      <c r="F110" s="6">
        <f t="shared" si="50"/>
        <v>3433285109</v>
      </c>
      <c r="G110" s="6">
        <v>0.0</v>
      </c>
      <c r="H110" s="22">
        <v>4258.0</v>
      </c>
      <c r="I110" s="6">
        <v>1.31161248E8</v>
      </c>
      <c r="J110" s="6">
        <v>2.2356404E7</v>
      </c>
      <c r="K110" s="4">
        <f t="shared" si="51"/>
        <v>108804844</v>
      </c>
      <c r="L110" s="4">
        <f>I110+Jan!L110</f>
        <v>438930118</v>
      </c>
      <c r="M110" s="4">
        <f>J110+Jan!M110</f>
        <v>89917160</v>
      </c>
      <c r="N110" s="4">
        <f t="shared" si="52"/>
        <v>349012958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18098403083</v>
      </c>
      <c r="E111" s="28">
        <f t="shared" si="54"/>
        <v>202413193</v>
      </c>
      <c r="F111" s="28">
        <f t="shared" si="54"/>
        <v>17895989890</v>
      </c>
      <c r="G111" s="28">
        <f t="shared" si="54"/>
        <v>0</v>
      </c>
      <c r="H111" s="29">
        <f t="shared" si="54"/>
        <v>476034</v>
      </c>
      <c r="I111" s="28">
        <f t="shared" si="54"/>
        <v>510267746</v>
      </c>
      <c r="J111" s="28">
        <f t="shared" si="54"/>
        <v>236271051</v>
      </c>
      <c r="K111" s="28">
        <f t="shared" si="54"/>
        <v>273996695</v>
      </c>
      <c r="L111" s="28">
        <f t="shared" si="54"/>
        <v>1206077516</v>
      </c>
      <c r="M111" s="28">
        <f t="shared" si="54"/>
        <v>581077717</v>
      </c>
      <c r="N111" s="28">
        <f t="shared" si="54"/>
        <v>624999799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9.466939854E9</v>
      </c>
      <c r="E113" s="6">
        <v>7.2453882E7</v>
      </c>
      <c r="F113" s="6">
        <f>D113-E113</f>
        <v>9394485972</v>
      </c>
      <c r="G113" s="6">
        <v>0.0</v>
      </c>
      <c r="H113" s="22">
        <v>7222.0</v>
      </c>
      <c r="I113" s="6">
        <v>3.5872324E7</v>
      </c>
      <c r="J113" s="6">
        <v>9.7163782E7</v>
      </c>
      <c r="K113" s="4">
        <f>I113-J113</f>
        <v>-61291458</v>
      </c>
      <c r="L113" s="4">
        <f>I113+Jan!L113</f>
        <v>80000828</v>
      </c>
      <c r="M113" s="4">
        <f>J113+Jan!M113</f>
        <v>240857368</v>
      </c>
      <c r="N113" s="4">
        <f>L113-M113</f>
        <v>-160856540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9466939854</v>
      </c>
      <c r="E114" s="28">
        <f t="shared" si="55"/>
        <v>72453882</v>
      </c>
      <c r="F114" s="28">
        <f t="shared" si="55"/>
        <v>9394485972</v>
      </c>
      <c r="G114" s="28">
        <f t="shared" si="55"/>
        <v>0</v>
      </c>
      <c r="H114" s="30">
        <f t="shared" si="55"/>
        <v>7222</v>
      </c>
      <c r="I114" s="28">
        <f t="shared" si="55"/>
        <v>35872324</v>
      </c>
      <c r="J114" s="28">
        <f t="shared" si="55"/>
        <v>97163782</v>
      </c>
      <c r="K114" s="28">
        <f t="shared" si="55"/>
        <v>-61291458</v>
      </c>
      <c r="L114" s="28">
        <f t="shared" si="55"/>
        <v>80000828</v>
      </c>
      <c r="M114" s="28">
        <f t="shared" si="55"/>
        <v>240857368</v>
      </c>
      <c r="N114" s="28">
        <f t="shared" si="55"/>
        <v>-160856540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27565342937</v>
      </c>
      <c r="E115" s="28">
        <f t="shared" si="56"/>
        <v>274867075</v>
      </c>
      <c r="F115" s="28">
        <f t="shared" si="56"/>
        <v>27290475862</v>
      </c>
      <c r="G115" s="28">
        <f t="shared" si="56"/>
        <v>0</v>
      </c>
      <c r="H115" s="30">
        <f t="shared" si="56"/>
        <v>483256</v>
      </c>
      <c r="I115" s="28">
        <f t="shared" si="56"/>
        <v>546140070</v>
      </c>
      <c r="J115" s="28">
        <f t="shared" si="56"/>
        <v>333434833</v>
      </c>
      <c r="K115" s="28">
        <f t="shared" si="56"/>
        <v>212705237</v>
      </c>
      <c r="L115" s="28">
        <f t="shared" si="56"/>
        <v>1286078344</v>
      </c>
      <c r="M115" s="28">
        <f t="shared" si="56"/>
        <v>821935085</v>
      </c>
      <c r="N115" s="28">
        <f t="shared" si="56"/>
        <v>464143259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212678949561</v>
      </c>
      <c r="E116" s="40">
        <f t="shared" si="57"/>
        <v>1954932741</v>
      </c>
      <c r="F116" s="40">
        <f t="shared" si="57"/>
        <v>210724016819</v>
      </c>
      <c r="G116" s="40">
        <f t="shared" si="57"/>
        <v>57703415622</v>
      </c>
      <c r="H116" s="41">
        <f t="shared" si="57"/>
        <v>1812382</v>
      </c>
      <c r="I116" s="40">
        <f t="shared" si="57"/>
        <v>2772311017</v>
      </c>
      <c r="J116" s="40">
        <f t="shared" si="57"/>
        <v>3291069536</v>
      </c>
      <c r="K116" s="40">
        <f t="shared" si="57"/>
        <v>-518758518.9</v>
      </c>
      <c r="L116" s="40">
        <f t="shared" si="57"/>
        <v>5923377655</v>
      </c>
      <c r="M116" s="40">
        <f t="shared" si="57"/>
        <v>7762880982</v>
      </c>
      <c r="N116" s="40">
        <f t="shared" si="57"/>
        <v>-1839503326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I116+Jan!L116-L116</f>
        <v>0</v>
      </c>
      <c r="M117" s="4">
        <f>J116+Jan!M116-'Feb UPDATED'!M116</f>
        <v>-0.0000009536743164</v>
      </c>
      <c r="N117" s="4">
        <f>K116+Jan!N116-'Feb UPDATED'!N116</f>
        <v>-0.0000004768371582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112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3.727680401E9</v>
      </c>
      <c r="E9" s="6">
        <v>1.6586059E7</v>
      </c>
      <c r="F9" s="6">
        <f t="shared" ref="F9:F27" si="1">D9-E9</f>
        <v>3711094342</v>
      </c>
      <c r="G9" s="6">
        <v>3.610766587E9</v>
      </c>
      <c r="H9" s="22">
        <v>5787.0</v>
      </c>
      <c r="I9" s="6">
        <v>3895709.0</v>
      </c>
      <c r="J9" s="6">
        <v>3.8893467E7</v>
      </c>
      <c r="K9" s="4">
        <f t="shared" ref="K9:K27" si="2">I9-J9</f>
        <v>-34997758</v>
      </c>
      <c r="L9" s="4">
        <f>I9+Feb!L9</f>
        <v>23921065</v>
      </c>
      <c r="M9" s="4">
        <f>J9+Feb!M9</f>
        <v>93648240</v>
      </c>
      <c r="N9" s="4">
        <f t="shared" ref="N9:N27" si="3">L9-M9</f>
        <v>-69727175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9.9423616811E8</v>
      </c>
      <c r="E10" s="6">
        <v>5881151.75</v>
      </c>
      <c r="F10" s="6">
        <f t="shared" si="1"/>
        <v>988355016.4</v>
      </c>
      <c r="G10" s="6">
        <v>9.0877886185E8</v>
      </c>
      <c r="H10" s="22">
        <v>4153.0</v>
      </c>
      <c r="I10" s="6">
        <v>1.945391704E7</v>
      </c>
      <c r="J10" s="6">
        <v>1.382755597E7</v>
      </c>
      <c r="K10" s="4">
        <f t="shared" si="2"/>
        <v>5626361.07</v>
      </c>
      <c r="L10" s="4">
        <f>I10+Feb!L10</f>
        <v>61754874.39</v>
      </c>
      <c r="M10" s="4">
        <f>J10+Feb!M10</f>
        <v>37824902.05</v>
      </c>
      <c r="N10" s="4">
        <f t="shared" si="3"/>
        <v>23929972.34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1.05182173959E9</v>
      </c>
      <c r="E11" s="6">
        <v>5938330.44</v>
      </c>
      <c r="F11" s="6">
        <f t="shared" si="1"/>
        <v>1045883409</v>
      </c>
      <c r="G11" s="6">
        <v>9.667950159E8</v>
      </c>
      <c r="H11" s="22">
        <v>2475.0</v>
      </c>
      <c r="I11" s="6">
        <v>3871055.49</v>
      </c>
      <c r="J11" s="6">
        <v>1.637587314E7</v>
      </c>
      <c r="K11" s="4">
        <f t="shared" si="2"/>
        <v>-12504817.65</v>
      </c>
      <c r="L11" s="4">
        <f>I11+Feb!L11</f>
        <v>16646335.71</v>
      </c>
      <c r="M11" s="4">
        <f>J11+Feb!M11</f>
        <v>29317981.37</v>
      </c>
      <c r="N11" s="4">
        <f t="shared" si="3"/>
        <v>-12671645.66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4.3695162012E8</v>
      </c>
      <c r="E12" s="6">
        <v>1.177716623E7</v>
      </c>
      <c r="F12" s="6">
        <f t="shared" si="1"/>
        <v>425174453.9</v>
      </c>
      <c r="G12" s="6">
        <v>3.7292095604E8</v>
      </c>
      <c r="H12" s="22">
        <v>1714.0</v>
      </c>
      <c r="I12" s="6">
        <v>1.995032004E7</v>
      </c>
      <c r="J12" s="6">
        <v>744807.26</v>
      </c>
      <c r="K12" s="4">
        <f t="shared" si="2"/>
        <v>19205512.78</v>
      </c>
      <c r="L12" s="4">
        <f>I12+Feb!L12</f>
        <v>41032623.37</v>
      </c>
      <c r="M12" s="4">
        <f>J12+Feb!M12</f>
        <v>1720904.91</v>
      </c>
      <c r="N12" s="4">
        <f t="shared" si="3"/>
        <v>39311718.46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3.44433276E8</v>
      </c>
      <c r="E13" s="6">
        <v>863871.0</v>
      </c>
      <c r="F13" s="6">
        <f t="shared" si="1"/>
        <v>343569405</v>
      </c>
      <c r="G13" s="6">
        <v>2.92407742E8</v>
      </c>
      <c r="H13" s="22">
        <v>1147.0</v>
      </c>
      <c r="I13" s="6">
        <v>232895.0</v>
      </c>
      <c r="J13" s="6">
        <v>1582188.0</v>
      </c>
      <c r="K13" s="4">
        <f t="shared" si="2"/>
        <v>-1349293</v>
      </c>
      <c r="L13" s="4">
        <f>I13+Feb!L13</f>
        <v>794954</v>
      </c>
      <c r="M13" s="4">
        <f>J13+Feb!M13</f>
        <v>9096934</v>
      </c>
      <c r="N13" s="4">
        <f t="shared" si="3"/>
        <v>-8301980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3.089753006E9</v>
      </c>
      <c r="E14" s="6">
        <v>7.6002487E7</v>
      </c>
      <c r="F14" s="6">
        <f t="shared" si="1"/>
        <v>3013750519</v>
      </c>
      <c r="G14" s="6">
        <v>2.727444004E9</v>
      </c>
      <c r="H14" s="22">
        <v>14342.0</v>
      </c>
      <c r="I14" s="6">
        <v>4949273.0</v>
      </c>
      <c r="J14" s="6">
        <v>2.3436077E7</v>
      </c>
      <c r="K14" s="4">
        <f t="shared" si="2"/>
        <v>-18486804</v>
      </c>
      <c r="L14" s="4">
        <f>I14+Feb!L14</f>
        <v>40934592</v>
      </c>
      <c r="M14" s="4">
        <f>J14+Feb!M14</f>
        <v>122115264</v>
      </c>
      <c r="N14" s="4">
        <f t="shared" si="3"/>
        <v>-81180672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8.9427281E7</v>
      </c>
      <c r="E15" s="6">
        <v>351878.0</v>
      </c>
      <c r="F15" s="6">
        <f t="shared" si="1"/>
        <v>89075403</v>
      </c>
      <c r="G15" s="6">
        <v>8.3341085E7</v>
      </c>
      <c r="H15" s="22">
        <v>477.0</v>
      </c>
      <c r="I15" s="6">
        <v>1471042.0</v>
      </c>
      <c r="J15" s="6">
        <v>207686.0</v>
      </c>
      <c r="K15" s="4">
        <f t="shared" si="2"/>
        <v>1263356</v>
      </c>
      <c r="L15" s="4">
        <f>I15+Feb!L15</f>
        <v>7236629</v>
      </c>
      <c r="M15" s="4">
        <f>J15+Feb!M15</f>
        <v>1080702</v>
      </c>
      <c r="N15" s="4">
        <f t="shared" si="3"/>
        <v>6155927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1.15693364E8</v>
      </c>
      <c r="E16" s="6">
        <v>1384500.0</v>
      </c>
      <c r="F16" s="6">
        <f t="shared" si="1"/>
        <v>114308864</v>
      </c>
      <c r="G16" s="6">
        <v>1.1097756E8</v>
      </c>
      <c r="H16" s="22">
        <v>42.0</v>
      </c>
      <c r="I16" s="6">
        <v>0.0</v>
      </c>
      <c r="J16" s="6">
        <v>4270929.0</v>
      </c>
      <c r="K16" s="4">
        <f t="shared" si="2"/>
        <v>-4270929</v>
      </c>
      <c r="L16" s="4">
        <f>I16+Feb!L16</f>
        <v>0</v>
      </c>
      <c r="M16" s="4">
        <f>J16+Feb!M16</f>
        <v>4270929</v>
      </c>
      <c r="N16" s="4">
        <f t="shared" si="3"/>
        <v>-4270929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1.019368785E9</v>
      </c>
      <c r="E17" s="6">
        <v>2.6321603E7</v>
      </c>
      <c r="F17" s="6">
        <f t="shared" si="1"/>
        <v>993047182</v>
      </c>
      <c r="G17" s="6">
        <v>1.000248093E9</v>
      </c>
      <c r="H17" s="22">
        <v>10954.0</v>
      </c>
      <c r="I17" s="6">
        <v>0.0</v>
      </c>
      <c r="J17" s="6">
        <v>6430162.0</v>
      </c>
      <c r="K17" s="4">
        <f t="shared" si="2"/>
        <v>-6430162</v>
      </c>
      <c r="L17" s="4">
        <f>I17+Feb!L17</f>
        <v>0</v>
      </c>
      <c r="M17" s="4">
        <f>J17+Feb!M17</f>
        <v>20508556</v>
      </c>
      <c r="N17" s="4">
        <f t="shared" si="3"/>
        <v>-20508556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3.094232781E9</v>
      </c>
      <c r="E18" s="6">
        <v>2.2477588E7</v>
      </c>
      <c r="F18" s="6">
        <f t="shared" si="1"/>
        <v>3071755193</v>
      </c>
      <c r="G18" s="6">
        <v>3.004745015E9</v>
      </c>
      <c r="H18" s="22">
        <v>10693.0</v>
      </c>
      <c r="I18" s="6">
        <v>6119251.0</v>
      </c>
      <c r="J18" s="6">
        <v>2.9665773E7</v>
      </c>
      <c r="K18" s="4">
        <f t="shared" si="2"/>
        <v>-23546522</v>
      </c>
      <c r="L18" s="4">
        <f>I18+Feb!L18</f>
        <v>19633671</v>
      </c>
      <c r="M18" s="4">
        <f>J18+Feb!M18</f>
        <v>84434613</v>
      </c>
      <c r="N18" s="4">
        <f t="shared" si="3"/>
        <v>-64800942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2.53593257421E9</v>
      </c>
      <c r="E19" s="6">
        <v>6843692.32</v>
      </c>
      <c r="F19" s="6">
        <f t="shared" si="1"/>
        <v>2529088882</v>
      </c>
      <c r="G19" s="6">
        <v>2.28213371728E9</v>
      </c>
      <c r="H19" s="22">
        <v>4988.0</v>
      </c>
      <c r="I19" s="6">
        <v>3.198992417E7</v>
      </c>
      <c r="J19" s="6">
        <v>3.84213526E7</v>
      </c>
      <c r="K19" s="4">
        <f t="shared" si="2"/>
        <v>-6431428.43</v>
      </c>
      <c r="L19" s="4">
        <f>I19+Feb!L19</f>
        <v>48247099.24</v>
      </c>
      <c r="M19" s="4">
        <f>J19+Feb!M19</f>
        <v>45672089.82</v>
      </c>
      <c r="N19" s="4">
        <f t="shared" si="3"/>
        <v>2575009.42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8.8235385227E9</v>
      </c>
      <c r="E20" s="6">
        <v>3.679093619E7</v>
      </c>
      <c r="F20" s="6">
        <f t="shared" si="1"/>
        <v>8786747587</v>
      </c>
      <c r="G20" s="6">
        <v>8.22395392734E9</v>
      </c>
      <c r="H20" s="22">
        <v>31681.0</v>
      </c>
      <c r="I20" s="6">
        <v>7.430503067E7</v>
      </c>
      <c r="J20" s="6">
        <v>1.2675380014E8</v>
      </c>
      <c r="K20" s="4">
        <f t="shared" si="2"/>
        <v>-52448769.47</v>
      </c>
      <c r="L20" s="4">
        <f>I20+Feb!L20</f>
        <v>91056482.89</v>
      </c>
      <c r="M20" s="4">
        <f>J20+Feb!M20</f>
        <v>178218576.5</v>
      </c>
      <c r="N20" s="4">
        <f t="shared" si="3"/>
        <v>-87162093.64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3.0726805629E8</v>
      </c>
      <c r="E21" s="6">
        <v>487370.37</v>
      </c>
      <c r="F21" s="6">
        <f t="shared" si="1"/>
        <v>306780685.9</v>
      </c>
      <c r="G21" s="6">
        <v>3.004920174E8</v>
      </c>
      <c r="H21" s="22">
        <v>880.0</v>
      </c>
      <c r="I21" s="6">
        <v>275121.22</v>
      </c>
      <c r="J21" s="6">
        <v>266085.37</v>
      </c>
      <c r="K21" s="4">
        <f t="shared" si="2"/>
        <v>9035.85</v>
      </c>
      <c r="L21" s="4">
        <f>I21+Feb!L21</f>
        <v>1085849.73</v>
      </c>
      <c r="M21" s="4">
        <f>J21+Feb!M21</f>
        <v>550060.98</v>
      </c>
      <c r="N21" s="4">
        <f t="shared" si="3"/>
        <v>535788.75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3.42026732825E9</v>
      </c>
      <c r="E22" s="6">
        <v>8620675.27</v>
      </c>
      <c r="F22" s="6">
        <f t="shared" si="1"/>
        <v>3411646653</v>
      </c>
      <c r="G22" s="6">
        <v>3.32892734733E9</v>
      </c>
      <c r="H22" s="22">
        <v>22851.0</v>
      </c>
      <c r="I22" s="6">
        <v>2.483523428E7</v>
      </c>
      <c r="J22" s="6">
        <v>3.121961849E7</v>
      </c>
      <c r="K22" s="4">
        <f t="shared" si="2"/>
        <v>-6384384.21</v>
      </c>
      <c r="L22" s="4">
        <f>I22+Feb!L22</f>
        <v>91995548.01</v>
      </c>
      <c r="M22" s="4">
        <f>J22+Feb!M22</f>
        <v>52849094.01</v>
      </c>
      <c r="N22" s="4">
        <f t="shared" si="3"/>
        <v>39146454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6.005846994E9</v>
      </c>
      <c r="E23" s="6">
        <v>1.1994108E7</v>
      </c>
      <c r="F23" s="6">
        <f t="shared" si="1"/>
        <v>5993852886</v>
      </c>
      <c r="G23" s="6">
        <v>5.899405295E9</v>
      </c>
      <c r="H23" s="22">
        <v>12110.0</v>
      </c>
      <c r="I23" s="6">
        <v>655537.0</v>
      </c>
      <c r="J23" s="6">
        <v>9.9442563E7</v>
      </c>
      <c r="K23" s="4">
        <f t="shared" si="2"/>
        <v>-98787026</v>
      </c>
      <c r="L23" s="4">
        <f>I23+Feb!L23</f>
        <v>2191898</v>
      </c>
      <c r="M23" s="4">
        <f>J23+Feb!M23</f>
        <v>313697259</v>
      </c>
      <c r="N23" s="4">
        <f t="shared" si="3"/>
        <v>-311505361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3.49582257343E9</v>
      </c>
      <c r="E24" s="6">
        <v>9430641.87</v>
      </c>
      <c r="F24" s="6">
        <f t="shared" si="1"/>
        <v>3486391932</v>
      </c>
      <c r="G24" s="6">
        <v>3.24745768795E9</v>
      </c>
      <c r="H24" s="22">
        <v>12115.0</v>
      </c>
      <c r="I24" s="6">
        <v>2857303.19</v>
      </c>
      <c r="J24" s="6">
        <v>6235293.28</v>
      </c>
      <c r="K24" s="4">
        <f t="shared" si="2"/>
        <v>-3377990.09</v>
      </c>
      <c r="L24" s="4">
        <f>I24+Feb!L24</f>
        <v>19387656.51</v>
      </c>
      <c r="M24" s="4">
        <f>J24+Feb!M24</f>
        <v>18905050.97</v>
      </c>
      <c r="N24" s="4">
        <f t="shared" si="3"/>
        <v>482605.54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5.365381953E9</v>
      </c>
      <c r="E25" s="6">
        <v>4.1290822E7</v>
      </c>
      <c r="F25" s="6">
        <f t="shared" si="1"/>
        <v>5324091131</v>
      </c>
      <c r="G25" s="6">
        <v>5.271274827E9</v>
      </c>
      <c r="H25" s="22">
        <v>67413.0</v>
      </c>
      <c r="I25" s="6">
        <v>1.3141129E7</v>
      </c>
      <c r="J25" s="6">
        <v>1.04312132E8</v>
      </c>
      <c r="K25" s="4">
        <f t="shared" si="2"/>
        <v>-91171003</v>
      </c>
      <c r="L25" s="4">
        <f>I25+Feb!L25</f>
        <v>53092046</v>
      </c>
      <c r="M25" s="4">
        <f>J25+Feb!M25</f>
        <v>220124083</v>
      </c>
      <c r="N25" s="4">
        <f t="shared" si="3"/>
        <v>-167032037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8.603865754E9</v>
      </c>
      <c r="E26" s="6">
        <v>6.9079199E7</v>
      </c>
      <c r="F26" s="6">
        <f t="shared" si="1"/>
        <v>8534786555</v>
      </c>
      <c r="G26" s="6">
        <v>8.48567752E9</v>
      </c>
      <c r="H26" s="22">
        <v>58408.0</v>
      </c>
      <c r="I26" s="6">
        <v>2.3845488E7</v>
      </c>
      <c r="J26" s="6">
        <v>1.46706366E8</v>
      </c>
      <c r="K26" s="4">
        <f t="shared" si="2"/>
        <v>-122860878</v>
      </c>
      <c r="L26" s="4">
        <f>I26+Feb!L26</f>
        <v>154030569</v>
      </c>
      <c r="M26" s="4">
        <f>J26+Feb!M26</f>
        <v>322564774</v>
      </c>
      <c r="N26" s="4">
        <f t="shared" si="3"/>
        <v>-168534205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5.3042686665E8</v>
      </c>
      <c r="E27" s="6">
        <v>1.353616269E7</v>
      </c>
      <c r="F27" s="6">
        <f t="shared" si="1"/>
        <v>516890704</v>
      </c>
      <c r="G27" s="6">
        <v>4.684883682E8</v>
      </c>
      <c r="H27" s="22">
        <v>1194.0</v>
      </c>
      <c r="I27" s="6">
        <v>206949.78</v>
      </c>
      <c r="J27" s="6">
        <v>2849276.11</v>
      </c>
      <c r="K27" s="4">
        <f t="shared" si="2"/>
        <v>-2642326.33</v>
      </c>
      <c r="L27" s="4">
        <f>I27+Feb!L27</f>
        <v>1079302.46</v>
      </c>
      <c r="M27" s="4">
        <f>J27+Feb!M27</f>
        <v>3082993.24</v>
      </c>
      <c r="N27" s="4">
        <f t="shared" si="3"/>
        <v>-2003690.78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>
        <f>I28+Feb!L28</f>
        <v>0</v>
      </c>
      <c r="M28" s="4">
        <f>J28+Feb!M28</f>
        <v>0</v>
      </c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2.4543406254E8</v>
      </c>
      <c r="E29" s="6">
        <v>864167.18</v>
      </c>
      <c r="F29" s="6">
        <f t="shared" ref="F29:F32" si="5">D29-E29</f>
        <v>244569895.4</v>
      </c>
      <c r="G29" s="6">
        <v>2.3410722781E8</v>
      </c>
      <c r="H29" s="22">
        <v>4662.0</v>
      </c>
      <c r="I29" s="6">
        <v>1.813236017E7</v>
      </c>
      <c r="J29" s="6">
        <v>2549403.87</v>
      </c>
      <c r="K29" s="4">
        <f t="shared" ref="K29:K32" si="6">I29-J29</f>
        <v>15582956.3</v>
      </c>
      <c r="L29" s="4">
        <f>I29+Feb!L29</f>
        <v>39465955.73</v>
      </c>
      <c r="M29" s="4">
        <f>J29+Feb!M29</f>
        <v>15032561.64</v>
      </c>
      <c r="N29" s="4">
        <f t="shared" ref="N29:N32" si="7">L29-M29</f>
        <v>24433394.09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3.9447778676E8</v>
      </c>
      <c r="E30" s="6">
        <v>1349185.03</v>
      </c>
      <c r="F30" s="6">
        <f t="shared" si="5"/>
        <v>393128601.7</v>
      </c>
      <c r="G30" s="6">
        <v>3.26519805E8</v>
      </c>
      <c r="H30" s="22">
        <v>6215.0</v>
      </c>
      <c r="I30" s="6">
        <v>7932697.32</v>
      </c>
      <c r="J30" s="6">
        <v>1.684261185E7</v>
      </c>
      <c r="K30" s="4">
        <f t="shared" si="6"/>
        <v>-8909914.53</v>
      </c>
      <c r="L30" s="4">
        <f>I30+Feb!L30</f>
        <v>43936602.75</v>
      </c>
      <c r="M30" s="4">
        <f>J30+Feb!M30</f>
        <v>29293398.29</v>
      </c>
      <c r="N30" s="4">
        <f t="shared" si="7"/>
        <v>14643204.46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2.6046397524E8</v>
      </c>
      <c r="E31" s="6">
        <v>2099576.16</v>
      </c>
      <c r="F31" s="6">
        <f t="shared" si="5"/>
        <v>258364399.1</v>
      </c>
      <c r="G31" s="6">
        <v>2.54967084E8</v>
      </c>
      <c r="H31" s="22">
        <v>1136.0</v>
      </c>
      <c r="I31" s="6">
        <v>219446.22</v>
      </c>
      <c r="J31" s="6">
        <v>217179.09</v>
      </c>
      <c r="K31" s="4">
        <f t="shared" si="6"/>
        <v>2267.13</v>
      </c>
      <c r="L31" s="4">
        <f>I31+Feb!L31</f>
        <v>2960184.98</v>
      </c>
      <c r="M31" s="4">
        <f>J31+Feb!M31</f>
        <v>12614177.85</v>
      </c>
      <c r="N31" s="4">
        <f t="shared" si="7"/>
        <v>-9653992.87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7.05683012E8</v>
      </c>
      <c r="E32" s="6">
        <v>8613527.0</v>
      </c>
      <c r="F32" s="6">
        <f t="shared" si="5"/>
        <v>697069485</v>
      </c>
      <c r="G32" s="6">
        <v>6.88515295E8</v>
      </c>
      <c r="H32" s="22">
        <v>760660.0</v>
      </c>
      <c r="I32" s="6">
        <v>1.2965953E7</v>
      </c>
      <c r="J32" s="6">
        <v>8335050.0</v>
      </c>
      <c r="K32" s="4">
        <f t="shared" si="6"/>
        <v>4630903</v>
      </c>
      <c r="L32" s="4">
        <f>I32+Feb!L32</f>
        <v>118944271</v>
      </c>
      <c r="M32" s="4">
        <f>J32+Feb!M32</f>
        <v>87638342</v>
      </c>
      <c r="N32" s="4">
        <f t="shared" si="7"/>
        <v>31305929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>
        <f>I33+Feb!L33</f>
        <v>0</v>
      </c>
      <c r="M33" s="4">
        <f>J33+Feb!M33</f>
        <v>0</v>
      </c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1.371676029E9</v>
      </c>
      <c r="E34" s="6">
        <v>1307345.0</v>
      </c>
      <c r="F34" s="6">
        <f>D34-E34</f>
        <v>1370368684</v>
      </c>
      <c r="G34" s="6">
        <v>1.35503266E9</v>
      </c>
      <c r="H34" s="22">
        <v>3288.0</v>
      </c>
      <c r="I34" s="6">
        <v>0.0</v>
      </c>
      <c r="J34" s="6">
        <v>0.0</v>
      </c>
      <c r="K34" s="4">
        <f>I34-J34</f>
        <v>0</v>
      </c>
      <c r="L34" s="4">
        <f>I34+Feb!L34</f>
        <v>40232388</v>
      </c>
      <c r="M34" s="4">
        <f>J34+Feb!M34</f>
        <v>0</v>
      </c>
      <c r="N34" s="4">
        <f>L34-M34</f>
        <v>40232388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56029683910</v>
      </c>
      <c r="E35" s="28">
        <f t="shared" si="9"/>
        <v>379892042.5</v>
      </c>
      <c r="F35" s="28">
        <f t="shared" si="9"/>
        <v>55649791867</v>
      </c>
      <c r="G35" s="28">
        <f t="shared" si="9"/>
        <v>53445377699</v>
      </c>
      <c r="H35" s="29">
        <f t="shared" si="9"/>
        <v>1039385</v>
      </c>
      <c r="I35" s="28">
        <f t="shared" si="9"/>
        <v>271305636.6</v>
      </c>
      <c r="J35" s="28">
        <f t="shared" si="9"/>
        <v>719585250.2</v>
      </c>
      <c r="K35" s="28">
        <f t="shared" si="9"/>
        <v>-448279613.6</v>
      </c>
      <c r="L35" s="28">
        <f t="shared" si="9"/>
        <v>919660598.8</v>
      </c>
      <c r="M35" s="28">
        <f t="shared" si="9"/>
        <v>1704261488</v>
      </c>
      <c r="N35" s="28">
        <f t="shared" si="9"/>
        <v>-784600888.9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2.748637573E7</v>
      </c>
      <c r="E37" s="6">
        <v>260731.71</v>
      </c>
      <c r="F37" s="6">
        <f t="shared" ref="F37:F38" si="10">D37-E37</f>
        <v>27225644.02</v>
      </c>
      <c r="G37" s="6">
        <v>0.0</v>
      </c>
      <c r="H37" s="22">
        <v>50.0</v>
      </c>
      <c r="I37" s="6">
        <v>0.0</v>
      </c>
      <c r="J37" s="6">
        <v>28531.77</v>
      </c>
      <c r="K37" s="4">
        <f t="shared" ref="K37:K38" si="11">I37-J37</f>
        <v>-28531.77</v>
      </c>
      <c r="L37" s="4">
        <f>I37+Feb!L37</f>
        <v>104642.2</v>
      </c>
      <c r="M37" s="4">
        <f>J37+Feb!M37</f>
        <v>153134.87</v>
      </c>
      <c r="N37" s="4">
        <f t="shared" ref="N37:N38" si="12">L37-M37</f>
        <v>-48492.67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1.756788232E9</v>
      </c>
      <c r="E38" s="6">
        <v>3.2256146E7</v>
      </c>
      <c r="F38" s="6">
        <f t="shared" si="10"/>
        <v>1724532086</v>
      </c>
      <c r="G38" s="6">
        <v>0.0</v>
      </c>
      <c r="H38" s="22">
        <v>3216.0</v>
      </c>
      <c r="I38" s="6">
        <v>1.6360241E7</v>
      </c>
      <c r="J38" s="6">
        <v>2.15287917E8</v>
      </c>
      <c r="K38" s="4">
        <f t="shared" si="11"/>
        <v>-198927676</v>
      </c>
      <c r="L38" s="4">
        <f>I38+Feb!L38</f>
        <v>87592931</v>
      </c>
      <c r="M38" s="4">
        <f>J38+Feb!M38</f>
        <v>297298701</v>
      </c>
      <c r="N38" s="4">
        <f t="shared" si="12"/>
        <v>-209705770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1784274608</v>
      </c>
      <c r="E39" s="28">
        <f t="shared" si="13"/>
        <v>32516877.71</v>
      </c>
      <c r="F39" s="28">
        <f t="shared" si="13"/>
        <v>1751757730</v>
      </c>
      <c r="G39" s="28">
        <f t="shared" si="13"/>
        <v>0</v>
      </c>
      <c r="H39" s="30">
        <f t="shared" si="13"/>
        <v>3266</v>
      </c>
      <c r="I39" s="28">
        <f t="shared" si="13"/>
        <v>16360241</v>
      </c>
      <c r="J39" s="28">
        <f t="shared" si="13"/>
        <v>215316448.8</v>
      </c>
      <c r="K39" s="28">
        <f t="shared" si="13"/>
        <v>-198956207.8</v>
      </c>
      <c r="L39" s="28">
        <f t="shared" si="13"/>
        <v>87697573.2</v>
      </c>
      <c r="M39" s="28">
        <f t="shared" si="13"/>
        <v>297451835.9</v>
      </c>
      <c r="N39" s="28">
        <f t="shared" si="13"/>
        <v>-209754262.7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57813958518</v>
      </c>
      <c r="E40" s="28">
        <f t="shared" si="14"/>
        <v>412408920.2</v>
      </c>
      <c r="F40" s="28">
        <f t="shared" si="14"/>
        <v>57401549597</v>
      </c>
      <c r="G40" s="28">
        <f t="shared" si="14"/>
        <v>53445377699</v>
      </c>
      <c r="H40" s="30">
        <f t="shared" si="14"/>
        <v>1042651</v>
      </c>
      <c r="I40" s="28">
        <f t="shared" si="14"/>
        <v>287665877.6</v>
      </c>
      <c r="J40" s="28">
        <f t="shared" si="14"/>
        <v>934901698.9</v>
      </c>
      <c r="K40" s="28">
        <f t="shared" si="14"/>
        <v>-647235821.4</v>
      </c>
      <c r="L40" s="28">
        <f t="shared" si="14"/>
        <v>1007358172</v>
      </c>
      <c r="M40" s="28">
        <f t="shared" si="14"/>
        <v>2001713324</v>
      </c>
      <c r="N40" s="28">
        <f t="shared" si="14"/>
        <v>-994355151.6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4.5410320688E8</v>
      </c>
      <c r="E43" s="4">
        <v>5.425424119E7</v>
      </c>
      <c r="F43" s="6">
        <f t="shared" ref="F43:F52" si="15">D43-E43</f>
        <v>399848965.7</v>
      </c>
      <c r="G43" s="6">
        <v>2.10736819E8</v>
      </c>
      <c r="H43" s="22">
        <v>2316.0</v>
      </c>
      <c r="I43" s="6">
        <v>716009.53</v>
      </c>
      <c r="J43" s="6">
        <v>1378680.64</v>
      </c>
      <c r="K43" s="4">
        <f t="shared" ref="K43:K52" si="16">I43-J43</f>
        <v>-662671.11</v>
      </c>
      <c r="L43" s="4">
        <f>I43+Feb!L43</f>
        <v>1623332.56</v>
      </c>
      <c r="M43" s="4">
        <f>J43+Feb!M43</f>
        <v>18184513.23</v>
      </c>
      <c r="N43" s="4">
        <f t="shared" ref="N43:N52" si="17">L43-M43</f>
        <v>-16561180.67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1.161205985E8</v>
      </c>
      <c r="E44" s="4">
        <v>4693809.34</v>
      </c>
      <c r="F44" s="6">
        <f t="shared" si="15"/>
        <v>111426789.2</v>
      </c>
      <c r="G44" s="6">
        <v>2.56672035E7</v>
      </c>
      <c r="H44" s="22">
        <v>811.0</v>
      </c>
      <c r="I44" s="6">
        <v>284574.8</v>
      </c>
      <c r="J44" s="6">
        <v>507627.26</v>
      </c>
      <c r="K44" s="4">
        <f t="shared" si="16"/>
        <v>-223052.46</v>
      </c>
      <c r="L44" s="4">
        <f>I44+Feb!L44</f>
        <v>943427.2</v>
      </c>
      <c r="M44" s="4">
        <f>J44+Feb!M44</f>
        <v>1379997.85</v>
      </c>
      <c r="N44" s="4">
        <f t="shared" si="17"/>
        <v>-436570.65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6.52137686E8</v>
      </c>
      <c r="E45" s="4">
        <v>1.262154E7</v>
      </c>
      <c r="F45" s="6">
        <f t="shared" si="15"/>
        <v>639516146</v>
      </c>
      <c r="G45" s="6">
        <v>2.91800977E8</v>
      </c>
      <c r="H45" s="22">
        <v>4073.0</v>
      </c>
      <c r="I45" s="6">
        <v>565535.0</v>
      </c>
      <c r="J45" s="6">
        <v>5023185.0</v>
      </c>
      <c r="K45" s="4">
        <f t="shared" si="16"/>
        <v>-4457650</v>
      </c>
      <c r="L45" s="4">
        <f>I45+Feb!L45</f>
        <v>2362845</v>
      </c>
      <c r="M45" s="4">
        <f>J45+Feb!M45</f>
        <v>15534109</v>
      </c>
      <c r="N45" s="4">
        <f t="shared" si="17"/>
        <v>-13171264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3.55367464E8</v>
      </c>
      <c r="E46" s="4">
        <v>4478580.0</v>
      </c>
      <c r="F46" s="6">
        <f t="shared" si="15"/>
        <v>350888884</v>
      </c>
      <c r="G46" s="6">
        <v>2.46454009E8</v>
      </c>
      <c r="H46" s="22">
        <v>366.0</v>
      </c>
      <c r="I46" s="6">
        <v>1596875.0</v>
      </c>
      <c r="J46" s="6">
        <v>9.8630792E7</v>
      </c>
      <c r="K46" s="4">
        <f t="shared" si="16"/>
        <v>-97033917</v>
      </c>
      <c r="L46" s="4">
        <f>I46+Feb!L46</f>
        <v>7075076</v>
      </c>
      <c r="M46" s="4">
        <f>J46+Feb!M46</f>
        <v>131374204</v>
      </c>
      <c r="N46" s="4">
        <f t="shared" si="17"/>
        <v>-124299128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3.1386963764E8</v>
      </c>
      <c r="E47" s="4">
        <v>1014514.41</v>
      </c>
      <c r="F47" s="6">
        <f t="shared" si="15"/>
        <v>312855123.2</v>
      </c>
      <c r="G47" s="6">
        <v>1.5092638006E8</v>
      </c>
      <c r="H47" s="22">
        <v>46.0</v>
      </c>
      <c r="I47" s="6">
        <v>0.0</v>
      </c>
      <c r="J47" s="6">
        <v>984000.0</v>
      </c>
      <c r="K47" s="4">
        <f t="shared" si="16"/>
        <v>-984000</v>
      </c>
      <c r="L47" s="4">
        <f>I47+Feb!L47</f>
        <v>122503445</v>
      </c>
      <c r="M47" s="4">
        <f>J47+Feb!M47</f>
        <v>123701300</v>
      </c>
      <c r="N47" s="4">
        <f t="shared" si="17"/>
        <v>-1197855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4.41465506E8</v>
      </c>
      <c r="E48" s="4">
        <v>1.4171677E7</v>
      </c>
      <c r="F48" s="6">
        <f t="shared" si="15"/>
        <v>427293829</v>
      </c>
      <c r="G48" s="6">
        <v>2.13307123E8</v>
      </c>
      <c r="H48" s="22">
        <v>9611.0</v>
      </c>
      <c r="I48" s="6">
        <v>58303.0</v>
      </c>
      <c r="J48" s="6">
        <v>1.3444723E7</v>
      </c>
      <c r="K48" s="4">
        <f t="shared" si="16"/>
        <v>-13386420</v>
      </c>
      <c r="L48" s="4">
        <f>I48+Feb!L48</f>
        <v>118479</v>
      </c>
      <c r="M48" s="4">
        <f>J48+Feb!M48</f>
        <v>18039673</v>
      </c>
      <c r="N48" s="4">
        <f t="shared" si="17"/>
        <v>-17921194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1.818549891E9</v>
      </c>
      <c r="E49" s="4">
        <v>2.1662067E7</v>
      </c>
      <c r="F49" s="6">
        <f t="shared" si="15"/>
        <v>1796887824</v>
      </c>
      <c r="G49" s="6">
        <v>8.80548703E8</v>
      </c>
      <c r="H49" s="22">
        <v>7201.0</v>
      </c>
      <c r="I49" s="6">
        <v>438438.0</v>
      </c>
      <c r="J49" s="6">
        <v>2.9365728E7</v>
      </c>
      <c r="K49" s="4">
        <f t="shared" si="16"/>
        <v>-28927290</v>
      </c>
      <c r="L49" s="4">
        <f>I49+Feb!L49</f>
        <v>1288051</v>
      </c>
      <c r="M49" s="4">
        <f>J49+Feb!M49</f>
        <v>55012556</v>
      </c>
      <c r="N49" s="4">
        <f t="shared" si="17"/>
        <v>-53724505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1.19583839E8</v>
      </c>
      <c r="E50" s="4">
        <v>311579.0</v>
      </c>
      <c r="F50" s="6">
        <f t="shared" si="15"/>
        <v>119272260</v>
      </c>
      <c r="G50" s="6">
        <v>5.6561225E7</v>
      </c>
      <c r="H50" s="22">
        <v>158.0</v>
      </c>
      <c r="I50" s="6">
        <v>0.0</v>
      </c>
      <c r="J50" s="6">
        <v>0.0</v>
      </c>
      <c r="K50" s="4">
        <f t="shared" si="16"/>
        <v>0</v>
      </c>
      <c r="L50" s="4">
        <f>I50+Feb!L50</f>
        <v>0</v>
      </c>
      <c r="M50" s="4">
        <f>J50+Feb!M50</f>
        <v>1672556</v>
      </c>
      <c r="N50" s="4">
        <f t="shared" si="17"/>
        <v>-1672556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5.778277025E9</v>
      </c>
      <c r="E51" s="4">
        <v>4.600283E7</v>
      </c>
      <c r="F51" s="6">
        <f t="shared" si="15"/>
        <v>5732274195</v>
      </c>
      <c r="G51" s="6">
        <v>2.88062616E9</v>
      </c>
      <c r="H51" s="22">
        <v>54678.0</v>
      </c>
      <c r="I51" s="6">
        <v>5014510.0</v>
      </c>
      <c r="J51" s="6">
        <v>8.2540554E7</v>
      </c>
      <c r="K51" s="4">
        <f t="shared" si="16"/>
        <v>-77526044</v>
      </c>
      <c r="L51" s="4">
        <f>I51+Feb!L51</f>
        <v>17544554</v>
      </c>
      <c r="M51" s="4">
        <f>J51+Feb!M51</f>
        <v>175967224</v>
      </c>
      <c r="N51" s="4">
        <f t="shared" si="17"/>
        <v>-158422670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4.63480315E8</v>
      </c>
      <c r="E52" s="4">
        <v>2768491.0</v>
      </c>
      <c r="F52" s="6">
        <f t="shared" si="15"/>
        <v>460711824</v>
      </c>
      <c r="G52" s="6">
        <v>2.46053794E8</v>
      </c>
      <c r="H52" s="22">
        <v>5000.0</v>
      </c>
      <c r="I52" s="6">
        <v>0.0</v>
      </c>
      <c r="J52" s="6">
        <v>3471330.0</v>
      </c>
      <c r="K52" s="4">
        <f t="shared" si="16"/>
        <v>-3471330</v>
      </c>
      <c r="L52" s="4">
        <f>I52+Feb!L52</f>
        <v>0</v>
      </c>
      <c r="M52" s="4">
        <f>J52+Feb!M52</f>
        <v>24502082</v>
      </c>
      <c r="N52" s="4">
        <f t="shared" si="17"/>
        <v>-24502082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7.616033E7</v>
      </c>
      <c r="E54" s="4">
        <v>377997.0</v>
      </c>
      <c r="F54" s="6">
        <f t="shared" ref="F54:F56" si="19">D54-E54</f>
        <v>75782333</v>
      </c>
      <c r="G54" s="6">
        <v>1.5367322E7</v>
      </c>
      <c r="H54" s="22">
        <v>1258.0</v>
      </c>
      <c r="I54" s="6">
        <v>183009.0</v>
      </c>
      <c r="J54" s="6">
        <v>306104.0</v>
      </c>
      <c r="K54" s="4">
        <f t="shared" ref="K54:K56" si="20">I54-J54</f>
        <v>-123095</v>
      </c>
      <c r="L54" s="4">
        <f>I54+Feb!L54</f>
        <v>628033</v>
      </c>
      <c r="M54" s="4">
        <f>J54+Feb!M54</f>
        <v>1212813</v>
      </c>
      <c r="N54" s="4">
        <f t="shared" ref="N54:N56" si="21">L54-M54</f>
        <v>-584780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5.5431053E7</v>
      </c>
      <c r="E55" s="4">
        <v>313246.0</v>
      </c>
      <c r="F55" s="6">
        <f t="shared" si="19"/>
        <v>55117807</v>
      </c>
      <c r="G55" s="6">
        <v>3.8564326E7</v>
      </c>
      <c r="H55" s="22">
        <v>511.0</v>
      </c>
      <c r="I55" s="6">
        <v>156298.0</v>
      </c>
      <c r="J55" s="6">
        <v>0.0</v>
      </c>
      <c r="K55" s="4">
        <f t="shared" si="20"/>
        <v>156298</v>
      </c>
      <c r="L55" s="4">
        <f>I55+Feb!L55</f>
        <v>304941</v>
      </c>
      <c r="M55" s="4">
        <f>J55+Feb!M55</f>
        <v>186630</v>
      </c>
      <c r="N55" s="4">
        <f t="shared" si="21"/>
        <v>118311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4.651958E7</v>
      </c>
      <c r="E56" s="4">
        <v>298330.0</v>
      </c>
      <c r="F56" s="6">
        <f t="shared" si="19"/>
        <v>46221250</v>
      </c>
      <c r="G56" s="6">
        <v>3.7563583E7</v>
      </c>
      <c r="H56" s="22">
        <v>247.0</v>
      </c>
      <c r="I56" s="6">
        <v>38024.0</v>
      </c>
      <c r="J56" s="6">
        <v>57797.0</v>
      </c>
      <c r="K56" s="4">
        <f t="shared" si="20"/>
        <v>-19773</v>
      </c>
      <c r="L56" s="4">
        <f>I56+Feb!L56</f>
        <v>205385</v>
      </c>
      <c r="M56" s="4">
        <f>J56+Feb!M56</f>
        <v>102227</v>
      </c>
      <c r="N56" s="4">
        <f t="shared" si="21"/>
        <v>103158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10691066132</v>
      </c>
      <c r="E57" s="28">
        <f>SUM(E42:E56)</f>
        <v>162968901.9</v>
      </c>
      <c r="F57" s="28">
        <f t="shared" ref="F57:H57" si="23">SUM(F43:F56)</f>
        <v>10528097230</v>
      </c>
      <c r="G57" s="28">
        <f t="shared" si="23"/>
        <v>5294177625</v>
      </c>
      <c r="H57" s="29">
        <f t="shared" si="23"/>
        <v>86276</v>
      </c>
      <c r="I57" s="28">
        <f>SUM(I42:I56)</f>
        <v>9051576.33</v>
      </c>
      <c r="J57" s="28">
        <f t="shared" ref="J57:N57" si="24">SUM(J43:J56)</f>
        <v>235710520.9</v>
      </c>
      <c r="K57" s="28">
        <f t="shared" si="24"/>
        <v>-226658944.6</v>
      </c>
      <c r="L57" s="28">
        <f t="shared" si="24"/>
        <v>154597568.8</v>
      </c>
      <c r="M57" s="28">
        <f t="shared" si="24"/>
        <v>566869885.1</v>
      </c>
      <c r="N57" s="28">
        <f t="shared" si="24"/>
        <v>-412272316.3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6.242216854E7</v>
      </c>
      <c r="E59" s="6">
        <v>474661.64</v>
      </c>
      <c r="F59" s="6">
        <f t="shared" ref="F59:F62" si="25">D59-E59</f>
        <v>61947506.9</v>
      </c>
      <c r="G59" s="6">
        <v>0.0</v>
      </c>
      <c r="H59" s="22">
        <v>48.0</v>
      </c>
      <c r="I59" s="6">
        <v>0.0</v>
      </c>
      <c r="J59" s="6">
        <v>57425.68</v>
      </c>
      <c r="K59" s="4">
        <f t="shared" ref="K59:K62" si="26">I59-J59</f>
        <v>-57425.68</v>
      </c>
      <c r="L59" s="4">
        <f>I59+Feb!L59</f>
        <v>0</v>
      </c>
      <c r="M59" s="4">
        <f>J59+Feb!M59</f>
        <v>207807.29</v>
      </c>
      <c r="N59" s="4">
        <f t="shared" ref="N59:N62" si="27">L59-M59</f>
        <v>-207807.29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3.02450503E8</v>
      </c>
      <c r="E60" s="6">
        <v>1.8783003E7</v>
      </c>
      <c r="F60" s="6">
        <f t="shared" si="25"/>
        <v>283667500</v>
      </c>
      <c r="G60" s="6">
        <v>1.55708323E8</v>
      </c>
      <c r="H60" s="22">
        <v>210.0</v>
      </c>
      <c r="I60" s="6">
        <v>0.0</v>
      </c>
      <c r="J60" s="6">
        <v>1.7230182E7</v>
      </c>
      <c r="K60" s="4">
        <f t="shared" si="26"/>
        <v>-17230182</v>
      </c>
      <c r="L60" s="4">
        <f>I60+Feb!L60</f>
        <v>0</v>
      </c>
      <c r="M60" s="4">
        <f>J60+Feb!M60</f>
        <v>21099697</v>
      </c>
      <c r="N60" s="4">
        <f t="shared" si="27"/>
        <v>-21099697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1.587489506E9</v>
      </c>
      <c r="E61" s="6">
        <v>9128957.0</v>
      </c>
      <c r="F61" s="6">
        <f t="shared" si="25"/>
        <v>1578360549</v>
      </c>
      <c r="G61" s="6">
        <v>0.0</v>
      </c>
      <c r="H61" s="22">
        <v>4289.0</v>
      </c>
      <c r="I61" s="6">
        <v>1.6008526E7</v>
      </c>
      <c r="J61" s="6">
        <v>3.1673105E7</v>
      </c>
      <c r="K61" s="4">
        <f t="shared" si="26"/>
        <v>-15664579</v>
      </c>
      <c r="L61" s="4">
        <f>I61+Feb!L61</f>
        <v>20552846</v>
      </c>
      <c r="M61" s="4">
        <f>J61+Feb!M61</f>
        <v>81403794</v>
      </c>
      <c r="N61" s="4">
        <f t="shared" si="27"/>
        <v>-60850948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2.41905243E8</v>
      </c>
      <c r="E62" s="6">
        <v>657951.0</v>
      </c>
      <c r="F62" s="6">
        <f t="shared" si="25"/>
        <v>241247292</v>
      </c>
      <c r="G62" s="6">
        <v>0.0</v>
      </c>
      <c r="H62" s="22">
        <v>772.0</v>
      </c>
      <c r="I62" s="6">
        <v>4468816.0</v>
      </c>
      <c r="J62" s="6">
        <v>3643411.0</v>
      </c>
      <c r="K62" s="4">
        <f t="shared" si="26"/>
        <v>825405</v>
      </c>
      <c r="L62" s="4">
        <f>I62+Feb!L62</f>
        <v>4909633</v>
      </c>
      <c r="M62" s="4">
        <f>J62+Feb!M62</f>
        <v>5305727</v>
      </c>
      <c r="N62" s="4">
        <f t="shared" si="27"/>
        <v>-396094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2194267421</v>
      </c>
      <c r="E63" s="28">
        <f t="shared" si="29"/>
        <v>29044572.64</v>
      </c>
      <c r="F63" s="28">
        <f t="shared" si="29"/>
        <v>2165222848</v>
      </c>
      <c r="G63" s="28">
        <f t="shared" si="29"/>
        <v>155708323</v>
      </c>
      <c r="H63" s="29">
        <f t="shared" si="29"/>
        <v>5319</v>
      </c>
      <c r="I63" s="28">
        <f t="shared" si="29"/>
        <v>20477342</v>
      </c>
      <c r="J63" s="28">
        <f t="shared" si="29"/>
        <v>52604123.68</v>
      </c>
      <c r="K63" s="28">
        <f t="shared" si="29"/>
        <v>-32126781.68</v>
      </c>
      <c r="L63" s="28">
        <f t="shared" si="29"/>
        <v>25462479</v>
      </c>
      <c r="M63" s="28">
        <f t="shared" si="29"/>
        <v>108017025.3</v>
      </c>
      <c r="N63" s="28">
        <f t="shared" si="29"/>
        <v>-82554546.29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12885333553</v>
      </c>
      <c r="E64" s="28">
        <f t="shared" si="30"/>
        <v>192013474.6</v>
      </c>
      <c r="F64" s="28">
        <f t="shared" si="30"/>
        <v>12693320078</v>
      </c>
      <c r="G64" s="28">
        <f t="shared" si="30"/>
        <v>5449885948</v>
      </c>
      <c r="H64" s="29">
        <f t="shared" si="30"/>
        <v>91595</v>
      </c>
      <c r="I64" s="28">
        <f t="shared" si="30"/>
        <v>29528918.33</v>
      </c>
      <c r="J64" s="28">
        <f t="shared" si="30"/>
        <v>288314644.6</v>
      </c>
      <c r="K64" s="28">
        <f t="shared" si="30"/>
        <v>-258785726.3</v>
      </c>
      <c r="L64" s="28">
        <f t="shared" si="30"/>
        <v>180060047.8</v>
      </c>
      <c r="M64" s="28">
        <f t="shared" si="30"/>
        <v>674886910.4</v>
      </c>
      <c r="N64" s="28">
        <f t="shared" si="30"/>
        <v>-494826862.6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3.5011943452E10</v>
      </c>
      <c r="E67" s="6">
        <v>3.15721106E8</v>
      </c>
      <c r="F67" s="6">
        <f t="shared" ref="F67:F77" si="31">D67-E67</f>
        <v>34696222346</v>
      </c>
      <c r="G67" s="6">
        <v>2.6E8</v>
      </c>
      <c r="H67" s="22">
        <v>24134.0</v>
      </c>
      <c r="I67" s="6">
        <v>1.82690214E8</v>
      </c>
      <c r="J67" s="6">
        <v>3.15697456E8</v>
      </c>
      <c r="K67" s="4">
        <f t="shared" ref="K67:K77" si="32">I67-J67</f>
        <v>-133007242</v>
      </c>
      <c r="L67" s="4">
        <f>I67+Feb!L67</f>
        <v>616529217</v>
      </c>
      <c r="M67" s="4">
        <f>J67+Feb!M67</f>
        <v>1067324450</v>
      </c>
      <c r="N67" s="4">
        <f t="shared" ref="N67:N77" si="33">L67-M67</f>
        <v>-450795233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2.5925237526E8</v>
      </c>
      <c r="E68" s="6">
        <v>1530231.92</v>
      </c>
      <c r="F68" s="6">
        <f t="shared" si="31"/>
        <v>257722143.3</v>
      </c>
      <c r="G68" s="6">
        <v>0.0</v>
      </c>
      <c r="H68" s="22">
        <v>928.0</v>
      </c>
      <c r="I68" s="6">
        <v>531794.82</v>
      </c>
      <c r="J68" s="6">
        <v>5285058.42</v>
      </c>
      <c r="K68" s="4">
        <f t="shared" si="32"/>
        <v>-4753263.6</v>
      </c>
      <c r="L68" s="4">
        <f>I68+Feb!L68</f>
        <v>2250151.88</v>
      </c>
      <c r="M68" s="4">
        <f>J68+Feb!M68</f>
        <v>21419381.5</v>
      </c>
      <c r="N68" s="4">
        <f t="shared" si="33"/>
        <v>-19169229.62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9.4259474279E8</v>
      </c>
      <c r="E69" s="6">
        <v>1.050566146E7</v>
      </c>
      <c r="F69" s="6">
        <f t="shared" si="31"/>
        <v>932089081.3</v>
      </c>
      <c r="G69" s="6">
        <v>0.0</v>
      </c>
      <c r="H69" s="22">
        <v>1807.0</v>
      </c>
      <c r="I69" s="6">
        <v>1054031.65</v>
      </c>
      <c r="J69" s="6">
        <v>1.406234213E7</v>
      </c>
      <c r="K69" s="4">
        <f t="shared" si="32"/>
        <v>-13008310.48</v>
      </c>
      <c r="L69" s="4">
        <f>I69+Feb!L69</f>
        <v>15208318.71</v>
      </c>
      <c r="M69" s="4">
        <f>J69+Feb!M69</f>
        <v>31450949.52</v>
      </c>
      <c r="N69" s="4">
        <f t="shared" si="33"/>
        <v>-16242630.81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1.88355784E8</v>
      </c>
      <c r="E70" s="6">
        <v>181220.0</v>
      </c>
      <c r="F70" s="6">
        <f t="shared" si="31"/>
        <v>188174564</v>
      </c>
      <c r="G70" s="6">
        <v>0.0</v>
      </c>
      <c r="H70" s="22">
        <v>134.0</v>
      </c>
      <c r="I70" s="6">
        <v>0.0</v>
      </c>
      <c r="J70" s="6">
        <v>367690.0</v>
      </c>
      <c r="K70" s="4">
        <f t="shared" si="32"/>
        <v>-367690</v>
      </c>
      <c r="L70" s="4">
        <f>I70+Feb!L70</f>
        <v>4998</v>
      </c>
      <c r="M70" s="4">
        <f>J70+Feb!M70</f>
        <v>426661</v>
      </c>
      <c r="N70" s="4">
        <f t="shared" si="33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1.157782211E9</v>
      </c>
      <c r="E71" s="6">
        <v>1.4755902E7</v>
      </c>
      <c r="F71" s="6">
        <f t="shared" si="31"/>
        <v>1143026309</v>
      </c>
      <c r="G71" s="6">
        <v>0.0</v>
      </c>
      <c r="H71" s="22">
        <v>1727.0</v>
      </c>
      <c r="I71" s="6">
        <v>482410.0</v>
      </c>
      <c r="J71" s="6">
        <v>2.9552121E7</v>
      </c>
      <c r="K71" s="4">
        <f t="shared" si="32"/>
        <v>-29069711</v>
      </c>
      <c r="L71" s="4">
        <f>I71+Feb!L71</f>
        <v>2000407</v>
      </c>
      <c r="M71" s="4">
        <f>J71+Feb!M71</f>
        <v>53912628</v>
      </c>
      <c r="N71" s="4">
        <f t="shared" si="33"/>
        <v>-51912221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1.403284308E9</v>
      </c>
      <c r="E72" s="6">
        <v>3.1710405E7</v>
      </c>
      <c r="F72" s="6">
        <f t="shared" si="31"/>
        <v>1371573903</v>
      </c>
      <c r="G72" s="6">
        <v>0.0</v>
      </c>
      <c r="H72" s="22">
        <v>4548.0</v>
      </c>
      <c r="I72" s="6">
        <v>2673894.0</v>
      </c>
      <c r="J72" s="6">
        <v>2.8185079E7</v>
      </c>
      <c r="K72" s="4">
        <f t="shared" si="32"/>
        <v>-25511185</v>
      </c>
      <c r="L72" s="4">
        <f>I72+Feb!L72</f>
        <v>5652943</v>
      </c>
      <c r="M72" s="4">
        <f>J72+Feb!M72</f>
        <v>45170819</v>
      </c>
      <c r="N72" s="4">
        <f t="shared" si="33"/>
        <v>-39517876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6.1333419E8</v>
      </c>
      <c r="E73" s="6">
        <v>9891727.0</v>
      </c>
      <c r="F73" s="6">
        <f t="shared" si="31"/>
        <v>603442463</v>
      </c>
      <c r="G73" s="6">
        <v>0.0</v>
      </c>
      <c r="H73" s="22">
        <v>399.0</v>
      </c>
      <c r="I73" s="6">
        <v>0.0</v>
      </c>
      <c r="J73" s="6">
        <v>3208515.0</v>
      </c>
      <c r="K73" s="4">
        <f t="shared" si="32"/>
        <v>-3208515</v>
      </c>
      <c r="L73" s="4">
        <f>I73+Feb!L73</f>
        <v>0</v>
      </c>
      <c r="M73" s="4">
        <f>J73+Feb!M73</f>
        <v>20407108</v>
      </c>
      <c r="N73" s="4">
        <f t="shared" si="33"/>
        <v>-20407108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3.3492437169E8</v>
      </c>
      <c r="E74" s="6">
        <v>1322888.71</v>
      </c>
      <c r="F74" s="6">
        <f t="shared" si="31"/>
        <v>333601483</v>
      </c>
      <c r="G74" s="6">
        <v>0.0</v>
      </c>
      <c r="H74" s="22">
        <v>3948.0</v>
      </c>
      <c r="I74" s="6">
        <v>2584215.31</v>
      </c>
      <c r="J74" s="6">
        <v>1683005.72</v>
      </c>
      <c r="K74" s="4">
        <f t="shared" si="32"/>
        <v>901209.59</v>
      </c>
      <c r="L74" s="4">
        <f>I74+Feb!L74</f>
        <v>8272153.63</v>
      </c>
      <c r="M74" s="4">
        <f>J74+Feb!M74</f>
        <v>3785103.21</v>
      </c>
      <c r="N74" s="4">
        <f t="shared" si="33"/>
        <v>4487050.42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1.88644932852E9</v>
      </c>
      <c r="E75" s="6">
        <v>3434138.34</v>
      </c>
      <c r="F75" s="6">
        <f t="shared" si="31"/>
        <v>1883015190</v>
      </c>
      <c r="G75" s="6">
        <v>0.0</v>
      </c>
      <c r="H75" s="22">
        <v>781.0</v>
      </c>
      <c r="I75" s="6">
        <v>5.011914833E7</v>
      </c>
      <c r="J75" s="6">
        <v>331463.09</v>
      </c>
      <c r="K75" s="4">
        <f t="shared" si="32"/>
        <v>49787685.24</v>
      </c>
      <c r="L75" s="4">
        <f>I75+Feb!L75</f>
        <v>77712609.06</v>
      </c>
      <c r="M75" s="4">
        <f>J75+Feb!M75</f>
        <v>5565167.03</v>
      </c>
      <c r="N75" s="4">
        <f t="shared" si="33"/>
        <v>72147442.03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6.457659157E9</v>
      </c>
      <c r="E76" s="6">
        <v>2.537969E7</v>
      </c>
      <c r="F76" s="6">
        <f t="shared" si="31"/>
        <v>6432279467</v>
      </c>
      <c r="G76" s="6">
        <v>0.0</v>
      </c>
      <c r="H76" s="22">
        <v>19389.0</v>
      </c>
      <c r="I76" s="6">
        <v>7.0643479E7</v>
      </c>
      <c r="J76" s="6">
        <v>6.3731558E7</v>
      </c>
      <c r="K76" s="4">
        <f t="shared" si="32"/>
        <v>6911921</v>
      </c>
      <c r="L76" s="4">
        <f>I76+Feb!L76</f>
        <v>179914337</v>
      </c>
      <c r="M76" s="4">
        <f>J76+Feb!M76</f>
        <v>332806134</v>
      </c>
      <c r="N76" s="4">
        <f t="shared" si="33"/>
        <v>-152891797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1.45871845E8</v>
      </c>
      <c r="E77" s="6">
        <v>429561.0</v>
      </c>
      <c r="F77" s="6">
        <f t="shared" si="31"/>
        <v>145442284</v>
      </c>
      <c r="G77" s="6">
        <v>0.0</v>
      </c>
      <c r="H77" s="22">
        <v>2904.0</v>
      </c>
      <c r="I77" s="6">
        <v>991818.0</v>
      </c>
      <c r="J77" s="6">
        <v>560261.0</v>
      </c>
      <c r="K77" s="4">
        <f t="shared" si="32"/>
        <v>431557</v>
      </c>
      <c r="L77" s="4">
        <f>I77+Feb!L77</f>
        <v>2366258</v>
      </c>
      <c r="M77" s="4">
        <f>J77+Feb!M77</f>
        <v>8275016</v>
      </c>
      <c r="N77" s="4">
        <f t="shared" si="33"/>
        <v>-5908758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7.0947451105E8</v>
      </c>
      <c r="E79" s="6">
        <v>2353242.3</v>
      </c>
      <c r="F79" s="6">
        <f>D79-E79</f>
        <v>707121268.8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>I79+Feb!L79</f>
        <v>0</v>
      </c>
      <c r="M79" s="4">
        <f>J79+Feb!M79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49110926276</v>
      </c>
      <c r="E80" s="28">
        <f t="shared" si="35"/>
        <v>417215773.7</v>
      </c>
      <c r="F80" s="28">
        <f t="shared" si="35"/>
        <v>48693710503</v>
      </c>
      <c r="G80" s="28">
        <f t="shared" si="35"/>
        <v>260000000</v>
      </c>
      <c r="H80" s="29">
        <f t="shared" si="35"/>
        <v>60712</v>
      </c>
      <c r="I80" s="28">
        <f t="shared" si="35"/>
        <v>311771005.1</v>
      </c>
      <c r="J80" s="28">
        <f t="shared" si="35"/>
        <v>462664549.4</v>
      </c>
      <c r="K80" s="28">
        <f t="shared" si="35"/>
        <v>-150893544.3</v>
      </c>
      <c r="L80" s="28">
        <f t="shared" si="35"/>
        <v>909911393.3</v>
      </c>
      <c r="M80" s="28">
        <f t="shared" si="35"/>
        <v>1590543417</v>
      </c>
      <c r="N80" s="28">
        <f t="shared" si="35"/>
        <v>-680632024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1.1888326265E10</v>
      </c>
      <c r="E82" s="6">
        <v>3.63840025E8</v>
      </c>
      <c r="F82" s="6">
        <f t="shared" ref="F82:F88" si="36">D82-E82</f>
        <v>11524486240</v>
      </c>
      <c r="G82" s="6">
        <v>0.0</v>
      </c>
      <c r="H82" s="22">
        <v>7227.0</v>
      </c>
      <c r="I82" s="6">
        <v>2.4760602E7</v>
      </c>
      <c r="J82" s="6">
        <v>1.06568499E8</v>
      </c>
      <c r="K82" s="4">
        <f t="shared" ref="K82:K88" si="37">I82-J82</f>
        <v>-81807897</v>
      </c>
      <c r="L82" s="4">
        <f>I82+Feb!L82</f>
        <v>84041745</v>
      </c>
      <c r="M82" s="4">
        <f>J82+Feb!M82</f>
        <v>302572746</v>
      </c>
      <c r="N82" s="4">
        <f t="shared" ref="N82:N88" si="38">L82-M82</f>
        <v>-218531001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1.3732471345E8</v>
      </c>
      <c r="E83" s="6">
        <v>2.49984043665E7</v>
      </c>
      <c r="F83" s="6">
        <f t="shared" si="36"/>
        <v>112326309.1</v>
      </c>
      <c r="G83" s="6">
        <v>0.0</v>
      </c>
      <c r="H83" s="22">
        <v>72.0</v>
      </c>
      <c r="I83" s="6">
        <v>1.859052394E7</v>
      </c>
      <c r="J83" s="6">
        <v>1121789.7</v>
      </c>
      <c r="K83" s="4">
        <f t="shared" si="37"/>
        <v>17468734.24</v>
      </c>
      <c r="L83" s="4">
        <f>I83+Feb!L83</f>
        <v>18590523.94</v>
      </c>
      <c r="M83" s="4">
        <f>J83+Feb!M83</f>
        <v>2683522.38</v>
      </c>
      <c r="N83" s="4">
        <f t="shared" si="38"/>
        <v>15907001.56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3.47939037E8</v>
      </c>
      <c r="E84" s="6">
        <v>3.0527926E7</v>
      </c>
      <c r="F84" s="6">
        <f t="shared" si="36"/>
        <v>317411111</v>
      </c>
      <c r="G84" s="6">
        <v>0.0</v>
      </c>
      <c r="H84" s="22">
        <v>160.0</v>
      </c>
      <c r="I84" s="6">
        <v>57289.0</v>
      </c>
      <c r="J84" s="6">
        <v>1489691.0</v>
      </c>
      <c r="K84" s="4">
        <f t="shared" si="37"/>
        <v>-1432402</v>
      </c>
      <c r="L84" s="4">
        <f>I84+Feb!L84</f>
        <v>186598</v>
      </c>
      <c r="M84" s="4">
        <f>J84+Feb!M84</f>
        <v>2292229</v>
      </c>
      <c r="N84" s="4">
        <f t="shared" si="38"/>
        <v>-2105631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6.7431124E7</v>
      </c>
      <c r="E85" s="6">
        <v>1.6227836E7</v>
      </c>
      <c r="F85" s="6">
        <f t="shared" si="36"/>
        <v>51203288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I85+Feb!L85</f>
        <v>0</v>
      </c>
      <c r="M85" s="4">
        <f>J85+Feb!M85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1.643599522E9</v>
      </c>
      <c r="E86" s="6">
        <v>1.0902682E7</v>
      </c>
      <c r="F86" s="6">
        <f t="shared" si="36"/>
        <v>1632696840</v>
      </c>
      <c r="G86" s="6">
        <v>0.0</v>
      </c>
      <c r="H86" s="22">
        <v>1579.0</v>
      </c>
      <c r="I86" s="6">
        <v>101948.0</v>
      </c>
      <c r="J86" s="6">
        <v>2.3885287E7</v>
      </c>
      <c r="K86" s="4">
        <f t="shared" si="37"/>
        <v>-23783339</v>
      </c>
      <c r="L86" s="4">
        <f>I86+Feb!L86</f>
        <v>159620</v>
      </c>
      <c r="M86" s="4">
        <f>J86+Feb!M86</f>
        <v>62750664</v>
      </c>
      <c r="N86" s="4">
        <f t="shared" si="38"/>
        <v>-62591044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2.2673422238E8</v>
      </c>
      <c r="E87" s="6">
        <v>1310923.34</v>
      </c>
      <c r="F87" s="6">
        <f t="shared" si="36"/>
        <v>225423299</v>
      </c>
      <c r="G87" s="6">
        <v>0.0</v>
      </c>
      <c r="H87" s="22">
        <v>96.0</v>
      </c>
      <c r="I87" s="6">
        <v>200235.0</v>
      </c>
      <c r="J87" s="6">
        <v>0.0</v>
      </c>
      <c r="K87" s="4">
        <f t="shared" si="37"/>
        <v>200235</v>
      </c>
      <c r="L87" s="4">
        <f>I87+Feb!L87</f>
        <v>397566</v>
      </c>
      <c r="M87" s="4">
        <f>J87+Feb!M87</f>
        <v>0</v>
      </c>
      <c r="N87" s="4">
        <f t="shared" si="38"/>
        <v>397566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4.97456656E8</v>
      </c>
      <c r="E88" s="6">
        <v>2.7491398E7</v>
      </c>
      <c r="F88" s="6">
        <f t="shared" si="36"/>
        <v>469965258</v>
      </c>
      <c r="G88" s="6">
        <v>0.0</v>
      </c>
      <c r="H88" s="22">
        <v>2648.0</v>
      </c>
      <c r="I88" s="6">
        <v>114420.0</v>
      </c>
      <c r="J88" s="6">
        <v>6249374.0</v>
      </c>
      <c r="K88" s="4">
        <f t="shared" si="37"/>
        <v>-6134954</v>
      </c>
      <c r="L88" s="4">
        <f>I88+Feb!L88</f>
        <v>3204266</v>
      </c>
      <c r="M88" s="4">
        <f>J88+Feb!M88</f>
        <v>27545895</v>
      </c>
      <c r="N88" s="4">
        <f t="shared" si="38"/>
        <v>-24341629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14808811540</v>
      </c>
      <c r="E89" s="28">
        <f t="shared" si="40"/>
        <v>475299194.7</v>
      </c>
      <c r="F89" s="28">
        <f t="shared" si="40"/>
        <v>14333512345</v>
      </c>
      <c r="G89" s="28">
        <f t="shared" si="40"/>
        <v>0</v>
      </c>
      <c r="H89" s="29">
        <f t="shared" si="40"/>
        <v>11806</v>
      </c>
      <c r="I89" s="28">
        <f t="shared" si="40"/>
        <v>43825017.94</v>
      </c>
      <c r="J89" s="28">
        <f t="shared" si="40"/>
        <v>139314640.7</v>
      </c>
      <c r="K89" s="28">
        <f t="shared" si="40"/>
        <v>-95489622.76</v>
      </c>
      <c r="L89" s="28">
        <f t="shared" si="40"/>
        <v>106580318.9</v>
      </c>
      <c r="M89" s="28">
        <f t="shared" si="40"/>
        <v>397845056.4</v>
      </c>
      <c r="N89" s="28">
        <f t="shared" si="40"/>
        <v>-291264737.4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7.16100749E8</v>
      </c>
      <c r="E90" s="6">
        <v>4813605.0</v>
      </c>
      <c r="F90" s="6">
        <f>D90-E90</f>
        <v>711287144</v>
      </c>
      <c r="G90" s="6">
        <v>0.0</v>
      </c>
      <c r="H90" s="22">
        <v>572.0</v>
      </c>
      <c r="I90" s="6">
        <v>3194049.0</v>
      </c>
      <c r="J90" s="6">
        <v>1.2332908E7</v>
      </c>
      <c r="K90" s="4">
        <f>I90-J90</f>
        <v>-9138859</v>
      </c>
      <c r="L90" s="4">
        <f>I90+Feb!L90</f>
        <v>18427084</v>
      </c>
      <c r="M90" s="4">
        <f>J90+Feb!M90</f>
        <v>23956912</v>
      </c>
      <c r="N90" s="4">
        <f>L90-M90</f>
        <v>-5529828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716100749</v>
      </c>
      <c r="E91" s="28">
        <f t="shared" si="41"/>
        <v>4813605</v>
      </c>
      <c r="F91" s="28">
        <f t="shared" si="41"/>
        <v>711287144</v>
      </c>
      <c r="G91" s="28">
        <f t="shared" si="41"/>
        <v>0</v>
      </c>
      <c r="H91" s="30">
        <f t="shared" si="41"/>
        <v>572</v>
      </c>
      <c r="I91" s="28">
        <f t="shared" si="41"/>
        <v>3194049</v>
      </c>
      <c r="J91" s="28">
        <f t="shared" si="41"/>
        <v>12332908</v>
      </c>
      <c r="K91" s="28">
        <f t="shared" si="41"/>
        <v>-9138859</v>
      </c>
      <c r="L91" s="28">
        <f t="shared" si="41"/>
        <v>18427084</v>
      </c>
      <c r="M91" s="28">
        <f t="shared" si="41"/>
        <v>23956912</v>
      </c>
      <c r="N91" s="28">
        <f t="shared" si="41"/>
        <v>-5529828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64635838565</v>
      </c>
      <c r="E92" s="28">
        <f t="shared" si="42"/>
        <v>897328573.4</v>
      </c>
      <c r="F92" s="28">
        <f t="shared" si="42"/>
        <v>63738509992</v>
      </c>
      <c r="G92" s="28">
        <f t="shared" si="42"/>
        <v>260000000</v>
      </c>
      <c r="H92" s="29">
        <f t="shared" si="42"/>
        <v>73090</v>
      </c>
      <c r="I92" s="28">
        <f t="shared" si="42"/>
        <v>358790072.1</v>
      </c>
      <c r="J92" s="28">
        <f t="shared" si="42"/>
        <v>614312098.1</v>
      </c>
      <c r="K92" s="28">
        <f t="shared" si="42"/>
        <v>-255522026</v>
      </c>
      <c r="L92" s="28">
        <f t="shared" si="42"/>
        <v>1034918796</v>
      </c>
      <c r="M92" s="28">
        <f t="shared" si="42"/>
        <v>2012345386</v>
      </c>
      <c r="N92" s="28">
        <f t="shared" si="42"/>
        <v>-977426589.4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1.7239218744E8</v>
      </c>
      <c r="E95" s="6">
        <v>291417.38</v>
      </c>
      <c r="F95" s="6">
        <f t="shared" ref="F95:F98" si="43">D95-E95</f>
        <v>172100770.1</v>
      </c>
      <c r="G95" s="6">
        <v>0.0</v>
      </c>
      <c r="H95" s="22">
        <v>73.0</v>
      </c>
      <c r="I95" s="6">
        <v>131000.0</v>
      </c>
      <c r="J95" s="6">
        <v>80394.93</v>
      </c>
      <c r="K95" s="4">
        <f t="shared" ref="K95:K98" si="44">I95-J95</f>
        <v>50605.07</v>
      </c>
      <c r="L95" s="4">
        <f>I95+Feb!L95</f>
        <v>922000</v>
      </c>
      <c r="M95" s="4">
        <f>J95+Feb!M95</f>
        <v>80394.93</v>
      </c>
      <c r="N95" s="4">
        <f t="shared" ref="N95:N98" si="45">L95-M95</f>
        <v>841605.07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2.1722533721E10</v>
      </c>
      <c r="E96" s="6">
        <v>5.64324251E8</v>
      </c>
      <c r="F96" s="6">
        <f t="shared" si="43"/>
        <v>21158209470</v>
      </c>
      <c r="G96" s="6">
        <v>0.0</v>
      </c>
      <c r="H96" s="22">
        <v>21966.0</v>
      </c>
      <c r="I96" s="6">
        <v>321013.0</v>
      </c>
      <c r="J96" s="6">
        <v>2.82272705E8</v>
      </c>
      <c r="K96" s="4">
        <f t="shared" si="44"/>
        <v>-281951692</v>
      </c>
      <c r="L96" s="4">
        <f>I96+Feb!L96</f>
        <v>1026581</v>
      </c>
      <c r="M96" s="4">
        <f>J96+Feb!M96</f>
        <v>1110241986</v>
      </c>
      <c r="N96" s="4">
        <f t="shared" si="45"/>
        <v>-1109215405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2.569051527E9</v>
      </c>
      <c r="E97" s="6">
        <v>2.5930703E7</v>
      </c>
      <c r="F97" s="6">
        <f t="shared" si="43"/>
        <v>2543120824</v>
      </c>
      <c r="G97" s="6">
        <v>0.0</v>
      </c>
      <c r="H97" s="22">
        <v>1179.0</v>
      </c>
      <c r="I97" s="6">
        <v>6.8989395E7</v>
      </c>
      <c r="J97" s="6">
        <v>8.6975012E7</v>
      </c>
      <c r="K97" s="4">
        <f t="shared" si="44"/>
        <v>-17985617</v>
      </c>
      <c r="L97" s="4">
        <f>I97+Feb!L97</f>
        <v>243685522</v>
      </c>
      <c r="M97" s="4">
        <f>J97+Feb!M97</f>
        <v>479693987</v>
      </c>
      <c r="N97" s="4">
        <f t="shared" si="45"/>
        <v>-236008465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1.3067107895E10</v>
      </c>
      <c r="E98" s="6">
        <v>6.39453089E8</v>
      </c>
      <c r="F98" s="6">
        <f t="shared" si="43"/>
        <v>12427654806</v>
      </c>
      <c r="G98" s="6">
        <v>0.0</v>
      </c>
      <c r="H98" s="22">
        <v>73474.0</v>
      </c>
      <c r="I98" s="6">
        <v>6.09974547E8</v>
      </c>
      <c r="J98" s="6">
        <v>6.21449569E8</v>
      </c>
      <c r="K98" s="4">
        <f t="shared" si="44"/>
        <v>-11475022</v>
      </c>
      <c r="L98" s="4">
        <f>I98+Feb!L98</f>
        <v>1570722999</v>
      </c>
      <c r="M98" s="4">
        <f>J98+Feb!M98</f>
        <v>1646377308</v>
      </c>
      <c r="N98" s="4">
        <f t="shared" si="45"/>
        <v>-75654309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1.1881390234E10</v>
      </c>
      <c r="E100" s="6">
        <v>3.0749851E8</v>
      </c>
      <c r="F100" s="6">
        <f>D100-E100</f>
        <v>11573891724</v>
      </c>
      <c r="G100" s="6">
        <v>0.0</v>
      </c>
      <c r="H100" s="22">
        <v>27113.0</v>
      </c>
      <c r="I100" s="6">
        <v>8.35811931E8</v>
      </c>
      <c r="J100" s="6">
        <v>8.59984068E8</v>
      </c>
      <c r="K100" s="4">
        <f>I100-J100</f>
        <v>-24172137</v>
      </c>
      <c r="L100" s="4">
        <f>I100+Feb!L100</f>
        <v>2316300480</v>
      </c>
      <c r="M100" s="4">
        <f>J100+Feb!M100</f>
        <v>2260442749</v>
      </c>
      <c r="N100" s="4">
        <f>L100-M100</f>
        <v>55857731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49412475564</v>
      </c>
      <c r="E101" s="28">
        <f t="shared" si="47"/>
        <v>1537497970</v>
      </c>
      <c r="F101" s="28">
        <f t="shared" si="47"/>
        <v>47874977594</v>
      </c>
      <c r="G101" s="28">
        <f t="shared" si="47"/>
        <v>0</v>
      </c>
      <c r="H101" s="30">
        <f t="shared" si="47"/>
        <v>123805</v>
      </c>
      <c r="I101" s="28">
        <f t="shared" si="47"/>
        <v>1515227886</v>
      </c>
      <c r="J101" s="28">
        <f t="shared" si="47"/>
        <v>1850761749</v>
      </c>
      <c r="K101" s="28">
        <f t="shared" si="47"/>
        <v>-335533862.9</v>
      </c>
      <c r="L101" s="28">
        <f t="shared" si="47"/>
        <v>4132657582</v>
      </c>
      <c r="M101" s="28">
        <f t="shared" si="47"/>
        <v>5496836425</v>
      </c>
      <c r="N101" s="28">
        <f t="shared" si="47"/>
        <v>-1364178843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2.533421448E9</v>
      </c>
      <c r="E103" s="6">
        <v>2.2147457E7</v>
      </c>
      <c r="F103" s="6">
        <f>D103-E103</f>
        <v>2511273991</v>
      </c>
      <c r="G103" s="6">
        <v>0.0</v>
      </c>
      <c r="H103" s="22">
        <v>3848.0</v>
      </c>
      <c r="I103" s="6">
        <v>3.09927025E8</v>
      </c>
      <c r="J103" s="6">
        <v>1.52225465E8</v>
      </c>
      <c r="K103" s="4">
        <f>I103-J103</f>
        <v>157701560</v>
      </c>
      <c r="L103" s="4">
        <f>I103+Feb!L103</f>
        <v>669320283</v>
      </c>
      <c r="M103" s="4">
        <f>J103+Feb!M103</f>
        <v>481356071</v>
      </c>
      <c r="N103" s="4">
        <f>L103-M103</f>
        <v>187964212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2533421448</v>
      </c>
      <c r="E104" s="28">
        <f t="shared" si="48"/>
        <v>22147457</v>
      </c>
      <c r="F104" s="28">
        <f t="shared" si="48"/>
        <v>2511273991</v>
      </c>
      <c r="G104" s="28">
        <f t="shared" si="48"/>
        <v>0</v>
      </c>
      <c r="H104" s="30">
        <f t="shared" si="48"/>
        <v>3848</v>
      </c>
      <c r="I104" s="28">
        <f t="shared" si="48"/>
        <v>309927025</v>
      </c>
      <c r="J104" s="28">
        <f t="shared" si="48"/>
        <v>152225465</v>
      </c>
      <c r="K104" s="28">
        <f t="shared" si="48"/>
        <v>157701560</v>
      </c>
      <c r="L104" s="28">
        <f t="shared" si="48"/>
        <v>669320283</v>
      </c>
      <c r="M104" s="28">
        <f t="shared" si="48"/>
        <v>481356071</v>
      </c>
      <c r="N104" s="28">
        <f t="shared" si="48"/>
        <v>187964212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51945897012</v>
      </c>
      <c r="E105" s="28">
        <f t="shared" si="49"/>
        <v>1559645427</v>
      </c>
      <c r="F105" s="28">
        <f t="shared" si="49"/>
        <v>50386251585</v>
      </c>
      <c r="G105" s="28">
        <f t="shared" si="49"/>
        <v>0</v>
      </c>
      <c r="H105" s="30">
        <f t="shared" si="49"/>
        <v>127653</v>
      </c>
      <c r="I105" s="28">
        <f t="shared" si="49"/>
        <v>1825154911</v>
      </c>
      <c r="J105" s="28">
        <f t="shared" si="49"/>
        <v>2002987214</v>
      </c>
      <c r="K105" s="28">
        <f t="shared" si="49"/>
        <v>-177832302.9</v>
      </c>
      <c r="L105" s="28">
        <f t="shared" si="49"/>
        <v>4801977865</v>
      </c>
      <c r="M105" s="28">
        <f t="shared" si="49"/>
        <v>5978192496</v>
      </c>
      <c r="N105" s="28">
        <f t="shared" si="49"/>
        <v>-1176214631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8.992354889E9</v>
      </c>
      <c r="E108" s="6">
        <v>1.17599085E8</v>
      </c>
      <c r="F108" s="6">
        <f t="shared" ref="F108:F110" si="50">D108-E108</f>
        <v>8874755804</v>
      </c>
      <c r="G108" s="6">
        <v>0.0</v>
      </c>
      <c r="H108" s="22">
        <v>485121.0</v>
      </c>
      <c r="I108" s="6">
        <v>1.66778972E8</v>
      </c>
      <c r="J108" s="6">
        <v>1.12679059E8</v>
      </c>
      <c r="K108" s="4">
        <f t="shared" ref="K108:K110" si="51">I108-J108</f>
        <v>54099913</v>
      </c>
      <c r="L108" s="4">
        <f>I108+Feb!L108</f>
        <v>487588092</v>
      </c>
      <c r="M108" s="4">
        <f>J108+Feb!M108</f>
        <v>384544641</v>
      </c>
      <c r="N108" s="4">
        <f t="shared" ref="N108:N110" si="52">L108-M108</f>
        <v>103043451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4.839292907E9</v>
      </c>
      <c r="E109" s="6">
        <v>4.2739854E7</v>
      </c>
      <c r="F109" s="6">
        <f t="shared" si="50"/>
        <v>4796553053</v>
      </c>
      <c r="G109" s="6">
        <v>0.0</v>
      </c>
      <c r="H109" s="22">
        <v>10334.0</v>
      </c>
      <c r="I109" s="6">
        <v>8.3182511E7</v>
      </c>
      <c r="J109" s="6">
        <v>3.57439308E8</v>
      </c>
      <c r="K109" s="4">
        <f t="shared" si="51"/>
        <v>-274256797</v>
      </c>
      <c r="L109" s="4">
        <f>I109+Feb!L109</f>
        <v>529520789</v>
      </c>
      <c r="M109" s="4">
        <f>J109+Feb!M109</f>
        <v>576734283</v>
      </c>
      <c r="N109" s="4">
        <f t="shared" si="52"/>
        <v>-47213494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3.268096134E9</v>
      </c>
      <c r="E110" s="6">
        <v>3.0766987E7</v>
      </c>
      <c r="F110" s="6">
        <f t="shared" si="50"/>
        <v>3237329147</v>
      </c>
      <c r="G110" s="6">
        <v>0.0</v>
      </c>
      <c r="H110" s="22">
        <v>4469.0</v>
      </c>
      <c r="I110" s="6">
        <v>9.6574479E7</v>
      </c>
      <c r="J110" s="6">
        <v>1.30426842E8</v>
      </c>
      <c r="K110" s="4">
        <f t="shared" si="51"/>
        <v>-33852363</v>
      </c>
      <c r="L110" s="4">
        <f>I110+Feb!L110</f>
        <v>535504597</v>
      </c>
      <c r="M110" s="4">
        <f>J110+Feb!M110</f>
        <v>220344002</v>
      </c>
      <c r="N110" s="4">
        <f t="shared" si="52"/>
        <v>315160595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17099743930</v>
      </c>
      <c r="E111" s="28">
        <f t="shared" si="54"/>
        <v>191105926</v>
      </c>
      <c r="F111" s="28">
        <f t="shared" si="54"/>
        <v>16908638004</v>
      </c>
      <c r="G111" s="28">
        <f t="shared" si="54"/>
        <v>0</v>
      </c>
      <c r="H111" s="29">
        <f t="shared" si="54"/>
        <v>499924</v>
      </c>
      <c r="I111" s="28">
        <f t="shared" si="54"/>
        <v>346535962</v>
      </c>
      <c r="J111" s="28">
        <f t="shared" si="54"/>
        <v>600545209</v>
      </c>
      <c r="K111" s="28">
        <f t="shared" si="54"/>
        <v>-254009247</v>
      </c>
      <c r="L111" s="28">
        <f t="shared" si="54"/>
        <v>1552613478</v>
      </c>
      <c r="M111" s="28">
        <f t="shared" si="54"/>
        <v>1181622926</v>
      </c>
      <c r="N111" s="28">
        <f t="shared" si="54"/>
        <v>370990552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9.082190453E9</v>
      </c>
      <c r="E113" s="6">
        <v>1.19094971E8</v>
      </c>
      <c r="F113" s="6">
        <f>D113-E113</f>
        <v>8963095482</v>
      </c>
      <c r="G113" s="6">
        <v>0.0</v>
      </c>
      <c r="H113" s="22">
        <v>7202.0</v>
      </c>
      <c r="I113" s="6">
        <v>8.1941697E7</v>
      </c>
      <c r="J113" s="6">
        <v>2.25552887E8</v>
      </c>
      <c r="K113" s="4">
        <f>I113-J113</f>
        <v>-143611190</v>
      </c>
      <c r="L113" s="4">
        <f>I113+Feb!L113</f>
        <v>161942525</v>
      </c>
      <c r="M113" s="4">
        <f>J113+Feb!M113</f>
        <v>466410255</v>
      </c>
      <c r="N113" s="4">
        <f>L113-M113</f>
        <v>-304467730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9082190453</v>
      </c>
      <c r="E114" s="28">
        <f t="shared" si="55"/>
        <v>119094971</v>
      </c>
      <c r="F114" s="28">
        <f t="shared" si="55"/>
        <v>8963095482</v>
      </c>
      <c r="G114" s="28">
        <f t="shared" si="55"/>
        <v>0</v>
      </c>
      <c r="H114" s="30">
        <f t="shared" si="55"/>
        <v>7202</v>
      </c>
      <c r="I114" s="28">
        <f t="shared" si="55"/>
        <v>81941697</v>
      </c>
      <c r="J114" s="28">
        <f t="shared" si="55"/>
        <v>225552887</v>
      </c>
      <c r="K114" s="28">
        <f t="shared" si="55"/>
        <v>-143611190</v>
      </c>
      <c r="L114" s="28">
        <f t="shared" si="55"/>
        <v>161942525</v>
      </c>
      <c r="M114" s="28">
        <f t="shared" si="55"/>
        <v>466410255</v>
      </c>
      <c r="N114" s="28">
        <f t="shared" si="55"/>
        <v>-304467730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26181934383</v>
      </c>
      <c r="E115" s="28">
        <f t="shared" si="56"/>
        <v>310200897</v>
      </c>
      <c r="F115" s="28">
        <f t="shared" si="56"/>
        <v>25871733486</v>
      </c>
      <c r="G115" s="28">
        <f t="shared" si="56"/>
        <v>0</v>
      </c>
      <c r="H115" s="30">
        <f t="shared" si="56"/>
        <v>507126</v>
      </c>
      <c r="I115" s="28">
        <f t="shared" si="56"/>
        <v>428477659</v>
      </c>
      <c r="J115" s="28">
        <f t="shared" si="56"/>
        <v>826098096</v>
      </c>
      <c r="K115" s="28">
        <f t="shared" si="56"/>
        <v>-397620437</v>
      </c>
      <c r="L115" s="28">
        <f t="shared" si="56"/>
        <v>1714556003</v>
      </c>
      <c r="M115" s="28">
        <f t="shared" si="56"/>
        <v>1648033181</v>
      </c>
      <c r="N115" s="28">
        <f t="shared" si="56"/>
        <v>66522822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213462962031</v>
      </c>
      <c r="E116" s="40">
        <f t="shared" si="57"/>
        <v>3371597293</v>
      </c>
      <c r="F116" s="40">
        <f t="shared" si="57"/>
        <v>210091364738</v>
      </c>
      <c r="G116" s="40">
        <f t="shared" si="57"/>
        <v>59155263647</v>
      </c>
      <c r="H116" s="41">
        <f t="shared" si="57"/>
        <v>1842115</v>
      </c>
      <c r="I116" s="40">
        <f t="shared" si="57"/>
        <v>2929617438</v>
      </c>
      <c r="J116" s="40">
        <f t="shared" si="57"/>
        <v>4666613752</v>
      </c>
      <c r="K116" s="40">
        <f t="shared" si="57"/>
        <v>-1736996314</v>
      </c>
      <c r="L116" s="40">
        <f t="shared" si="57"/>
        <v>8738870884</v>
      </c>
      <c r="M116" s="40">
        <f t="shared" si="57"/>
        <v>12315171296</v>
      </c>
      <c r="N116" s="40">
        <f t="shared" si="57"/>
        <v>-3576300413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I116+Feb!L116-L116</f>
        <v>0</v>
      </c>
      <c r="M117" s="4">
        <f>J116+Feb!M116-Mar!M116</f>
        <v>0</v>
      </c>
      <c r="N117" s="4">
        <f>K116+Feb!N116-Mar!N116</f>
        <v>0.0000004768371582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3734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112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3.727680401E9</v>
      </c>
      <c r="E9" s="6">
        <v>1.6586059E7</v>
      </c>
      <c r="F9" s="6">
        <f t="shared" ref="F9:F27" si="1">D9-E9</f>
        <v>3711094342</v>
      </c>
      <c r="G9" s="6">
        <v>3.610766587E9</v>
      </c>
      <c r="H9" s="22">
        <v>5787.0</v>
      </c>
      <c r="I9" s="6">
        <v>3895709.0</v>
      </c>
      <c r="J9" s="6">
        <v>3.8893467E7</v>
      </c>
      <c r="K9" s="4">
        <f t="shared" ref="K9:K27" si="2">I9-J9</f>
        <v>-34997758</v>
      </c>
      <c r="L9" s="4">
        <f>I9+Feb!L9</f>
        <v>23921065</v>
      </c>
      <c r="M9" s="4">
        <f>J9+Feb!M9</f>
        <v>93648240</v>
      </c>
      <c r="N9" s="4">
        <f t="shared" ref="N9:N27" si="3">L9-M9</f>
        <v>-69727175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9.9423616811E8</v>
      </c>
      <c r="E10" s="6">
        <v>5881151.75</v>
      </c>
      <c r="F10" s="6">
        <f t="shared" si="1"/>
        <v>988355016.4</v>
      </c>
      <c r="G10" s="6">
        <v>9.0877886185E8</v>
      </c>
      <c r="H10" s="22">
        <v>4153.0</v>
      </c>
      <c r="I10" s="6">
        <v>1.945391704E7</v>
      </c>
      <c r="J10" s="6">
        <v>1.382755597E7</v>
      </c>
      <c r="K10" s="4">
        <f t="shared" si="2"/>
        <v>5626361.07</v>
      </c>
      <c r="L10" s="4">
        <f>I10+Feb!L10</f>
        <v>61754874.39</v>
      </c>
      <c r="M10" s="4">
        <f>J10+Feb!M10</f>
        <v>37824902.05</v>
      </c>
      <c r="N10" s="4">
        <f t="shared" si="3"/>
        <v>23929972.34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1.05182173959E9</v>
      </c>
      <c r="E11" s="6">
        <v>5938330.44</v>
      </c>
      <c r="F11" s="6">
        <f t="shared" si="1"/>
        <v>1045883409</v>
      </c>
      <c r="G11" s="6">
        <v>9.667950159E8</v>
      </c>
      <c r="H11" s="22">
        <v>2475.0</v>
      </c>
      <c r="I11" s="6">
        <v>3871055.49</v>
      </c>
      <c r="J11" s="6">
        <v>1.637587314E7</v>
      </c>
      <c r="K11" s="4">
        <f t="shared" si="2"/>
        <v>-12504817.65</v>
      </c>
      <c r="L11" s="4">
        <f>I11+Feb!L11</f>
        <v>16646335.71</v>
      </c>
      <c r="M11" s="4">
        <f>J11+Feb!M11</f>
        <v>29317981.37</v>
      </c>
      <c r="N11" s="4">
        <f t="shared" si="3"/>
        <v>-12671645.66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4.3695162012E8</v>
      </c>
      <c r="E12" s="6">
        <v>1.177716623E7</v>
      </c>
      <c r="F12" s="6">
        <f t="shared" si="1"/>
        <v>425174453.9</v>
      </c>
      <c r="G12" s="6">
        <v>3.7292095604E8</v>
      </c>
      <c r="H12" s="22">
        <v>1714.0</v>
      </c>
      <c r="I12" s="6">
        <v>1.995032004E7</v>
      </c>
      <c r="J12" s="6">
        <v>744807.26</v>
      </c>
      <c r="K12" s="4">
        <f t="shared" si="2"/>
        <v>19205512.78</v>
      </c>
      <c r="L12" s="4">
        <f>I12+Feb!L12</f>
        <v>41032623.37</v>
      </c>
      <c r="M12" s="4">
        <f>J12+Feb!M12</f>
        <v>1720904.91</v>
      </c>
      <c r="N12" s="4">
        <f t="shared" si="3"/>
        <v>39311718.46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3.44433276E8</v>
      </c>
      <c r="E13" s="6">
        <v>863871.0</v>
      </c>
      <c r="F13" s="6">
        <f t="shared" si="1"/>
        <v>343569405</v>
      </c>
      <c r="G13" s="6">
        <v>2.92407742E8</v>
      </c>
      <c r="H13" s="22">
        <v>1147.0</v>
      </c>
      <c r="I13" s="6">
        <v>232895.0</v>
      </c>
      <c r="J13" s="6">
        <v>1582188.0</v>
      </c>
      <c r="K13" s="4">
        <f t="shared" si="2"/>
        <v>-1349293</v>
      </c>
      <c r="L13" s="4">
        <f>I13+Feb!L13</f>
        <v>794954</v>
      </c>
      <c r="M13" s="4">
        <f>J13+Feb!M13</f>
        <v>9096934</v>
      </c>
      <c r="N13" s="4">
        <f t="shared" si="3"/>
        <v>-8301980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3.089753006E9</v>
      </c>
      <c r="E14" s="6">
        <v>7.6002487E7</v>
      </c>
      <c r="F14" s="6">
        <f t="shared" si="1"/>
        <v>3013750519</v>
      </c>
      <c r="G14" s="6">
        <v>2.727444004E9</v>
      </c>
      <c r="H14" s="22">
        <v>14342.0</v>
      </c>
      <c r="I14" s="6">
        <v>4949273.0</v>
      </c>
      <c r="J14" s="6">
        <v>2.3436077E7</v>
      </c>
      <c r="K14" s="4">
        <f t="shared" si="2"/>
        <v>-18486804</v>
      </c>
      <c r="L14" s="4">
        <f>I14+Feb!L14</f>
        <v>40934592</v>
      </c>
      <c r="M14" s="4">
        <f>J14+Feb!M14</f>
        <v>122115264</v>
      </c>
      <c r="N14" s="4">
        <f t="shared" si="3"/>
        <v>-81180672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8.9427281E7</v>
      </c>
      <c r="E15" s="6">
        <v>351878.0</v>
      </c>
      <c r="F15" s="6">
        <f t="shared" si="1"/>
        <v>89075403</v>
      </c>
      <c r="G15" s="6">
        <v>8.3341085E7</v>
      </c>
      <c r="H15" s="22">
        <v>477.0</v>
      </c>
      <c r="I15" s="6">
        <v>1471042.0</v>
      </c>
      <c r="J15" s="6">
        <v>207686.0</v>
      </c>
      <c r="K15" s="4">
        <f t="shared" si="2"/>
        <v>1263356</v>
      </c>
      <c r="L15" s="4">
        <f>I15+Feb!L15</f>
        <v>7236629</v>
      </c>
      <c r="M15" s="4">
        <f>J15+Feb!M15</f>
        <v>1080702</v>
      </c>
      <c r="N15" s="4">
        <f t="shared" si="3"/>
        <v>6155927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1.15693364E8</v>
      </c>
      <c r="E16" s="6">
        <v>1384500.0</v>
      </c>
      <c r="F16" s="6">
        <f t="shared" si="1"/>
        <v>114308864</v>
      </c>
      <c r="G16" s="6">
        <v>1.1097756E8</v>
      </c>
      <c r="H16" s="22">
        <v>42.0</v>
      </c>
      <c r="I16" s="6">
        <v>0.0</v>
      </c>
      <c r="J16" s="6">
        <v>4270929.0</v>
      </c>
      <c r="K16" s="4">
        <f t="shared" si="2"/>
        <v>-4270929</v>
      </c>
      <c r="L16" s="4">
        <f>I16+Feb!L16</f>
        <v>0</v>
      </c>
      <c r="M16" s="4">
        <f>J16+Feb!M16</f>
        <v>4270929</v>
      </c>
      <c r="N16" s="4">
        <f t="shared" si="3"/>
        <v>-4270929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1.019368785E9</v>
      </c>
      <c r="E17" s="6">
        <v>2.6321603E7</v>
      </c>
      <c r="F17" s="6">
        <f t="shared" si="1"/>
        <v>993047182</v>
      </c>
      <c r="G17" s="6">
        <v>1.000248093E9</v>
      </c>
      <c r="H17" s="22">
        <v>10954.0</v>
      </c>
      <c r="I17" s="6">
        <v>0.0</v>
      </c>
      <c r="J17" s="6">
        <v>6430162.0</v>
      </c>
      <c r="K17" s="4">
        <f t="shared" si="2"/>
        <v>-6430162</v>
      </c>
      <c r="L17" s="4">
        <f>I17+Feb!L17</f>
        <v>0</v>
      </c>
      <c r="M17" s="4">
        <f>J17+Feb!M17</f>
        <v>20508556</v>
      </c>
      <c r="N17" s="4">
        <f t="shared" si="3"/>
        <v>-20508556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3.094232781E9</v>
      </c>
      <c r="E18" s="6">
        <v>2.2477588E7</v>
      </c>
      <c r="F18" s="6">
        <f t="shared" si="1"/>
        <v>3071755193</v>
      </c>
      <c r="G18" s="6">
        <v>3.004745015E9</v>
      </c>
      <c r="H18" s="22">
        <v>10693.0</v>
      </c>
      <c r="I18" s="6">
        <v>6119251.0</v>
      </c>
      <c r="J18" s="6">
        <v>2.9665773E7</v>
      </c>
      <c r="K18" s="4">
        <f t="shared" si="2"/>
        <v>-23546522</v>
      </c>
      <c r="L18" s="4">
        <f>I18+Feb!L18</f>
        <v>19633671</v>
      </c>
      <c r="M18" s="4">
        <f>J18+Feb!M18</f>
        <v>84434613</v>
      </c>
      <c r="N18" s="4">
        <f t="shared" si="3"/>
        <v>-64800942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2.53593257421E9</v>
      </c>
      <c r="E19" s="6">
        <v>6843692.32</v>
      </c>
      <c r="F19" s="6">
        <f t="shared" si="1"/>
        <v>2529088882</v>
      </c>
      <c r="G19" s="6">
        <v>2.28213371728E9</v>
      </c>
      <c r="H19" s="22">
        <v>4988.0</v>
      </c>
      <c r="I19" s="6">
        <v>3.198992417E7</v>
      </c>
      <c r="J19" s="6">
        <v>3.84213526E7</v>
      </c>
      <c r="K19" s="4">
        <f t="shared" si="2"/>
        <v>-6431428.43</v>
      </c>
      <c r="L19" s="4">
        <f>I19+Feb!L19</f>
        <v>48247099.24</v>
      </c>
      <c r="M19" s="4">
        <f>J19+Feb!M19</f>
        <v>45672089.82</v>
      </c>
      <c r="N19" s="4">
        <f t="shared" si="3"/>
        <v>2575009.42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8.8235385227E9</v>
      </c>
      <c r="E20" s="6">
        <v>3.679093619E7</v>
      </c>
      <c r="F20" s="6">
        <f t="shared" si="1"/>
        <v>8786747587</v>
      </c>
      <c r="G20" s="6">
        <v>8.22395392734E9</v>
      </c>
      <c r="H20" s="22">
        <v>31681.0</v>
      </c>
      <c r="I20" s="6">
        <v>7.430503067E7</v>
      </c>
      <c r="J20" s="6">
        <v>1.2675380014E8</v>
      </c>
      <c r="K20" s="4">
        <f t="shared" si="2"/>
        <v>-52448769.47</v>
      </c>
      <c r="L20" s="4">
        <f>I20+Feb!L20</f>
        <v>91056482.89</v>
      </c>
      <c r="M20" s="4">
        <f>J20+Feb!M20</f>
        <v>178218576.5</v>
      </c>
      <c r="N20" s="4">
        <f t="shared" si="3"/>
        <v>-87162093.64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3.0726805629E8</v>
      </c>
      <c r="E21" s="6">
        <v>487370.37</v>
      </c>
      <c r="F21" s="6">
        <f t="shared" si="1"/>
        <v>306780685.9</v>
      </c>
      <c r="G21" s="6">
        <v>3.004920174E8</v>
      </c>
      <c r="H21" s="22">
        <v>880.0</v>
      </c>
      <c r="I21" s="6">
        <v>275121.22</v>
      </c>
      <c r="J21" s="6">
        <v>266085.37</v>
      </c>
      <c r="K21" s="4">
        <f t="shared" si="2"/>
        <v>9035.85</v>
      </c>
      <c r="L21" s="4">
        <f>I21+Feb!L21</f>
        <v>1085849.73</v>
      </c>
      <c r="M21" s="4">
        <f>J21+Feb!M21</f>
        <v>550060.98</v>
      </c>
      <c r="N21" s="4">
        <f t="shared" si="3"/>
        <v>535788.75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3.42026732825E9</v>
      </c>
      <c r="E22" s="6">
        <v>8620675.27</v>
      </c>
      <c r="F22" s="6">
        <f t="shared" si="1"/>
        <v>3411646653</v>
      </c>
      <c r="G22" s="6">
        <v>3.32892734733E9</v>
      </c>
      <c r="H22" s="22">
        <v>22851.0</v>
      </c>
      <c r="I22" s="6">
        <v>2.483523428E7</v>
      </c>
      <c r="J22" s="6">
        <v>3.121961849E7</v>
      </c>
      <c r="K22" s="4">
        <f t="shared" si="2"/>
        <v>-6384384.21</v>
      </c>
      <c r="L22" s="4">
        <f>I22+Feb!L22</f>
        <v>91995548.01</v>
      </c>
      <c r="M22" s="4">
        <f>J22+Feb!M22</f>
        <v>52849094.01</v>
      </c>
      <c r="N22" s="4">
        <f t="shared" si="3"/>
        <v>39146454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6.005846994E9</v>
      </c>
      <c r="E23" s="6">
        <v>1.1994108E7</v>
      </c>
      <c r="F23" s="6">
        <f t="shared" si="1"/>
        <v>5993852886</v>
      </c>
      <c r="G23" s="6">
        <v>5.899405295E9</v>
      </c>
      <c r="H23" s="22">
        <v>12110.0</v>
      </c>
      <c r="I23" s="6">
        <v>655537.0</v>
      </c>
      <c r="J23" s="6">
        <v>9.9442563E7</v>
      </c>
      <c r="K23" s="4">
        <f t="shared" si="2"/>
        <v>-98787026</v>
      </c>
      <c r="L23" s="4">
        <f>I23+Feb!L23</f>
        <v>2191898</v>
      </c>
      <c r="M23" s="4">
        <f>J23+Feb!M23</f>
        <v>313697259</v>
      </c>
      <c r="N23" s="4">
        <f t="shared" si="3"/>
        <v>-311505361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3.49582257343E9</v>
      </c>
      <c r="E24" s="6">
        <v>9430641.87</v>
      </c>
      <c r="F24" s="6">
        <f t="shared" si="1"/>
        <v>3486391932</v>
      </c>
      <c r="G24" s="6">
        <v>3.24745768795E9</v>
      </c>
      <c r="H24" s="22">
        <v>12115.0</v>
      </c>
      <c r="I24" s="6">
        <v>2857303.19</v>
      </c>
      <c r="J24" s="6">
        <v>6235293.28</v>
      </c>
      <c r="K24" s="4">
        <f t="shared" si="2"/>
        <v>-3377990.09</v>
      </c>
      <c r="L24" s="4">
        <f>I24+Feb!L24</f>
        <v>19387656.51</v>
      </c>
      <c r="M24" s="4">
        <f>J24+Feb!M24</f>
        <v>18905050.97</v>
      </c>
      <c r="N24" s="4">
        <f t="shared" si="3"/>
        <v>482605.54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5.365381953E9</v>
      </c>
      <c r="E25" s="6">
        <v>4.1290822E7</v>
      </c>
      <c r="F25" s="6">
        <f t="shared" si="1"/>
        <v>5324091131</v>
      </c>
      <c r="G25" s="6">
        <v>5.271274827E9</v>
      </c>
      <c r="H25" s="22">
        <v>67413.0</v>
      </c>
      <c r="I25" s="6">
        <v>1.3141129E7</v>
      </c>
      <c r="J25" s="6">
        <v>1.04312132E8</v>
      </c>
      <c r="K25" s="4">
        <f t="shared" si="2"/>
        <v>-91171003</v>
      </c>
      <c r="L25" s="4">
        <f>I25+Feb!L25</f>
        <v>53092046</v>
      </c>
      <c r="M25" s="4">
        <f>J25+Feb!M25</f>
        <v>220124083</v>
      </c>
      <c r="N25" s="4">
        <f t="shared" si="3"/>
        <v>-167032037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8.603865754E9</v>
      </c>
      <c r="E26" s="6">
        <v>6.9079199E7</v>
      </c>
      <c r="F26" s="6">
        <f t="shared" si="1"/>
        <v>8534786555</v>
      </c>
      <c r="G26" s="6">
        <v>8.48567752E9</v>
      </c>
      <c r="H26" s="22">
        <v>58408.0</v>
      </c>
      <c r="I26" s="6">
        <v>2.3845488E7</v>
      </c>
      <c r="J26" s="6">
        <v>1.46706366E8</v>
      </c>
      <c r="K26" s="4">
        <f t="shared" si="2"/>
        <v>-122860878</v>
      </c>
      <c r="L26" s="4">
        <f>I26+Feb!L26</f>
        <v>154030569</v>
      </c>
      <c r="M26" s="4">
        <f>J26+Feb!M26</f>
        <v>322564774</v>
      </c>
      <c r="N26" s="4">
        <f t="shared" si="3"/>
        <v>-168534205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5.3042686665E8</v>
      </c>
      <c r="E27" s="6">
        <v>1.353616269E7</v>
      </c>
      <c r="F27" s="6">
        <f t="shared" si="1"/>
        <v>516890704</v>
      </c>
      <c r="G27" s="6">
        <v>4.684883682E8</v>
      </c>
      <c r="H27" s="22">
        <v>1194.0</v>
      </c>
      <c r="I27" s="6">
        <v>206949.78</v>
      </c>
      <c r="J27" s="6">
        <v>2849276.11</v>
      </c>
      <c r="K27" s="4">
        <f t="shared" si="2"/>
        <v>-2642326.33</v>
      </c>
      <c r="L27" s="4">
        <f>I27+Feb!L27</f>
        <v>1079302.46</v>
      </c>
      <c r="M27" s="4">
        <f>J27+Feb!M27</f>
        <v>3082993.24</v>
      </c>
      <c r="N27" s="4">
        <f t="shared" si="3"/>
        <v>-2003690.78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>
        <f>I28+Feb!L28</f>
        <v>0</v>
      </c>
      <c r="M28" s="4">
        <f>J28+Feb!M28</f>
        <v>0</v>
      </c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2.4543406254E8</v>
      </c>
      <c r="E29" s="6">
        <v>864167.18</v>
      </c>
      <c r="F29" s="6">
        <f t="shared" ref="F29:F32" si="5">D29-E29</f>
        <v>244569895.4</v>
      </c>
      <c r="G29" s="6">
        <v>2.3410722781E8</v>
      </c>
      <c r="H29" s="22">
        <v>4662.0</v>
      </c>
      <c r="I29" s="6">
        <v>1.813236017E7</v>
      </c>
      <c r="J29" s="6">
        <v>2549403.87</v>
      </c>
      <c r="K29" s="4">
        <f t="shared" ref="K29:K32" si="6">I29-J29</f>
        <v>15582956.3</v>
      </c>
      <c r="L29" s="4">
        <f>I29+Feb!L29</f>
        <v>39465955.73</v>
      </c>
      <c r="M29" s="4">
        <f>J29+Feb!M29</f>
        <v>15032561.64</v>
      </c>
      <c r="N29" s="4">
        <f t="shared" ref="N29:N32" si="7">L29-M29</f>
        <v>24433394.09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3.9447778676E8</v>
      </c>
      <c r="E30" s="6">
        <v>1349185.03</v>
      </c>
      <c r="F30" s="6">
        <f t="shared" si="5"/>
        <v>393128601.7</v>
      </c>
      <c r="G30" s="6">
        <v>3.26519805E8</v>
      </c>
      <c r="H30" s="22">
        <v>6215.0</v>
      </c>
      <c r="I30" s="6">
        <v>7932697.32</v>
      </c>
      <c r="J30" s="6">
        <v>1.684261185E7</v>
      </c>
      <c r="K30" s="4">
        <f t="shared" si="6"/>
        <v>-8909914.53</v>
      </c>
      <c r="L30" s="4">
        <f>I30+Feb!L30</f>
        <v>43936602.75</v>
      </c>
      <c r="M30" s="4">
        <f>J30+Feb!M30</f>
        <v>29293398.29</v>
      </c>
      <c r="N30" s="4">
        <f t="shared" si="7"/>
        <v>14643204.46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2.6046397524E8</v>
      </c>
      <c r="E31" s="6">
        <v>2099576.16</v>
      </c>
      <c r="F31" s="6">
        <f t="shared" si="5"/>
        <v>258364399.1</v>
      </c>
      <c r="G31" s="6">
        <v>2.54967084E8</v>
      </c>
      <c r="H31" s="22">
        <v>1136.0</v>
      </c>
      <c r="I31" s="6">
        <v>219446.22</v>
      </c>
      <c r="J31" s="6">
        <v>217179.09</v>
      </c>
      <c r="K31" s="4">
        <f t="shared" si="6"/>
        <v>2267.13</v>
      </c>
      <c r="L31" s="4">
        <f>I31+Feb!L31</f>
        <v>2960184.98</v>
      </c>
      <c r="M31" s="4">
        <f>J31+Feb!M31</f>
        <v>12614177.85</v>
      </c>
      <c r="N31" s="4">
        <f t="shared" si="7"/>
        <v>-9653992.87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7.05683012E8</v>
      </c>
      <c r="E32" s="6">
        <v>8613527.0</v>
      </c>
      <c r="F32" s="6">
        <f t="shared" si="5"/>
        <v>697069485</v>
      </c>
      <c r="G32" s="6">
        <v>6.88515295E8</v>
      </c>
      <c r="H32" s="22">
        <v>760660.0</v>
      </c>
      <c r="I32" s="6">
        <v>1.2965953E7</v>
      </c>
      <c r="J32" s="6">
        <v>8335050.0</v>
      </c>
      <c r="K32" s="4">
        <f t="shared" si="6"/>
        <v>4630903</v>
      </c>
      <c r="L32" s="4">
        <f>I32+Feb!L32</f>
        <v>118944271</v>
      </c>
      <c r="M32" s="4">
        <f>J32+Feb!M32</f>
        <v>87638342</v>
      </c>
      <c r="N32" s="4">
        <f t="shared" si="7"/>
        <v>31305929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>
        <f>I33+Feb!L33</f>
        <v>0</v>
      </c>
      <c r="M33" s="4">
        <f>J33+Feb!M33</f>
        <v>0</v>
      </c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1.371676029E9</v>
      </c>
      <c r="E34" s="6">
        <v>1307345.0</v>
      </c>
      <c r="F34" s="6">
        <f>D34-E34</f>
        <v>1370368684</v>
      </c>
      <c r="G34" s="6">
        <v>1.35503266E9</v>
      </c>
      <c r="H34" s="22">
        <v>3288.0</v>
      </c>
      <c r="I34" s="6">
        <v>0.0</v>
      </c>
      <c r="J34" s="6">
        <v>0.0</v>
      </c>
      <c r="K34" s="4">
        <f>I34-J34</f>
        <v>0</v>
      </c>
      <c r="L34" s="4">
        <f>I34+Feb!L34</f>
        <v>40232388</v>
      </c>
      <c r="M34" s="4">
        <f>J34+Feb!M34</f>
        <v>0</v>
      </c>
      <c r="N34" s="4">
        <f>L34-M34</f>
        <v>40232388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56029683910</v>
      </c>
      <c r="E35" s="28">
        <f t="shared" si="9"/>
        <v>379892042.5</v>
      </c>
      <c r="F35" s="28">
        <f t="shared" si="9"/>
        <v>55649791867</v>
      </c>
      <c r="G35" s="28">
        <f t="shared" si="9"/>
        <v>53445377699</v>
      </c>
      <c r="H35" s="29">
        <f t="shared" si="9"/>
        <v>1039385</v>
      </c>
      <c r="I35" s="28">
        <f t="shared" si="9"/>
        <v>271305636.6</v>
      </c>
      <c r="J35" s="28">
        <f t="shared" si="9"/>
        <v>719585250.2</v>
      </c>
      <c r="K35" s="28">
        <f t="shared" si="9"/>
        <v>-448279613.6</v>
      </c>
      <c r="L35" s="28">
        <f t="shared" si="9"/>
        <v>919660598.8</v>
      </c>
      <c r="M35" s="28">
        <f t="shared" si="9"/>
        <v>1704261488</v>
      </c>
      <c r="N35" s="28">
        <f t="shared" si="9"/>
        <v>-784600888.9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2.748637573E7</v>
      </c>
      <c r="E37" s="6">
        <v>260731.71</v>
      </c>
      <c r="F37" s="6">
        <f t="shared" ref="F37:F38" si="10">D37-E37</f>
        <v>27225644.02</v>
      </c>
      <c r="G37" s="6">
        <v>0.0</v>
      </c>
      <c r="H37" s="22">
        <v>50.0</v>
      </c>
      <c r="I37" s="6">
        <v>0.0</v>
      </c>
      <c r="J37" s="6">
        <v>28531.77</v>
      </c>
      <c r="K37" s="4">
        <f t="shared" ref="K37:K38" si="11">I37-J37</f>
        <v>-28531.77</v>
      </c>
      <c r="L37" s="4">
        <f>I37+Feb!L37</f>
        <v>104642.2</v>
      </c>
      <c r="M37" s="4">
        <f>J37+Feb!M37</f>
        <v>153134.87</v>
      </c>
      <c r="N37" s="4">
        <f t="shared" ref="N37:N38" si="12">L37-M37</f>
        <v>-48492.67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1.756788232E9</v>
      </c>
      <c r="E38" s="6">
        <v>3.2256146E7</v>
      </c>
      <c r="F38" s="6">
        <f t="shared" si="10"/>
        <v>1724532086</v>
      </c>
      <c r="G38" s="6">
        <v>0.0</v>
      </c>
      <c r="H38" s="22">
        <v>3216.0</v>
      </c>
      <c r="I38" s="6">
        <v>1.6360241E7</v>
      </c>
      <c r="J38" s="6">
        <v>2.15287917E8</v>
      </c>
      <c r="K38" s="4">
        <f t="shared" si="11"/>
        <v>-198927676</v>
      </c>
      <c r="L38" s="4">
        <f>I38+Feb!L38</f>
        <v>87592931</v>
      </c>
      <c r="M38" s="4">
        <f>J38+Feb!M38</f>
        <v>297298701</v>
      </c>
      <c r="N38" s="4">
        <f t="shared" si="12"/>
        <v>-209705770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1784274608</v>
      </c>
      <c r="E39" s="28">
        <f t="shared" si="13"/>
        <v>32516877.71</v>
      </c>
      <c r="F39" s="28">
        <f t="shared" si="13"/>
        <v>1751757730</v>
      </c>
      <c r="G39" s="28">
        <f t="shared" si="13"/>
        <v>0</v>
      </c>
      <c r="H39" s="30">
        <f t="shared" si="13"/>
        <v>3266</v>
      </c>
      <c r="I39" s="28">
        <f t="shared" si="13"/>
        <v>16360241</v>
      </c>
      <c r="J39" s="28">
        <f t="shared" si="13"/>
        <v>215316448.8</v>
      </c>
      <c r="K39" s="28">
        <f t="shared" si="13"/>
        <v>-198956207.8</v>
      </c>
      <c r="L39" s="28">
        <f t="shared" si="13"/>
        <v>87697573.2</v>
      </c>
      <c r="M39" s="28">
        <f t="shared" si="13"/>
        <v>297451835.9</v>
      </c>
      <c r="N39" s="28">
        <f t="shared" si="13"/>
        <v>-209754262.7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57813958518</v>
      </c>
      <c r="E40" s="28">
        <f t="shared" si="14"/>
        <v>412408920.2</v>
      </c>
      <c r="F40" s="28">
        <f t="shared" si="14"/>
        <v>57401549597</v>
      </c>
      <c r="G40" s="28">
        <f t="shared" si="14"/>
        <v>53445377699</v>
      </c>
      <c r="H40" s="30">
        <f t="shared" si="14"/>
        <v>1042651</v>
      </c>
      <c r="I40" s="28">
        <f t="shared" si="14"/>
        <v>287665877.6</v>
      </c>
      <c r="J40" s="28">
        <f t="shared" si="14"/>
        <v>934901698.9</v>
      </c>
      <c r="K40" s="28">
        <f t="shared" si="14"/>
        <v>-647235821.4</v>
      </c>
      <c r="L40" s="28">
        <f t="shared" si="14"/>
        <v>1007358172</v>
      </c>
      <c r="M40" s="28">
        <f t="shared" si="14"/>
        <v>2001713324</v>
      </c>
      <c r="N40" s="28">
        <f t="shared" si="14"/>
        <v>-994355151.6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4.5410320688E8</v>
      </c>
      <c r="E43" s="4">
        <v>5.425424119E7</v>
      </c>
      <c r="F43" s="6">
        <f t="shared" ref="F43:F52" si="15">D43-E43</f>
        <v>399848965.7</v>
      </c>
      <c r="G43" s="6">
        <v>2.10736819E8</v>
      </c>
      <c r="H43" s="22">
        <v>2316.0</v>
      </c>
      <c r="I43" s="6">
        <v>716009.53</v>
      </c>
      <c r="J43" s="6">
        <v>1378680.64</v>
      </c>
      <c r="K43" s="4">
        <f t="shared" ref="K43:K52" si="16">I43-J43</f>
        <v>-662671.11</v>
      </c>
      <c r="L43" s="4">
        <f>I43+Feb!L43</f>
        <v>1623332.56</v>
      </c>
      <c r="M43" s="4">
        <f>J43+Feb!M43</f>
        <v>18184513.23</v>
      </c>
      <c r="N43" s="4">
        <f t="shared" ref="N43:N52" si="17">L43-M43</f>
        <v>-16561180.67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1.161205985E8</v>
      </c>
      <c r="E44" s="4">
        <v>4693809.34</v>
      </c>
      <c r="F44" s="6">
        <f t="shared" si="15"/>
        <v>111426789.2</v>
      </c>
      <c r="G44" s="6">
        <v>2.56672035E7</v>
      </c>
      <c r="H44" s="22">
        <v>811.0</v>
      </c>
      <c r="I44" s="6">
        <v>284574.8</v>
      </c>
      <c r="J44" s="6">
        <v>507627.26</v>
      </c>
      <c r="K44" s="4">
        <f t="shared" si="16"/>
        <v>-223052.46</v>
      </c>
      <c r="L44" s="4">
        <f>I44+Feb!L44</f>
        <v>943427.2</v>
      </c>
      <c r="M44" s="4">
        <f>J44+Feb!M44</f>
        <v>1379997.85</v>
      </c>
      <c r="N44" s="4">
        <f t="shared" si="17"/>
        <v>-436570.65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6.52137686E8</v>
      </c>
      <c r="E45" s="4">
        <v>1.262154E7</v>
      </c>
      <c r="F45" s="6">
        <f t="shared" si="15"/>
        <v>639516146</v>
      </c>
      <c r="G45" s="6">
        <v>2.91800977E8</v>
      </c>
      <c r="H45" s="22">
        <v>4073.0</v>
      </c>
      <c r="I45" s="6">
        <v>565535.0</v>
      </c>
      <c r="J45" s="6">
        <v>5023185.0</v>
      </c>
      <c r="K45" s="4">
        <f t="shared" si="16"/>
        <v>-4457650</v>
      </c>
      <c r="L45" s="4">
        <f>I45+Feb!L45</f>
        <v>2362845</v>
      </c>
      <c r="M45" s="4">
        <f>J45+Feb!M45</f>
        <v>15534109</v>
      </c>
      <c r="N45" s="4">
        <f t="shared" si="17"/>
        <v>-13171264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3.55367464E8</v>
      </c>
      <c r="E46" s="4">
        <v>4478580.0</v>
      </c>
      <c r="F46" s="6">
        <f t="shared" si="15"/>
        <v>350888884</v>
      </c>
      <c r="G46" s="6">
        <v>2.46454009E8</v>
      </c>
      <c r="H46" s="22">
        <v>366.0</v>
      </c>
      <c r="I46" s="6">
        <v>1596875.0</v>
      </c>
      <c r="J46" s="6">
        <v>9.8630792E7</v>
      </c>
      <c r="K46" s="4">
        <f t="shared" si="16"/>
        <v>-97033917</v>
      </c>
      <c r="L46" s="4">
        <f>I46+Feb!L46</f>
        <v>7075076</v>
      </c>
      <c r="M46" s="4">
        <f>J46+Feb!M46</f>
        <v>131374204</v>
      </c>
      <c r="N46" s="4">
        <f t="shared" si="17"/>
        <v>-124299128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45" t="s">
        <v>57</v>
      </c>
      <c r="D47" s="6">
        <v>3.1386963764E8</v>
      </c>
      <c r="E47" s="4">
        <v>1014514.41</v>
      </c>
      <c r="F47" s="6">
        <f t="shared" si="15"/>
        <v>312855123.2</v>
      </c>
      <c r="G47" s="6">
        <v>1.5092638006E8</v>
      </c>
      <c r="H47" s="22">
        <v>46.0</v>
      </c>
      <c r="I47" s="6">
        <v>0.0</v>
      </c>
      <c r="J47" s="46">
        <v>1929722.4</v>
      </c>
      <c r="K47" s="4">
        <f t="shared" si="16"/>
        <v>-1929722.4</v>
      </c>
      <c r="L47" s="4">
        <f>I47+'Feb UPDATED'!L47</f>
        <v>236627654.4</v>
      </c>
      <c r="M47" s="4">
        <f>J47+'Feb UPDATED'!M47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4.41465506E8</v>
      </c>
      <c r="E48" s="4">
        <v>1.4171677E7</v>
      </c>
      <c r="F48" s="6">
        <f t="shared" si="15"/>
        <v>427293829</v>
      </c>
      <c r="G48" s="6">
        <v>2.13307123E8</v>
      </c>
      <c r="H48" s="22">
        <v>9611.0</v>
      </c>
      <c r="I48" s="6">
        <v>58303.0</v>
      </c>
      <c r="J48" s="6">
        <v>1.3444723E7</v>
      </c>
      <c r="K48" s="4">
        <f t="shared" si="16"/>
        <v>-13386420</v>
      </c>
      <c r="L48" s="4">
        <f>I48+Feb!L48</f>
        <v>118479</v>
      </c>
      <c r="M48" s="4">
        <f>J48+Feb!M48</f>
        <v>18039673</v>
      </c>
      <c r="N48" s="4">
        <f t="shared" si="17"/>
        <v>-17921194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1.818549891E9</v>
      </c>
      <c r="E49" s="4">
        <v>2.1662067E7</v>
      </c>
      <c r="F49" s="6">
        <f t="shared" si="15"/>
        <v>1796887824</v>
      </c>
      <c r="G49" s="6">
        <v>8.80548703E8</v>
      </c>
      <c r="H49" s="22">
        <v>7201.0</v>
      </c>
      <c r="I49" s="6">
        <v>438438.0</v>
      </c>
      <c r="J49" s="6">
        <v>2.9365728E7</v>
      </c>
      <c r="K49" s="4">
        <f t="shared" si="16"/>
        <v>-28927290</v>
      </c>
      <c r="L49" s="4">
        <f>I49+Feb!L49</f>
        <v>1288051</v>
      </c>
      <c r="M49" s="4">
        <f>J49+Feb!M49</f>
        <v>55012556</v>
      </c>
      <c r="N49" s="4">
        <f t="shared" si="17"/>
        <v>-53724505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1.19583839E8</v>
      </c>
      <c r="E50" s="4">
        <v>311579.0</v>
      </c>
      <c r="F50" s="6">
        <f t="shared" si="15"/>
        <v>119272260</v>
      </c>
      <c r="G50" s="6">
        <v>5.6561225E7</v>
      </c>
      <c r="H50" s="22">
        <v>158.0</v>
      </c>
      <c r="I50" s="6">
        <v>0.0</v>
      </c>
      <c r="J50" s="6">
        <v>0.0</v>
      </c>
      <c r="K50" s="4">
        <f t="shared" si="16"/>
        <v>0</v>
      </c>
      <c r="L50" s="4">
        <f>I50+Feb!L50</f>
        <v>0</v>
      </c>
      <c r="M50" s="4">
        <f>J50+Feb!M50</f>
        <v>1672556</v>
      </c>
      <c r="N50" s="4">
        <f t="shared" si="17"/>
        <v>-1672556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5.778277025E9</v>
      </c>
      <c r="E51" s="4">
        <v>4.600283E7</v>
      </c>
      <c r="F51" s="6">
        <f t="shared" si="15"/>
        <v>5732274195</v>
      </c>
      <c r="G51" s="6">
        <v>2.88062616E9</v>
      </c>
      <c r="H51" s="22">
        <v>54678.0</v>
      </c>
      <c r="I51" s="6">
        <v>5014510.0</v>
      </c>
      <c r="J51" s="6">
        <v>8.2540554E7</v>
      </c>
      <c r="K51" s="4">
        <f t="shared" si="16"/>
        <v>-77526044</v>
      </c>
      <c r="L51" s="4">
        <f>I51+Feb!L51</f>
        <v>17544554</v>
      </c>
      <c r="M51" s="4">
        <f>J51+Feb!M51</f>
        <v>175967224</v>
      </c>
      <c r="N51" s="4">
        <f t="shared" si="17"/>
        <v>-158422670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4.63480315E8</v>
      </c>
      <c r="E52" s="4">
        <v>2768491.0</v>
      </c>
      <c r="F52" s="6">
        <f t="shared" si="15"/>
        <v>460711824</v>
      </c>
      <c r="G52" s="6">
        <v>2.46053794E8</v>
      </c>
      <c r="H52" s="22">
        <v>5000.0</v>
      </c>
      <c r="I52" s="6">
        <v>0.0</v>
      </c>
      <c r="J52" s="6">
        <v>3471330.0</v>
      </c>
      <c r="K52" s="4">
        <f t="shared" si="16"/>
        <v>-3471330</v>
      </c>
      <c r="L52" s="4">
        <f>I52+Feb!L52</f>
        <v>0</v>
      </c>
      <c r="M52" s="4">
        <f>J52+Feb!M52</f>
        <v>24502082</v>
      </c>
      <c r="N52" s="4">
        <f t="shared" si="17"/>
        <v>-24502082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7.616033E7</v>
      </c>
      <c r="E54" s="4">
        <v>377997.0</v>
      </c>
      <c r="F54" s="6">
        <f t="shared" ref="F54:F56" si="19">D54-E54</f>
        <v>75782333</v>
      </c>
      <c r="G54" s="6">
        <v>1.5367322E7</v>
      </c>
      <c r="H54" s="22">
        <v>1258.0</v>
      </c>
      <c r="I54" s="6">
        <v>183009.0</v>
      </c>
      <c r="J54" s="6">
        <v>306104.0</v>
      </c>
      <c r="K54" s="4">
        <f t="shared" ref="K54:K56" si="20">I54-J54</f>
        <v>-123095</v>
      </c>
      <c r="L54" s="4">
        <f>I54+Feb!L54</f>
        <v>628033</v>
      </c>
      <c r="M54" s="4">
        <f>J54+Feb!M54</f>
        <v>1212813</v>
      </c>
      <c r="N54" s="4">
        <f t="shared" ref="N54:N56" si="21">L54-M54</f>
        <v>-584780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5.5431053E7</v>
      </c>
      <c r="E55" s="4">
        <v>313246.0</v>
      </c>
      <c r="F55" s="6">
        <f t="shared" si="19"/>
        <v>55117807</v>
      </c>
      <c r="G55" s="6">
        <v>3.8564326E7</v>
      </c>
      <c r="H55" s="22">
        <v>511.0</v>
      </c>
      <c r="I55" s="6">
        <v>156298.0</v>
      </c>
      <c r="J55" s="6">
        <v>0.0</v>
      </c>
      <c r="K55" s="4">
        <f t="shared" si="20"/>
        <v>156298</v>
      </c>
      <c r="L55" s="4">
        <f>I55+Feb!L55</f>
        <v>304941</v>
      </c>
      <c r="M55" s="4">
        <f>J55+Feb!M55</f>
        <v>186630</v>
      </c>
      <c r="N55" s="4">
        <f t="shared" si="21"/>
        <v>118311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4.651958E7</v>
      </c>
      <c r="E56" s="4">
        <v>298330.0</v>
      </c>
      <c r="F56" s="6">
        <f t="shared" si="19"/>
        <v>46221250</v>
      </c>
      <c r="G56" s="6">
        <v>3.7563583E7</v>
      </c>
      <c r="H56" s="22">
        <v>247.0</v>
      </c>
      <c r="I56" s="6">
        <v>38024.0</v>
      </c>
      <c r="J56" s="6">
        <v>57797.0</v>
      </c>
      <c r="K56" s="4">
        <f t="shared" si="20"/>
        <v>-19773</v>
      </c>
      <c r="L56" s="4">
        <f>I56+Feb!L56</f>
        <v>205385</v>
      </c>
      <c r="M56" s="4">
        <f>J56+Feb!M56</f>
        <v>102227</v>
      </c>
      <c r="N56" s="4">
        <f t="shared" si="21"/>
        <v>103158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10691066132</v>
      </c>
      <c r="E57" s="28">
        <f>SUM(E42:E56)</f>
        <v>162968901.9</v>
      </c>
      <c r="F57" s="28">
        <f t="shared" ref="F57:H57" si="23">SUM(F43:F56)</f>
        <v>10528097230</v>
      </c>
      <c r="G57" s="28">
        <f t="shared" si="23"/>
        <v>5294177625</v>
      </c>
      <c r="H57" s="29">
        <f t="shared" si="23"/>
        <v>86276</v>
      </c>
      <c r="I57" s="28">
        <f>SUM(I42:I56)</f>
        <v>9051576.33</v>
      </c>
      <c r="J57" s="28">
        <f t="shared" ref="J57:N57" si="24">SUM(J43:J56)</f>
        <v>236656243.3</v>
      </c>
      <c r="K57" s="28">
        <f t="shared" si="24"/>
        <v>-227604667</v>
      </c>
      <c r="L57" s="28">
        <f t="shared" si="24"/>
        <v>268721778.1</v>
      </c>
      <c r="M57" s="28">
        <f t="shared" si="24"/>
        <v>682139044.2</v>
      </c>
      <c r="N57" s="28">
        <f t="shared" si="24"/>
        <v>-413417266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6.242216854E7</v>
      </c>
      <c r="E59" s="6">
        <v>474661.64</v>
      </c>
      <c r="F59" s="6">
        <f t="shared" ref="F59:F62" si="25">D59-E59</f>
        <v>61947506.9</v>
      </c>
      <c r="G59" s="6">
        <v>0.0</v>
      </c>
      <c r="H59" s="22">
        <v>48.0</v>
      </c>
      <c r="I59" s="6">
        <v>0.0</v>
      </c>
      <c r="J59" s="6">
        <v>57425.68</v>
      </c>
      <c r="K59" s="4">
        <f t="shared" ref="K59:K62" si="26">I59-J59</f>
        <v>-57425.68</v>
      </c>
      <c r="L59" s="4">
        <f>I59+Feb!L59</f>
        <v>0</v>
      </c>
      <c r="M59" s="4">
        <f>J59+Feb!M59</f>
        <v>207807.29</v>
      </c>
      <c r="N59" s="4">
        <f t="shared" ref="N59:N62" si="27">L59-M59</f>
        <v>-207807.29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3.02450503E8</v>
      </c>
      <c r="E60" s="6">
        <v>1.8783003E7</v>
      </c>
      <c r="F60" s="6">
        <f t="shared" si="25"/>
        <v>283667500</v>
      </c>
      <c r="G60" s="6">
        <v>1.55708323E8</v>
      </c>
      <c r="H60" s="22">
        <v>210.0</v>
      </c>
      <c r="I60" s="6">
        <v>0.0</v>
      </c>
      <c r="J60" s="6">
        <v>1.7230182E7</v>
      </c>
      <c r="K60" s="4">
        <f t="shared" si="26"/>
        <v>-17230182</v>
      </c>
      <c r="L60" s="4">
        <f>I60+Feb!L60</f>
        <v>0</v>
      </c>
      <c r="M60" s="4">
        <f>J60+Feb!M60</f>
        <v>21099697</v>
      </c>
      <c r="N60" s="4">
        <f t="shared" si="27"/>
        <v>-21099697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1.587489506E9</v>
      </c>
      <c r="E61" s="6">
        <v>9128957.0</v>
      </c>
      <c r="F61" s="6">
        <f t="shared" si="25"/>
        <v>1578360549</v>
      </c>
      <c r="G61" s="6">
        <v>0.0</v>
      </c>
      <c r="H61" s="22">
        <v>4289.0</v>
      </c>
      <c r="I61" s="6">
        <v>1.6008526E7</v>
      </c>
      <c r="J61" s="6">
        <v>3.1673105E7</v>
      </c>
      <c r="K61" s="4">
        <f t="shared" si="26"/>
        <v>-15664579</v>
      </c>
      <c r="L61" s="4">
        <f>I61+Feb!L61</f>
        <v>20552846</v>
      </c>
      <c r="M61" s="4">
        <f>J61+Feb!M61</f>
        <v>81403794</v>
      </c>
      <c r="N61" s="4">
        <f t="shared" si="27"/>
        <v>-60850948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2.41905243E8</v>
      </c>
      <c r="E62" s="6">
        <v>657951.0</v>
      </c>
      <c r="F62" s="6">
        <f t="shared" si="25"/>
        <v>241247292</v>
      </c>
      <c r="G62" s="6">
        <v>0.0</v>
      </c>
      <c r="H62" s="22">
        <v>772.0</v>
      </c>
      <c r="I62" s="6">
        <v>4468816.0</v>
      </c>
      <c r="J62" s="6">
        <v>3643411.0</v>
      </c>
      <c r="K62" s="4">
        <f t="shared" si="26"/>
        <v>825405</v>
      </c>
      <c r="L62" s="4">
        <f>I62+Feb!L62</f>
        <v>4909633</v>
      </c>
      <c r="M62" s="4">
        <f>J62+Feb!M62</f>
        <v>5305727</v>
      </c>
      <c r="N62" s="4">
        <f t="shared" si="27"/>
        <v>-396094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2194267421</v>
      </c>
      <c r="E63" s="28">
        <f t="shared" si="29"/>
        <v>29044572.64</v>
      </c>
      <c r="F63" s="28">
        <f t="shared" si="29"/>
        <v>2165222848</v>
      </c>
      <c r="G63" s="28">
        <f t="shared" si="29"/>
        <v>155708323</v>
      </c>
      <c r="H63" s="29">
        <f t="shared" si="29"/>
        <v>5319</v>
      </c>
      <c r="I63" s="28">
        <f t="shared" si="29"/>
        <v>20477342</v>
      </c>
      <c r="J63" s="28">
        <f t="shared" si="29"/>
        <v>52604123.68</v>
      </c>
      <c r="K63" s="28">
        <f t="shared" si="29"/>
        <v>-32126781.68</v>
      </c>
      <c r="L63" s="28">
        <f t="shared" si="29"/>
        <v>25462479</v>
      </c>
      <c r="M63" s="28">
        <f t="shared" si="29"/>
        <v>108017025.3</v>
      </c>
      <c r="N63" s="28">
        <f t="shared" si="29"/>
        <v>-82554546.29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12885333553</v>
      </c>
      <c r="E64" s="28">
        <f t="shared" si="30"/>
        <v>192013474.6</v>
      </c>
      <c r="F64" s="28">
        <f t="shared" si="30"/>
        <v>12693320078</v>
      </c>
      <c r="G64" s="28">
        <f t="shared" si="30"/>
        <v>5449885948</v>
      </c>
      <c r="H64" s="29">
        <f t="shared" si="30"/>
        <v>91595</v>
      </c>
      <c r="I64" s="28">
        <f t="shared" si="30"/>
        <v>29528918.33</v>
      </c>
      <c r="J64" s="28">
        <f t="shared" si="30"/>
        <v>289260367</v>
      </c>
      <c r="K64" s="28">
        <f t="shared" si="30"/>
        <v>-259731448.7</v>
      </c>
      <c r="L64" s="28">
        <f t="shared" si="30"/>
        <v>294184257.1</v>
      </c>
      <c r="M64" s="28">
        <f t="shared" si="30"/>
        <v>790156069.5</v>
      </c>
      <c r="N64" s="28">
        <f t="shared" si="30"/>
        <v>-495971812.3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3.5011943452E10</v>
      </c>
      <c r="E67" s="6">
        <v>3.15721106E8</v>
      </c>
      <c r="F67" s="6">
        <f t="shared" ref="F67:F77" si="31">D67-E67</f>
        <v>34696222346</v>
      </c>
      <c r="G67" s="6">
        <v>2.6E8</v>
      </c>
      <c r="H67" s="22">
        <v>24134.0</v>
      </c>
      <c r="I67" s="6">
        <v>1.82690214E8</v>
      </c>
      <c r="J67" s="6">
        <v>3.15697456E8</v>
      </c>
      <c r="K67" s="4">
        <f t="shared" ref="K67:K77" si="32">I67-J67</f>
        <v>-133007242</v>
      </c>
      <c r="L67" s="4">
        <f>I67+Feb!L67</f>
        <v>616529217</v>
      </c>
      <c r="M67" s="4">
        <f>J67+Feb!M67</f>
        <v>1067324450</v>
      </c>
      <c r="N67" s="4">
        <f t="shared" ref="N67:N77" si="33">L67-M67</f>
        <v>-450795233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2.5925237526E8</v>
      </c>
      <c r="E68" s="6">
        <v>1530231.92</v>
      </c>
      <c r="F68" s="6">
        <f t="shared" si="31"/>
        <v>257722143.3</v>
      </c>
      <c r="G68" s="6">
        <v>0.0</v>
      </c>
      <c r="H68" s="22">
        <v>928.0</v>
      </c>
      <c r="I68" s="6">
        <v>531794.82</v>
      </c>
      <c r="J68" s="6">
        <v>5285058.42</v>
      </c>
      <c r="K68" s="4">
        <f t="shared" si="32"/>
        <v>-4753263.6</v>
      </c>
      <c r="L68" s="4">
        <f>I68+Feb!L68</f>
        <v>2250151.88</v>
      </c>
      <c r="M68" s="4">
        <f>J68+Feb!M68</f>
        <v>21419381.5</v>
      </c>
      <c r="N68" s="4">
        <f t="shared" si="33"/>
        <v>-19169229.62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9.4259474279E8</v>
      </c>
      <c r="E69" s="6">
        <v>1.050566146E7</v>
      </c>
      <c r="F69" s="6">
        <f t="shared" si="31"/>
        <v>932089081.3</v>
      </c>
      <c r="G69" s="6">
        <v>0.0</v>
      </c>
      <c r="H69" s="22">
        <v>1807.0</v>
      </c>
      <c r="I69" s="6">
        <v>1054031.65</v>
      </c>
      <c r="J69" s="6">
        <v>1.406234213E7</v>
      </c>
      <c r="K69" s="4">
        <f t="shared" si="32"/>
        <v>-13008310.48</v>
      </c>
      <c r="L69" s="4">
        <f>I69+Feb!L69</f>
        <v>15208318.71</v>
      </c>
      <c r="M69" s="4">
        <f>J69+Feb!M69</f>
        <v>31450949.52</v>
      </c>
      <c r="N69" s="4">
        <f t="shared" si="33"/>
        <v>-16242630.81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1.88355784E8</v>
      </c>
      <c r="E70" s="6">
        <v>181220.0</v>
      </c>
      <c r="F70" s="6">
        <f t="shared" si="31"/>
        <v>188174564</v>
      </c>
      <c r="G70" s="6">
        <v>0.0</v>
      </c>
      <c r="H70" s="22">
        <v>134.0</v>
      </c>
      <c r="I70" s="6">
        <v>0.0</v>
      </c>
      <c r="J70" s="6">
        <v>367690.0</v>
      </c>
      <c r="K70" s="4">
        <f t="shared" si="32"/>
        <v>-367690</v>
      </c>
      <c r="L70" s="4">
        <f>I70+Feb!L70</f>
        <v>4998</v>
      </c>
      <c r="M70" s="4">
        <f>J70+Feb!M70</f>
        <v>426661</v>
      </c>
      <c r="N70" s="4">
        <f t="shared" si="33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1.157782211E9</v>
      </c>
      <c r="E71" s="6">
        <v>1.4755902E7</v>
      </c>
      <c r="F71" s="6">
        <f t="shared" si="31"/>
        <v>1143026309</v>
      </c>
      <c r="G71" s="6">
        <v>0.0</v>
      </c>
      <c r="H71" s="22">
        <v>1727.0</v>
      </c>
      <c r="I71" s="6">
        <v>482410.0</v>
      </c>
      <c r="J71" s="6">
        <v>2.9552121E7</v>
      </c>
      <c r="K71" s="4">
        <f t="shared" si="32"/>
        <v>-29069711</v>
      </c>
      <c r="L71" s="4">
        <f>I71+Feb!L71</f>
        <v>2000407</v>
      </c>
      <c r="M71" s="4">
        <f>J71+Feb!M71</f>
        <v>53912628</v>
      </c>
      <c r="N71" s="4">
        <f t="shared" si="33"/>
        <v>-51912221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1.403284308E9</v>
      </c>
      <c r="E72" s="6">
        <v>3.1710405E7</v>
      </c>
      <c r="F72" s="6">
        <f t="shared" si="31"/>
        <v>1371573903</v>
      </c>
      <c r="G72" s="6">
        <v>0.0</v>
      </c>
      <c r="H72" s="22">
        <v>4548.0</v>
      </c>
      <c r="I72" s="6">
        <v>2673894.0</v>
      </c>
      <c r="J72" s="6">
        <v>2.8185079E7</v>
      </c>
      <c r="K72" s="4">
        <f t="shared" si="32"/>
        <v>-25511185</v>
      </c>
      <c r="L72" s="4">
        <f>I72+Feb!L72</f>
        <v>5652943</v>
      </c>
      <c r="M72" s="4">
        <f>J72+Feb!M72</f>
        <v>45170819</v>
      </c>
      <c r="N72" s="4">
        <f t="shared" si="33"/>
        <v>-39517876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6.1333419E8</v>
      </c>
      <c r="E73" s="6">
        <v>9891727.0</v>
      </c>
      <c r="F73" s="6">
        <f t="shared" si="31"/>
        <v>603442463</v>
      </c>
      <c r="G73" s="6">
        <v>0.0</v>
      </c>
      <c r="H73" s="22">
        <v>399.0</v>
      </c>
      <c r="I73" s="6">
        <v>0.0</v>
      </c>
      <c r="J73" s="6">
        <v>3208515.0</v>
      </c>
      <c r="K73" s="4">
        <f t="shared" si="32"/>
        <v>-3208515</v>
      </c>
      <c r="L73" s="4">
        <f>I73+Feb!L73</f>
        <v>0</v>
      </c>
      <c r="M73" s="4">
        <f>J73+Feb!M73</f>
        <v>20407108</v>
      </c>
      <c r="N73" s="4">
        <f t="shared" si="33"/>
        <v>-20407108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3.3492437169E8</v>
      </c>
      <c r="E74" s="6">
        <v>1322888.71</v>
      </c>
      <c r="F74" s="6">
        <f t="shared" si="31"/>
        <v>333601483</v>
      </c>
      <c r="G74" s="6">
        <v>0.0</v>
      </c>
      <c r="H74" s="22">
        <v>3948.0</v>
      </c>
      <c r="I74" s="6">
        <v>2584215.31</v>
      </c>
      <c r="J74" s="6">
        <v>1683005.72</v>
      </c>
      <c r="K74" s="4">
        <f t="shared" si="32"/>
        <v>901209.59</v>
      </c>
      <c r="L74" s="4">
        <f>I74+Feb!L74</f>
        <v>8272153.63</v>
      </c>
      <c r="M74" s="4">
        <f>J74+Feb!M74</f>
        <v>3785103.21</v>
      </c>
      <c r="N74" s="4">
        <f t="shared" si="33"/>
        <v>4487050.42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1.88644932852E9</v>
      </c>
      <c r="E75" s="6">
        <v>3434138.34</v>
      </c>
      <c r="F75" s="6">
        <f t="shared" si="31"/>
        <v>1883015190</v>
      </c>
      <c r="G75" s="6">
        <v>0.0</v>
      </c>
      <c r="H75" s="22">
        <v>781.0</v>
      </c>
      <c r="I75" s="6">
        <v>5.011914833E7</v>
      </c>
      <c r="J75" s="6">
        <v>331463.09</v>
      </c>
      <c r="K75" s="4">
        <f t="shared" si="32"/>
        <v>49787685.24</v>
      </c>
      <c r="L75" s="4">
        <f>I75+Feb!L75</f>
        <v>77712609.06</v>
      </c>
      <c r="M75" s="4">
        <f>J75+Feb!M75</f>
        <v>5565167.03</v>
      </c>
      <c r="N75" s="4">
        <f t="shared" si="33"/>
        <v>72147442.03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6.457659157E9</v>
      </c>
      <c r="E76" s="6">
        <v>2.537969E7</v>
      </c>
      <c r="F76" s="6">
        <f t="shared" si="31"/>
        <v>6432279467</v>
      </c>
      <c r="G76" s="6">
        <v>0.0</v>
      </c>
      <c r="H76" s="22">
        <v>19389.0</v>
      </c>
      <c r="I76" s="6">
        <v>7.0643479E7</v>
      </c>
      <c r="J76" s="6">
        <v>6.3731558E7</v>
      </c>
      <c r="K76" s="4">
        <f t="shared" si="32"/>
        <v>6911921</v>
      </c>
      <c r="L76" s="4">
        <f>I76+Feb!L76</f>
        <v>179914337</v>
      </c>
      <c r="M76" s="4">
        <f>J76+Feb!M76</f>
        <v>332806134</v>
      </c>
      <c r="N76" s="4">
        <f t="shared" si="33"/>
        <v>-152891797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1.45871845E8</v>
      </c>
      <c r="E77" s="6">
        <v>429561.0</v>
      </c>
      <c r="F77" s="6">
        <f t="shared" si="31"/>
        <v>145442284</v>
      </c>
      <c r="G77" s="6">
        <v>0.0</v>
      </c>
      <c r="H77" s="22">
        <v>2904.0</v>
      </c>
      <c r="I77" s="6">
        <v>991818.0</v>
      </c>
      <c r="J77" s="6">
        <v>560261.0</v>
      </c>
      <c r="K77" s="4">
        <f t="shared" si="32"/>
        <v>431557</v>
      </c>
      <c r="L77" s="4">
        <f>I77+Feb!L77</f>
        <v>2366258</v>
      </c>
      <c r="M77" s="4">
        <f>J77+Feb!M77</f>
        <v>8275016</v>
      </c>
      <c r="N77" s="4">
        <f t="shared" si="33"/>
        <v>-5908758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7.0947451105E8</v>
      </c>
      <c r="E79" s="6">
        <v>2353242.3</v>
      </c>
      <c r="F79" s="6">
        <f>D79-E79</f>
        <v>707121268.8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>I79+Feb!L79</f>
        <v>0</v>
      </c>
      <c r="M79" s="4">
        <f>J79+Feb!M79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49110926276</v>
      </c>
      <c r="E80" s="28">
        <f t="shared" si="35"/>
        <v>417215773.7</v>
      </c>
      <c r="F80" s="28">
        <f t="shared" si="35"/>
        <v>48693710503</v>
      </c>
      <c r="G80" s="28">
        <f t="shared" si="35"/>
        <v>260000000</v>
      </c>
      <c r="H80" s="29">
        <f t="shared" si="35"/>
        <v>60712</v>
      </c>
      <c r="I80" s="28">
        <f t="shared" si="35"/>
        <v>311771005.1</v>
      </c>
      <c r="J80" s="28">
        <f t="shared" si="35"/>
        <v>462664549.4</v>
      </c>
      <c r="K80" s="28">
        <f t="shared" si="35"/>
        <v>-150893544.3</v>
      </c>
      <c r="L80" s="28">
        <f t="shared" si="35"/>
        <v>909911393.3</v>
      </c>
      <c r="M80" s="28">
        <f t="shared" si="35"/>
        <v>1590543417</v>
      </c>
      <c r="N80" s="28">
        <f t="shared" si="35"/>
        <v>-680632024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1.1888326265E10</v>
      </c>
      <c r="E82" s="6">
        <v>3.63840025E8</v>
      </c>
      <c r="F82" s="6">
        <f t="shared" ref="F82:F88" si="36">D82-E82</f>
        <v>11524486240</v>
      </c>
      <c r="G82" s="6">
        <v>0.0</v>
      </c>
      <c r="H82" s="22">
        <v>7227.0</v>
      </c>
      <c r="I82" s="6">
        <v>2.4760602E7</v>
      </c>
      <c r="J82" s="6">
        <v>1.06568499E8</v>
      </c>
      <c r="K82" s="4">
        <f t="shared" ref="K82:K88" si="37">I82-J82</f>
        <v>-81807897</v>
      </c>
      <c r="L82" s="4">
        <f>I82+Feb!L82</f>
        <v>84041745</v>
      </c>
      <c r="M82" s="4">
        <f>J82+Feb!M82</f>
        <v>302572746</v>
      </c>
      <c r="N82" s="4">
        <f t="shared" ref="N82:N88" si="38">L82-M82</f>
        <v>-218531001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1.3732471345E8</v>
      </c>
      <c r="E83" s="6">
        <v>2.49984043665E7</v>
      </c>
      <c r="F83" s="6">
        <f t="shared" si="36"/>
        <v>112326309.1</v>
      </c>
      <c r="G83" s="6">
        <v>0.0</v>
      </c>
      <c r="H83" s="22">
        <v>72.0</v>
      </c>
      <c r="I83" s="6">
        <v>1.859052394E7</v>
      </c>
      <c r="J83" s="6">
        <v>1121789.7</v>
      </c>
      <c r="K83" s="4">
        <f t="shared" si="37"/>
        <v>17468734.24</v>
      </c>
      <c r="L83" s="4">
        <f>I83+Feb!L83</f>
        <v>18590523.94</v>
      </c>
      <c r="M83" s="4">
        <f>J83+Feb!M83</f>
        <v>2683522.38</v>
      </c>
      <c r="N83" s="4">
        <f t="shared" si="38"/>
        <v>15907001.56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3.47939037E8</v>
      </c>
      <c r="E84" s="6">
        <v>3.0527926E7</v>
      </c>
      <c r="F84" s="6">
        <f t="shared" si="36"/>
        <v>317411111</v>
      </c>
      <c r="G84" s="6">
        <v>0.0</v>
      </c>
      <c r="H84" s="22">
        <v>160.0</v>
      </c>
      <c r="I84" s="6">
        <v>57289.0</v>
      </c>
      <c r="J84" s="6">
        <v>1489691.0</v>
      </c>
      <c r="K84" s="4">
        <f t="shared" si="37"/>
        <v>-1432402</v>
      </c>
      <c r="L84" s="4">
        <f>I84+Feb!L84</f>
        <v>186598</v>
      </c>
      <c r="M84" s="4">
        <f>J84+Feb!M84</f>
        <v>2292229</v>
      </c>
      <c r="N84" s="4">
        <f t="shared" si="38"/>
        <v>-2105631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6.7431124E7</v>
      </c>
      <c r="E85" s="6">
        <v>1.6227836E7</v>
      </c>
      <c r="F85" s="6">
        <f t="shared" si="36"/>
        <v>51203288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I85+Feb!L85</f>
        <v>0</v>
      </c>
      <c r="M85" s="4">
        <f>J85+Feb!M85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1.643599522E9</v>
      </c>
      <c r="E86" s="6">
        <v>1.0902682E7</v>
      </c>
      <c r="F86" s="6">
        <f t="shared" si="36"/>
        <v>1632696840</v>
      </c>
      <c r="G86" s="6">
        <v>0.0</v>
      </c>
      <c r="H86" s="22">
        <v>1579.0</v>
      </c>
      <c r="I86" s="6">
        <v>101948.0</v>
      </c>
      <c r="J86" s="6">
        <v>2.3885287E7</v>
      </c>
      <c r="K86" s="4">
        <f t="shared" si="37"/>
        <v>-23783339</v>
      </c>
      <c r="L86" s="4">
        <f>I86+Feb!L86</f>
        <v>159620</v>
      </c>
      <c r="M86" s="4">
        <f>J86+Feb!M86</f>
        <v>62750664</v>
      </c>
      <c r="N86" s="4">
        <f t="shared" si="38"/>
        <v>-62591044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2.2673422238E8</v>
      </c>
      <c r="E87" s="6">
        <v>1310923.34</v>
      </c>
      <c r="F87" s="6">
        <f t="shared" si="36"/>
        <v>225423299</v>
      </c>
      <c r="G87" s="6">
        <v>0.0</v>
      </c>
      <c r="H87" s="22">
        <v>96.0</v>
      </c>
      <c r="I87" s="6">
        <v>200235.0</v>
      </c>
      <c r="J87" s="6">
        <v>0.0</v>
      </c>
      <c r="K87" s="4">
        <f t="shared" si="37"/>
        <v>200235</v>
      </c>
      <c r="L87" s="4">
        <f>I87+Feb!L87</f>
        <v>397566</v>
      </c>
      <c r="M87" s="4">
        <f>J87+Feb!M87</f>
        <v>0</v>
      </c>
      <c r="N87" s="4">
        <f t="shared" si="38"/>
        <v>397566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4.97456656E8</v>
      </c>
      <c r="E88" s="6">
        <v>2.7491398E7</v>
      </c>
      <c r="F88" s="6">
        <f t="shared" si="36"/>
        <v>469965258</v>
      </c>
      <c r="G88" s="6">
        <v>0.0</v>
      </c>
      <c r="H88" s="22">
        <v>2648.0</v>
      </c>
      <c r="I88" s="6">
        <v>114420.0</v>
      </c>
      <c r="J88" s="6">
        <v>6249374.0</v>
      </c>
      <c r="K88" s="4">
        <f t="shared" si="37"/>
        <v>-6134954</v>
      </c>
      <c r="L88" s="4">
        <f>I88+Feb!L88</f>
        <v>3204266</v>
      </c>
      <c r="M88" s="4">
        <f>J88+Feb!M88</f>
        <v>27545895</v>
      </c>
      <c r="N88" s="4">
        <f t="shared" si="38"/>
        <v>-24341629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14808811540</v>
      </c>
      <c r="E89" s="28">
        <f t="shared" si="40"/>
        <v>475299194.7</v>
      </c>
      <c r="F89" s="28">
        <f t="shared" si="40"/>
        <v>14333512345</v>
      </c>
      <c r="G89" s="28">
        <f t="shared" si="40"/>
        <v>0</v>
      </c>
      <c r="H89" s="29">
        <f t="shared" si="40"/>
        <v>11806</v>
      </c>
      <c r="I89" s="28">
        <f t="shared" si="40"/>
        <v>43825017.94</v>
      </c>
      <c r="J89" s="28">
        <f t="shared" si="40"/>
        <v>139314640.7</v>
      </c>
      <c r="K89" s="28">
        <f t="shared" si="40"/>
        <v>-95489622.76</v>
      </c>
      <c r="L89" s="28">
        <f t="shared" si="40"/>
        <v>106580318.9</v>
      </c>
      <c r="M89" s="28">
        <f t="shared" si="40"/>
        <v>397845056.4</v>
      </c>
      <c r="N89" s="28">
        <f t="shared" si="40"/>
        <v>-291264737.4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7.16100749E8</v>
      </c>
      <c r="E90" s="6">
        <v>4813605.0</v>
      </c>
      <c r="F90" s="6">
        <f>D90-E90</f>
        <v>711287144</v>
      </c>
      <c r="G90" s="6">
        <v>0.0</v>
      </c>
      <c r="H90" s="22">
        <v>572.0</v>
      </c>
      <c r="I90" s="6">
        <v>3194049.0</v>
      </c>
      <c r="J90" s="6">
        <v>1.2332908E7</v>
      </c>
      <c r="K90" s="4">
        <f>I90-J90</f>
        <v>-9138859</v>
      </c>
      <c r="L90" s="4">
        <f>I90+Feb!L90</f>
        <v>18427084</v>
      </c>
      <c r="M90" s="4">
        <f>J90+Feb!M90</f>
        <v>23956912</v>
      </c>
      <c r="N90" s="4">
        <f>L90-M90</f>
        <v>-5529828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716100749</v>
      </c>
      <c r="E91" s="28">
        <f t="shared" si="41"/>
        <v>4813605</v>
      </c>
      <c r="F91" s="28">
        <f t="shared" si="41"/>
        <v>711287144</v>
      </c>
      <c r="G91" s="28">
        <f t="shared" si="41"/>
        <v>0</v>
      </c>
      <c r="H91" s="30">
        <f t="shared" si="41"/>
        <v>572</v>
      </c>
      <c r="I91" s="28">
        <f t="shared" si="41"/>
        <v>3194049</v>
      </c>
      <c r="J91" s="28">
        <f t="shared" si="41"/>
        <v>12332908</v>
      </c>
      <c r="K91" s="28">
        <f t="shared" si="41"/>
        <v>-9138859</v>
      </c>
      <c r="L91" s="28">
        <f t="shared" si="41"/>
        <v>18427084</v>
      </c>
      <c r="M91" s="28">
        <f t="shared" si="41"/>
        <v>23956912</v>
      </c>
      <c r="N91" s="28">
        <f t="shared" si="41"/>
        <v>-5529828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64635838565</v>
      </c>
      <c r="E92" s="28">
        <f t="shared" si="42"/>
        <v>897328573.4</v>
      </c>
      <c r="F92" s="28">
        <f t="shared" si="42"/>
        <v>63738509992</v>
      </c>
      <c r="G92" s="28">
        <f t="shared" si="42"/>
        <v>260000000</v>
      </c>
      <c r="H92" s="29">
        <f t="shared" si="42"/>
        <v>73090</v>
      </c>
      <c r="I92" s="28">
        <f t="shared" si="42"/>
        <v>358790072.1</v>
      </c>
      <c r="J92" s="28">
        <f t="shared" si="42"/>
        <v>614312098.1</v>
      </c>
      <c r="K92" s="28">
        <f t="shared" si="42"/>
        <v>-255522026</v>
      </c>
      <c r="L92" s="28">
        <f t="shared" si="42"/>
        <v>1034918796</v>
      </c>
      <c r="M92" s="28">
        <f t="shared" si="42"/>
        <v>2012345386</v>
      </c>
      <c r="N92" s="28">
        <f t="shared" si="42"/>
        <v>-977426589.4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1.7239218744E8</v>
      </c>
      <c r="E95" s="6">
        <v>291417.38</v>
      </c>
      <c r="F95" s="6">
        <f t="shared" ref="F95:F98" si="43">D95-E95</f>
        <v>172100770.1</v>
      </c>
      <c r="G95" s="6">
        <v>0.0</v>
      </c>
      <c r="H95" s="22">
        <v>73.0</v>
      </c>
      <c r="I95" s="6">
        <v>131000.0</v>
      </c>
      <c r="J95" s="6">
        <v>80394.93</v>
      </c>
      <c r="K95" s="4">
        <f t="shared" ref="K95:K98" si="44">I95-J95</f>
        <v>50605.07</v>
      </c>
      <c r="L95" s="4">
        <f>I95+Feb!L95</f>
        <v>922000</v>
      </c>
      <c r="M95" s="4">
        <f>J95+Feb!M95</f>
        <v>80394.93</v>
      </c>
      <c r="N95" s="4">
        <f t="shared" ref="N95:N98" si="45">L95-M95</f>
        <v>841605.07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2.1722533721E10</v>
      </c>
      <c r="E96" s="6">
        <v>5.64324251E8</v>
      </c>
      <c r="F96" s="6">
        <f t="shared" si="43"/>
        <v>21158209470</v>
      </c>
      <c r="G96" s="6">
        <v>0.0</v>
      </c>
      <c r="H96" s="22">
        <v>21966.0</v>
      </c>
      <c r="I96" s="6">
        <v>321013.0</v>
      </c>
      <c r="J96" s="6">
        <v>2.82272705E8</v>
      </c>
      <c r="K96" s="4">
        <f t="shared" si="44"/>
        <v>-281951692</v>
      </c>
      <c r="L96" s="4">
        <f>I96+Feb!L96</f>
        <v>1026581</v>
      </c>
      <c r="M96" s="4">
        <f>J96+Feb!M96</f>
        <v>1110241986</v>
      </c>
      <c r="N96" s="4">
        <f t="shared" si="45"/>
        <v>-1109215405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2.569051527E9</v>
      </c>
      <c r="E97" s="6">
        <v>2.5930703E7</v>
      </c>
      <c r="F97" s="6">
        <f t="shared" si="43"/>
        <v>2543120824</v>
      </c>
      <c r="G97" s="6">
        <v>0.0</v>
      </c>
      <c r="H97" s="22">
        <v>1179.0</v>
      </c>
      <c r="I97" s="6">
        <v>6.8989395E7</v>
      </c>
      <c r="J97" s="6">
        <v>8.6975012E7</v>
      </c>
      <c r="K97" s="4">
        <f t="shared" si="44"/>
        <v>-17985617</v>
      </c>
      <c r="L97" s="4">
        <f>I97+Feb!L97</f>
        <v>243685522</v>
      </c>
      <c r="M97" s="4">
        <f>J97+Feb!M97</f>
        <v>479693987</v>
      </c>
      <c r="N97" s="4">
        <f t="shared" si="45"/>
        <v>-236008465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1.3067107895E10</v>
      </c>
      <c r="E98" s="6">
        <v>6.39453089E8</v>
      </c>
      <c r="F98" s="6">
        <f t="shared" si="43"/>
        <v>12427654806</v>
      </c>
      <c r="G98" s="6">
        <v>0.0</v>
      </c>
      <c r="H98" s="22">
        <v>73474.0</v>
      </c>
      <c r="I98" s="6">
        <v>6.09974547E8</v>
      </c>
      <c r="J98" s="6">
        <v>6.21449569E8</v>
      </c>
      <c r="K98" s="4">
        <f t="shared" si="44"/>
        <v>-11475022</v>
      </c>
      <c r="L98" s="4">
        <f>I98+Feb!L98</f>
        <v>1570722999</v>
      </c>
      <c r="M98" s="4">
        <f>J98+Feb!M98</f>
        <v>1646377308</v>
      </c>
      <c r="N98" s="4">
        <f t="shared" si="45"/>
        <v>-75654309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1.1881390234E10</v>
      </c>
      <c r="E100" s="6">
        <v>3.0749851E8</v>
      </c>
      <c r="F100" s="6">
        <f>D100-E100</f>
        <v>11573891724</v>
      </c>
      <c r="G100" s="6">
        <v>0.0</v>
      </c>
      <c r="H100" s="22">
        <v>27113.0</v>
      </c>
      <c r="I100" s="6">
        <v>8.35811931E8</v>
      </c>
      <c r="J100" s="6">
        <v>8.59984068E8</v>
      </c>
      <c r="K100" s="4">
        <f>I100-J100</f>
        <v>-24172137</v>
      </c>
      <c r="L100" s="4">
        <f>I100+Feb!L100</f>
        <v>2316300480</v>
      </c>
      <c r="M100" s="4">
        <f>J100+Feb!M100</f>
        <v>2260442749</v>
      </c>
      <c r="N100" s="4">
        <f>L100-M100</f>
        <v>55857731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49412475564</v>
      </c>
      <c r="E101" s="28">
        <f t="shared" si="47"/>
        <v>1537497970</v>
      </c>
      <c r="F101" s="28">
        <f t="shared" si="47"/>
        <v>47874977594</v>
      </c>
      <c r="G101" s="28">
        <f t="shared" si="47"/>
        <v>0</v>
      </c>
      <c r="H101" s="30">
        <f t="shared" si="47"/>
        <v>123805</v>
      </c>
      <c r="I101" s="28">
        <f t="shared" si="47"/>
        <v>1515227886</v>
      </c>
      <c r="J101" s="28">
        <f t="shared" si="47"/>
        <v>1850761749</v>
      </c>
      <c r="K101" s="28">
        <f t="shared" si="47"/>
        <v>-335533862.9</v>
      </c>
      <c r="L101" s="28">
        <f t="shared" si="47"/>
        <v>4132657582</v>
      </c>
      <c r="M101" s="28">
        <f t="shared" si="47"/>
        <v>5496836425</v>
      </c>
      <c r="N101" s="28">
        <f t="shared" si="47"/>
        <v>-1364178843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2.533421448E9</v>
      </c>
      <c r="E103" s="6">
        <v>2.2147457E7</v>
      </c>
      <c r="F103" s="6">
        <f>D103-E103</f>
        <v>2511273991</v>
      </c>
      <c r="G103" s="6">
        <v>0.0</v>
      </c>
      <c r="H103" s="22">
        <v>3848.0</v>
      </c>
      <c r="I103" s="6">
        <v>3.09927025E8</v>
      </c>
      <c r="J103" s="6">
        <v>1.52225465E8</v>
      </c>
      <c r="K103" s="4">
        <f>I103-J103</f>
        <v>157701560</v>
      </c>
      <c r="L103" s="4">
        <f>I103+Feb!L103</f>
        <v>669320283</v>
      </c>
      <c r="M103" s="4">
        <f>J103+Feb!M103</f>
        <v>481356071</v>
      </c>
      <c r="N103" s="4">
        <f>L103-M103</f>
        <v>187964212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2533421448</v>
      </c>
      <c r="E104" s="28">
        <f t="shared" si="48"/>
        <v>22147457</v>
      </c>
      <c r="F104" s="28">
        <f t="shared" si="48"/>
        <v>2511273991</v>
      </c>
      <c r="G104" s="28">
        <f t="shared" si="48"/>
        <v>0</v>
      </c>
      <c r="H104" s="30">
        <f t="shared" si="48"/>
        <v>3848</v>
      </c>
      <c r="I104" s="28">
        <f t="shared" si="48"/>
        <v>309927025</v>
      </c>
      <c r="J104" s="28">
        <f t="shared" si="48"/>
        <v>152225465</v>
      </c>
      <c r="K104" s="28">
        <f t="shared" si="48"/>
        <v>157701560</v>
      </c>
      <c r="L104" s="28">
        <f t="shared" si="48"/>
        <v>669320283</v>
      </c>
      <c r="M104" s="28">
        <f t="shared" si="48"/>
        <v>481356071</v>
      </c>
      <c r="N104" s="28">
        <f t="shared" si="48"/>
        <v>187964212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51945897012</v>
      </c>
      <c r="E105" s="28">
        <f t="shared" si="49"/>
        <v>1559645427</v>
      </c>
      <c r="F105" s="28">
        <f t="shared" si="49"/>
        <v>50386251585</v>
      </c>
      <c r="G105" s="28">
        <f t="shared" si="49"/>
        <v>0</v>
      </c>
      <c r="H105" s="30">
        <f t="shared" si="49"/>
        <v>127653</v>
      </c>
      <c r="I105" s="28">
        <f t="shared" si="49"/>
        <v>1825154911</v>
      </c>
      <c r="J105" s="28">
        <f t="shared" si="49"/>
        <v>2002987214</v>
      </c>
      <c r="K105" s="28">
        <f t="shared" si="49"/>
        <v>-177832302.9</v>
      </c>
      <c r="L105" s="28">
        <f t="shared" si="49"/>
        <v>4801977865</v>
      </c>
      <c r="M105" s="28">
        <f t="shared" si="49"/>
        <v>5978192496</v>
      </c>
      <c r="N105" s="28">
        <f t="shared" si="49"/>
        <v>-1176214631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8.992354889E9</v>
      </c>
      <c r="E108" s="6">
        <v>1.17599085E8</v>
      </c>
      <c r="F108" s="6">
        <f t="shared" ref="F108:F110" si="50">D108-E108</f>
        <v>8874755804</v>
      </c>
      <c r="G108" s="6">
        <v>0.0</v>
      </c>
      <c r="H108" s="22">
        <v>485121.0</v>
      </c>
      <c r="I108" s="6">
        <v>1.66778972E8</v>
      </c>
      <c r="J108" s="6">
        <v>1.12679059E8</v>
      </c>
      <c r="K108" s="4">
        <f t="shared" ref="K108:K110" si="51">I108-J108</f>
        <v>54099913</v>
      </c>
      <c r="L108" s="4">
        <f>I108+Feb!L108</f>
        <v>487588092</v>
      </c>
      <c r="M108" s="4">
        <f>J108+Feb!M108</f>
        <v>384544641</v>
      </c>
      <c r="N108" s="4">
        <f t="shared" ref="N108:N110" si="52">L108-M108</f>
        <v>103043451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4.839292907E9</v>
      </c>
      <c r="E109" s="6">
        <v>4.2739854E7</v>
      </c>
      <c r="F109" s="6">
        <f t="shared" si="50"/>
        <v>4796553053</v>
      </c>
      <c r="G109" s="6">
        <v>0.0</v>
      </c>
      <c r="H109" s="22">
        <v>10334.0</v>
      </c>
      <c r="I109" s="6">
        <v>8.3182511E7</v>
      </c>
      <c r="J109" s="6">
        <v>3.57439308E8</v>
      </c>
      <c r="K109" s="4">
        <f t="shared" si="51"/>
        <v>-274256797</v>
      </c>
      <c r="L109" s="4">
        <f>I109+Feb!L109</f>
        <v>529520789</v>
      </c>
      <c r="M109" s="4">
        <f>J109+Feb!M109</f>
        <v>576734283</v>
      </c>
      <c r="N109" s="4">
        <f t="shared" si="52"/>
        <v>-47213494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3.268096134E9</v>
      </c>
      <c r="E110" s="6">
        <v>3.0766987E7</v>
      </c>
      <c r="F110" s="6">
        <f t="shared" si="50"/>
        <v>3237329147</v>
      </c>
      <c r="G110" s="6">
        <v>0.0</v>
      </c>
      <c r="H110" s="22">
        <v>4469.0</v>
      </c>
      <c r="I110" s="6">
        <v>9.6574479E7</v>
      </c>
      <c r="J110" s="6">
        <v>1.30426842E8</v>
      </c>
      <c r="K110" s="4">
        <f t="shared" si="51"/>
        <v>-33852363</v>
      </c>
      <c r="L110" s="4">
        <f>I110+Feb!L110</f>
        <v>535504597</v>
      </c>
      <c r="M110" s="4">
        <f>J110+Feb!M110</f>
        <v>220344002</v>
      </c>
      <c r="N110" s="4">
        <f t="shared" si="52"/>
        <v>315160595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17099743930</v>
      </c>
      <c r="E111" s="28">
        <f t="shared" si="54"/>
        <v>191105926</v>
      </c>
      <c r="F111" s="28">
        <f t="shared" si="54"/>
        <v>16908638004</v>
      </c>
      <c r="G111" s="28">
        <f t="shared" si="54"/>
        <v>0</v>
      </c>
      <c r="H111" s="29">
        <f t="shared" si="54"/>
        <v>499924</v>
      </c>
      <c r="I111" s="28">
        <f t="shared" si="54"/>
        <v>346535962</v>
      </c>
      <c r="J111" s="28">
        <f t="shared" si="54"/>
        <v>600545209</v>
      </c>
      <c r="K111" s="28">
        <f t="shared" si="54"/>
        <v>-254009247</v>
      </c>
      <c r="L111" s="28">
        <f t="shared" si="54"/>
        <v>1552613478</v>
      </c>
      <c r="M111" s="28">
        <f t="shared" si="54"/>
        <v>1181622926</v>
      </c>
      <c r="N111" s="28">
        <f t="shared" si="54"/>
        <v>370990552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9.082190453E9</v>
      </c>
      <c r="E113" s="6">
        <v>1.19094971E8</v>
      </c>
      <c r="F113" s="6">
        <f>D113-E113</f>
        <v>8963095482</v>
      </c>
      <c r="G113" s="6">
        <v>0.0</v>
      </c>
      <c r="H113" s="22">
        <v>7202.0</v>
      </c>
      <c r="I113" s="6">
        <v>8.1941697E7</v>
      </c>
      <c r="J113" s="6">
        <v>2.25552887E8</v>
      </c>
      <c r="K113" s="4">
        <f>I113-J113</f>
        <v>-143611190</v>
      </c>
      <c r="L113" s="4">
        <f>I113+Feb!L113</f>
        <v>161942525</v>
      </c>
      <c r="M113" s="4">
        <f>J113+Feb!M113</f>
        <v>466410255</v>
      </c>
      <c r="N113" s="4">
        <f>L113-M113</f>
        <v>-304467730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9082190453</v>
      </c>
      <c r="E114" s="28">
        <f t="shared" si="55"/>
        <v>119094971</v>
      </c>
      <c r="F114" s="28">
        <f t="shared" si="55"/>
        <v>8963095482</v>
      </c>
      <c r="G114" s="28">
        <f t="shared" si="55"/>
        <v>0</v>
      </c>
      <c r="H114" s="30">
        <f t="shared" si="55"/>
        <v>7202</v>
      </c>
      <c r="I114" s="28">
        <f t="shared" si="55"/>
        <v>81941697</v>
      </c>
      <c r="J114" s="28">
        <f t="shared" si="55"/>
        <v>225552887</v>
      </c>
      <c r="K114" s="28">
        <f t="shared" si="55"/>
        <v>-143611190</v>
      </c>
      <c r="L114" s="28">
        <f t="shared" si="55"/>
        <v>161942525</v>
      </c>
      <c r="M114" s="28">
        <f t="shared" si="55"/>
        <v>466410255</v>
      </c>
      <c r="N114" s="28">
        <f t="shared" si="55"/>
        <v>-304467730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26181934383</v>
      </c>
      <c r="E115" s="28">
        <f t="shared" si="56"/>
        <v>310200897</v>
      </c>
      <c r="F115" s="28">
        <f t="shared" si="56"/>
        <v>25871733486</v>
      </c>
      <c r="G115" s="28">
        <f t="shared" si="56"/>
        <v>0</v>
      </c>
      <c r="H115" s="30">
        <f t="shared" si="56"/>
        <v>507126</v>
      </c>
      <c r="I115" s="28">
        <f t="shared" si="56"/>
        <v>428477659</v>
      </c>
      <c r="J115" s="28">
        <f t="shared" si="56"/>
        <v>826098096</v>
      </c>
      <c r="K115" s="28">
        <f t="shared" si="56"/>
        <v>-397620437</v>
      </c>
      <c r="L115" s="28">
        <f t="shared" si="56"/>
        <v>1714556003</v>
      </c>
      <c r="M115" s="28">
        <f t="shared" si="56"/>
        <v>1648033181</v>
      </c>
      <c r="N115" s="28">
        <f t="shared" si="56"/>
        <v>66522822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213462962031</v>
      </c>
      <c r="E116" s="40">
        <f t="shared" si="57"/>
        <v>3371597293</v>
      </c>
      <c r="F116" s="40">
        <f t="shared" si="57"/>
        <v>210091364738</v>
      </c>
      <c r="G116" s="40">
        <f t="shared" si="57"/>
        <v>59155263647</v>
      </c>
      <c r="H116" s="41">
        <f t="shared" si="57"/>
        <v>1842115</v>
      </c>
      <c r="I116" s="40">
        <f t="shared" si="57"/>
        <v>2929617438</v>
      </c>
      <c r="J116" s="40">
        <f t="shared" si="57"/>
        <v>4667559474</v>
      </c>
      <c r="K116" s="40">
        <f t="shared" si="57"/>
        <v>-1737942036</v>
      </c>
      <c r="L116" s="40">
        <f t="shared" si="57"/>
        <v>8852995093</v>
      </c>
      <c r="M116" s="40">
        <f t="shared" si="57"/>
        <v>12430440456</v>
      </c>
      <c r="N116" s="40">
        <f t="shared" si="57"/>
        <v>-3577445362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I116+Feb!L116-L116</f>
        <v>-114124209.4</v>
      </c>
      <c r="M117" s="4">
        <f>J116+Feb!M116-'Mar UPDATED'!M116</f>
        <v>-114323436.7</v>
      </c>
      <c r="N117" s="4">
        <f>K116+Feb!N116-'Mar UPDATED'!N116</f>
        <v>199227.32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7"/>
      <c r="E1" s="48"/>
      <c r="F1" s="47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7"/>
      <c r="E2" s="48"/>
      <c r="F2" s="50"/>
      <c r="G2" s="5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113</v>
      </c>
      <c r="B3" s="2"/>
      <c r="C3" s="1"/>
      <c r="D3" s="52"/>
      <c r="E3" s="53"/>
      <c r="F3" s="54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114</v>
      </c>
      <c r="B4" s="2"/>
      <c r="C4" s="1"/>
      <c r="D4" s="52"/>
      <c r="E4" s="53"/>
      <c r="F4" s="54"/>
      <c r="G4" s="3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7"/>
      <c r="E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55" t="s">
        <v>6</v>
      </c>
      <c r="B6" s="56"/>
      <c r="C6" s="57" t="s">
        <v>7</v>
      </c>
      <c r="D6" s="58" t="s">
        <v>10</v>
      </c>
      <c r="E6" s="58" t="s">
        <v>16</v>
      </c>
      <c r="F6" s="58" t="s">
        <v>17</v>
      </c>
      <c r="G6" s="59" t="s">
        <v>15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1"/>
      <c r="B9" s="2">
        <v>1.0</v>
      </c>
      <c r="C9" s="3" t="s">
        <v>21</v>
      </c>
      <c r="D9" s="6">
        <f>Jan!F9</f>
        <v>3519779581</v>
      </c>
      <c r="E9" s="4">
        <f>Jan!I9+Feb!I9+Mar!I9</f>
        <v>23921065</v>
      </c>
      <c r="F9" s="4">
        <f>Jan!J9+Feb!J9+Mar!J9</f>
        <v>93648240</v>
      </c>
      <c r="G9" s="4">
        <f t="shared" ref="G9:G27" si="1">E9-F9</f>
        <v>-69727175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1"/>
      <c r="B10" s="2">
        <f t="shared" ref="B10:B27" si="2">1+B9</f>
        <v>2</v>
      </c>
      <c r="C10" s="3" t="s">
        <v>22</v>
      </c>
      <c r="D10" s="6">
        <f>Jan!F10</f>
        <v>879464950.9</v>
      </c>
      <c r="E10" s="4">
        <f>Jan!I10+Feb!I10+Mar!I10</f>
        <v>61754874.39</v>
      </c>
      <c r="F10" s="4">
        <f>Jan!J10+Feb!J10+Mar!J10</f>
        <v>37824902.05</v>
      </c>
      <c r="G10" s="4">
        <f t="shared" si="1"/>
        <v>23929972.34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1"/>
      <c r="B11" s="2">
        <f t="shared" si="2"/>
        <v>3</v>
      </c>
      <c r="C11" s="3" t="s">
        <v>23</v>
      </c>
      <c r="D11" s="6">
        <f>Jan!F11</f>
        <v>989459437.6</v>
      </c>
      <c r="E11" s="4">
        <f>Jan!I11+Feb!I11+Mar!I11</f>
        <v>16646335.71</v>
      </c>
      <c r="F11" s="4">
        <f>Jan!J11+Feb!J11+Mar!J11</f>
        <v>29317981.37</v>
      </c>
      <c r="G11" s="4">
        <f t="shared" si="1"/>
        <v>-12671645.66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1"/>
      <c r="B12" s="2">
        <f t="shared" si="2"/>
        <v>4</v>
      </c>
      <c r="C12" s="3" t="s">
        <v>24</v>
      </c>
      <c r="D12" s="6">
        <f>Jan!F12</f>
        <v>401769910.4</v>
      </c>
      <c r="E12" s="4">
        <f>Jan!I12+Feb!I12+Mar!I12</f>
        <v>41032623.37</v>
      </c>
      <c r="F12" s="4">
        <f>Jan!J12+Feb!J12+Mar!J12</f>
        <v>1720904.91</v>
      </c>
      <c r="G12" s="4">
        <f t="shared" si="1"/>
        <v>39311718.46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1"/>
      <c r="B13" s="2">
        <f t="shared" si="2"/>
        <v>5</v>
      </c>
      <c r="C13" s="3" t="s">
        <v>25</v>
      </c>
      <c r="D13" s="6">
        <f>Jan!F13</f>
        <v>340546973</v>
      </c>
      <c r="E13" s="4">
        <f>Jan!I13+Feb!I13+Mar!I13</f>
        <v>794954</v>
      </c>
      <c r="F13" s="4">
        <f>Jan!J13+Feb!J13+Mar!J13</f>
        <v>9096934</v>
      </c>
      <c r="G13" s="4">
        <f t="shared" si="1"/>
        <v>-8301980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Jan!F14</f>
        <v>2934717410</v>
      </c>
      <c r="E14" s="4">
        <f>Jan!I14+Feb!I14+Mar!I14</f>
        <v>40934592</v>
      </c>
      <c r="F14" s="4">
        <f>Jan!J14+Feb!J14+Mar!J14</f>
        <v>122115264</v>
      </c>
      <c r="G14" s="4">
        <f t="shared" si="1"/>
        <v>-81180672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Jan!F15</f>
        <v>77562338</v>
      </c>
      <c r="E15" s="4">
        <f>Jan!I15+Feb!I15+Mar!I15</f>
        <v>7236629</v>
      </c>
      <c r="F15" s="4">
        <f>Jan!J15+Feb!J15+Mar!J15</f>
        <v>1080702</v>
      </c>
      <c r="G15" s="4">
        <f t="shared" si="1"/>
        <v>6155927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Jan!F16</f>
        <v>117940203</v>
      </c>
      <c r="E16" s="4">
        <f>Jan!I16+Feb!I16+Mar!I16</f>
        <v>0</v>
      </c>
      <c r="F16" s="4">
        <f>Jan!J16+Feb!J16+Mar!J16</f>
        <v>4270929</v>
      </c>
      <c r="G16" s="4">
        <f t="shared" si="1"/>
        <v>-4270929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Jan!F17</f>
        <v>940637483</v>
      </c>
      <c r="E17" s="4">
        <f>Jan!I17+Feb!I17+Mar!I17</f>
        <v>0</v>
      </c>
      <c r="F17" s="4">
        <f>Jan!J17+Feb!J17+Mar!J17</f>
        <v>20508556</v>
      </c>
      <c r="G17" s="4">
        <f t="shared" si="1"/>
        <v>-20508556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Jan!F18</f>
        <v>2935187983</v>
      </c>
      <c r="E18" s="4">
        <f>Jan!I18+Feb!I18+Mar!I18</f>
        <v>19633671</v>
      </c>
      <c r="F18" s="4">
        <f>Jan!J18+Feb!J18+Mar!J18</f>
        <v>84434613</v>
      </c>
      <c r="G18" s="4">
        <f t="shared" si="1"/>
        <v>-64800942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Jan!F19</f>
        <v>2408297162</v>
      </c>
      <c r="E19" s="4">
        <f>Jan!I19+Feb!I19+Mar!I19</f>
        <v>48247099.24</v>
      </c>
      <c r="F19" s="4">
        <f>Jan!J19+Feb!J19+Mar!J19</f>
        <v>45672089.82</v>
      </c>
      <c r="G19" s="4">
        <f t="shared" si="1"/>
        <v>2575009.42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Jan!F20</f>
        <v>8281684398</v>
      </c>
      <c r="E20" s="4">
        <f>Jan!I20+Feb!I20+Mar!I20</f>
        <v>91056482.89</v>
      </c>
      <c r="F20" s="4">
        <f>Jan!J20+Feb!J20+Mar!J20</f>
        <v>178218576.5</v>
      </c>
      <c r="G20" s="4">
        <f t="shared" si="1"/>
        <v>-87162093.64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Jan!F21</f>
        <v>284240495.6</v>
      </c>
      <c r="E21" s="4">
        <f>Jan!I21+Feb!I21+Mar!I21</f>
        <v>1085849.73</v>
      </c>
      <c r="F21" s="4">
        <f>Jan!J21+Feb!J21+Mar!J21</f>
        <v>550060.98</v>
      </c>
      <c r="G21" s="4">
        <f t="shared" si="1"/>
        <v>535788.75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Jan!F22</f>
        <v>3177579359</v>
      </c>
      <c r="E22" s="4">
        <f>Jan!I22+Feb!I22+Mar!I22</f>
        <v>91995548.01</v>
      </c>
      <c r="F22" s="4">
        <f>Jan!J22+Feb!J22+Mar!J22</f>
        <v>52849094.01</v>
      </c>
      <c r="G22" s="4">
        <f t="shared" si="1"/>
        <v>39146454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Jan!F23</f>
        <v>5841801369</v>
      </c>
      <c r="E23" s="4">
        <f>Jan!I23+Feb!I23+Mar!I23</f>
        <v>2191898</v>
      </c>
      <c r="F23" s="4">
        <f>Jan!J23+Feb!J23+Mar!J23</f>
        <v>313697259</v>
      </c>
      <c r="G23" s="4">
        <f t="shared" si="1"/>
        <v>-311505361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3" t="s">
        <v>36</v>
      </c>
      <c r="D24" s="6">
        <f>Jan!F24</f>
        <v>3236877810</v>
      </c>
      <c r="E24" s="4">
        <f>Jan!I24+Feb!I24+Mar!I24</f>
        <v>19387656.51</v>
      </c>
      <c r="F24" s="4">
        <f>Jan!J24+Feb!J24+Mar!J24</f>
        <v>18905050.97</v>
      </c>
      <c r="G24" s="4">
        <f t="shared" si="1"/>
        <v>482605.54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4"/>
      <c r="B25" s="2">
        <f t="shared" si="2"/>
        <v>17</v>
      </c>
      <c r="C25" s="25" t="s">
        <v>37</v>
      </c>
      <c r="D25" s="6">
        <f>Jan!F25</f>
        <v>5127531217</v>
      </c>
      <c r="E25" s="4">
        <f>Jan!I25+Feb!I25+Mar!I25</f>
        <v>53092046</v>
      </c>
      <c r="F25" s="4">
        <f>Jan!J25+Feb!J25+Mar!J25</f>
        <v>220124083</v>
      </c>
      <c r="G25" s="4">
        <f t="shared" si="1"/>
        <v>-167032037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4"/>
      <c r="B26" s="2">
        <f t="shared" si="2"/>
        <v>18</v>
      </c>
      <c r="C26" s="25" t="s">
        <v>38</v>
      </c>
      <c r="D26" s="6">
        <f>Jan!F26</f>
        <v>8151725577</v>
      </c>
      <c r="E26" s="4">
        <f>Jan!I26+Feb!I26+Mar!I26</f>
        <v>154030569</v>
      </c>
      <c r="F26" s="4">
        <f>Jan!J26+Feb!J26+Mar!J26</f>
        <v>322564774</v>
      </c>
      <c r="G26" s="4">
        <f t="shared" si="1"/>
        <v>-168534205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Jan!F27</f>
        <v>461826176.4</v>
      </c>
      <c r="E27" s="4">
        <f>Jan!I27+Feb!I27+Mar!I27</f>
        <v>1079302.46</v>
      </c>
      <c r="F27" s="4">
        <f>Jan!J27+Feb!J27+Mar!J27</f>
        <v>3082993.24</v>
      </c>
      <c r="G27" s="4">
        <f t="shared" si="1"/>
        <v>-2003690.78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1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1"/>
      <c r="B29" s="2">
        <f>1+B27</f>
        <v>20</v>
      </c>
      <c r="C29" s="3" t="s">
        <v>41</v>
      </c>
      <c r="D29" s="6">
        <f>Jan!F29</f>
        <v>217732099.2</v>
      </c>
      <c r="E29" s="4">
        <f>Jan!I29+Feb!I29+Mar!I29</f>
        <v>39465955.73</v>
      </c>
      <c r="F29" s="4">
        <f>Jan!J29+Feb!J29+Mar!J29</f>
        <v>15032561.64</v>
      </c>
      <c r="G29" s="4">
        <f t="shared" ref="G29:G32" si="3">E29-F29</f>
        <v>24433394.09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1"/>
      <c r="B30" s="2">
        <f t="shared" ref="B30:B32" si="4">1+B29</f>
        <v>21</v>
      </c>
      <c r="C30" s="3" t="s">
        <v>42</v>
      </c>
      <c r="D30" s="6">
        <f>Jan!F30</f>
        <v>373016763.7</v>
      </c>
      <c r="E30" s="4">
        <f>Jan!I30+Feb!I30+Mar!I30</f>
        <v>43936602.75</v>
      </c>
      <c r="F30" s="4">
        <f>Jan!J30+Feb!J30+Mar!J30</f>
        <v>29293398.29</v>
      </c>
      <c r="G30" s="4">
        <f t="shared" si="3"/>
        <v>14643204.46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Jan!F31</f>
        <v>258306368.4</v>
      </c>
      <c r="E31" s="4">
        <f>Jan!I31+Feb!I31+Mar!I31</f>
        <v>2960184.98</v>
      </c>
      <c r="F31" s="4">
        <f>Jan!J31+Feb!J31+Mar!J31</f>
        <v>12614177.85</v>
      </c>
      <c r="G31" s="4">
        <f t="shared" si="3"/>
        <v>-9653992.87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Jan!F32</f>
        <v>643846858</v>
      </c>
      <c r="E32" s="4">
        <f>Jan!I32+Feb!I32+Mar!I32</f>
        <v>118944271</v>
      </c>
      <c r="F32" s="4">
        <f>Jan!J32+Feb!J32+Mar!J32</f>
        <v>87638342</v>
      </c>
      <c r="G32" s="4">
        <f t="shared" si="3"/>
        <v>31305929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1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Jan!F34</f>
        <v>1259866083</v>
      </c>
      <c r="E34" s="4">
        <f>Jan!I34+Feb!I34+Mar!I34</f>
        <v>40232388</v>
      </c>
      <c r="F34" s="4">
        <f>Jan!J34+Feb!J34+Mar!J34</f>
        <v>0</v>
      </c>
      <c r="G34" s="4">
        <f>E34-F34</f>
        <v>40232388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6" t="s">
        <v>46</v>
      </c>
      <c r="B35" s="27"/>
      <c r="C35" s="1"/>
      <c r="D35" s="28">
        <f t="shared" ref="D35:G35" si="5">SUM(D9:D34)</f>
        <v>52861398006</v>
      </c>
      <c r="E35" s="28">
        <f t="shared" si="5"/>
        <v>919660598.8</v>
      </c>
      <c r="F35" s="28">
        <f t="shared" si="5"/>
        <v>1704261488</v>
      </c>
      <c r="G35" s="28">
        <f t="shared" si="5"/>
        <v>-784600888.9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Jan!F37</f>
        <v>27790191.83</v>
      </c>
      <c r="E37" s="4">
        <f>Jan!I37+Feb!I37+Mar!I37</f>
        <v>104642.2</v>
      </c>
      <c r="F37" s="4">
        <f>Jan!J37+Feb!J37+Mar!J37</f>
        <v>153134.87</v>
      </c>
      <c r="G37" s="4">
        <f t="shared" ref="G37:G38" si="6">E37-F37</f>
        <v>-48492.67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Jan!F38</f>
        <v>2107005269</v>
      </c>
      <c r="E38" s="4">
        <f>Jan!I38+Feb!I38+Mar!I38</f>
        <v>87592931</v>
      </c>
      <c r="F38" s="4">
        <f>Jan!J38+Feb!J38+Mar!J38</f>
        <v>297298701</v>
      </c>
      <c r="G38" s="4">
        <f t="shared" si="6"/>
        <v>-209705770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6" t="s">
        <v>50</v>
      </c>
      <c r="B39" s="27"/>
      <c r="C39" s="1"/>
      <c r="D39" s="28">
        <f t="shared" ref="D39:G39" si="7">SUM(D37:D38)</f>
        <v>2134795461</v>
      </c>
      <c r="E39" s="28">
        <f t="shared" si="7"/>
        <v>87697573.2</v>
      </c>
      <c r="F39" s="28">
        <f t="shared" si="7"/>
        <v>297451835.9</v>
      </c>
      <c r="G39" s="28">
        <f t="shared" si="7"/>
        <v>-209754262.7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7"/>
      <c r="C40" s="1"/>
      <c r="D40" s="28">
        <f t="shared" ref="D40:G40" si="8">D35+D39</f>
        <v>54996193467</v>
      </c>
      <c r="E40" s="28">
        <f t="shared" si="8"/>
        <v>1007358172</v>
      </c>
      <c r="F40" s="28">
        <f t="shared" si="8"/>
        <v>2001713324</v>
      </c>
      <c r="G40" s="28">
        <f t="shared" si="8"/>
        <v>-994355151.6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21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Jan!F43</f>
        <v>394691122.7</v>
      </c>
      <c r="E43" s="4">
        <f>Jan!I43+Feb!I43+Mar!I43</f>
        <v>1623332.56</v>
      </c>
      <c r="F43" s="4">
        <f>Jan!J43+Feb!J43+Mar!J43</f>
        <v>18184513.23</v>
      </c>
      <c r="G43" s="4">
        <f t="shared" ref="G43:G52" si="9">E43-F43</f>
        <v>-16561180.67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Jan!F44</f>
        <v>111477774.4</v>
      </c>
      <c r="E44" s="4">
        <f>Jan!I44+Feb!I44+Mar!I44</f>
        <v>943427.2</v>
      </c>
      <c r="F44" s="4">
        <f>Jan!J44+Feb!J44+Mar!J44</f>
        <v>1379997.85</v>
      </c>
      <c r="G44" s="4">
        <f t="shared" si="9"/>
        <v>-436570.65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Jan!F45</f>
        <v>634289203</v>
      </c>
      <c r="E45" s="4">
        <f>Jan!I45+Feb!I45+Mar!I45</f>
        <v>2362845</v>
      </c>
      <c r="F45" s="4">
        <f>Jan!J45+Feb!J45+Mar!J45</f>
        <v>15534109</v>
      </c>
      <c r="G45" s="4">
        <f t="shared" si="9"/>
        <v>-13171264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Jan!F46</f>
        <v>462111116</v>
      </c>
      <c r="E46" s="4">
        <f>Jan!I46+Feb!I46+Mar!I46</f>
        <v>7075076</v>
      </c>
      <c r="F46" s="4">
        <f>Jan!J46+Feb!J46+Mar!J46</f>
        <v>131374204</v>
      </c>
      <c r="G46" s="4">
        <f t="shared" si="9"/>
        <v>-124299128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Jan!F47</f>
        <v>305979392.9</v>
      </c>
      <c r="E47" s="4">
        <f>Jan!I47+Feb!I47+Mar!I47</f>
        <v>122503445</v>
      </c>
      <c r="F47" s="4">
        <f>Jan!J47+Feb!J47+Mar!J47</f>
        <v>123701300</v>
      </c>
      <c r="G47" s="4">
        <f t="shared" si="9"/>
        <v>-1197855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Jan!F48</f>
        <v>427099024</v>
      </c>
      <c r="E48" s="4">
        <f>Jan!I48+Feb!I48+Mar!I48</f>
        <v>118479</v>
      </c>
      <c r="F48" s="4">
        <f>Jan!J48+Feb!J48+Mar!J48</f>
        <v>18039673</v>
      </c>
      <c r="G48" s="4">
        <f t="shared" si="9"/>
        <v>-17921194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Jan!F49</f>
        <v>1778835144</v>
      </c>
      <c r="E49" s="4">
        <f>Jan!I49+Feb!I49+Mar!I49</f>
        <v>1288051</v>
      </c>
      <c r="F49" s="4">
        <f>Jan!J49+Feb!J49+Mar!J49</f>
        <v>55012556</v>
      </c>
      <c r="G49" s="4">
        <f t="shared" si="9"/>
        <v>-53724505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21"/>
      <c r="B50" s="2">
        <f t="shared" si="10"/>
        <v>34</v>
      </c>
      <c r="C50" s="3" t="s">
        <v>60</v>
      </c>
      <c r="D50" s="6">
        <f>Jan!F50</f>
        <v>114797748</v>
      </c>
      <c r="E50" s="4">
        <f>Jan!I50+Feb!I50+Mar!I50</f>
        <v>0</v>
      </c>
      <c r="F50" s="4">
        <f>Jan!J50+Feb!J50+Mar!J50</f>
        <v>1672556</v>
      </c>
      <c r="G50" s="4">
        <f t="shared" si="9"/>
        <v>-1672556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Jan!F51</f>
        <v>5651266595</v>
      </c>
      <c r="E51" s="4">
        <f>Jan!I51+Feb!I51+Mar!I51</f>
        <v>17544554</v>
      </c>
      <c r="F51" s="4">
        <f>Jan!J51+Feb!J51+Mar!J51</f>
        <v>175967224</v>
      </c>
      <c r="G51" s="4">
        <f t="shared" si="9"/>
        <v>-158422670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Jan!F52</f>
        <v>456578134</v>
      </c>
      <c r="E52" s="4">
        <f>Jan!I52+Feb!I52+Mar!I52</f>
        <v>0</v>
      </c>
      <c r="F52" s="4">
        <f>Jan!J52+Feb!J52+Mar!J52</f>
        <v>24502082</v>
      </c>
      <c r="G52" s="4">
        <f t="shared" si="9"/>
        <v>-24502082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21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Jan!F54</f>
        <v>74676992</v>
      </c>
      <c r="E54" s="4">
        <f>Jan!I54+Feb!I54+Mar!I54</f>
        <v>628033</v>
      </c>
      <c r="F54" s="4">
        <f>Jan!J54+Feb!J54+Mar!J54</f>
        <v>1212813</v>
      </c>
      <c r="G54" s="4">
        <f t="shared" ref="G54:G56" si="11">E54-F54</f>
        <v>-584780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Jan!F55</f>
        <v>52594093</v>
      </c>
      <c r="E55" s="4">
        <f>Jan!I55+Feb!I55+Mar!I55</f>
        <v>304941</v>
      </c>
      <c r="F55" s="4">
        <f>Jan!J55+Feb!J55+Mar!J55</f>
        <v>186630</v>
      </c>
      <c r="G55" s="4">
        <f t="shared" si="11"/>
        <v>118311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Jan!F56</f>
        <v>43910102</v>
      </c>
      <c r="E56" s="4">
        <f>Jan!I56+Feb!I56+Mar!I56</f>
        <v>205385</v>
      </c>
      <c r="F56" s="4">
        <f>Jan!J56+Feb!J56+Mar!J56</f>
        <v>102227</v>
      </c>
      <c r="G56" s="4">
        <f t="shared" si="11"/>
        <v>103158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6" t="s">
        <v>46</v>
      </c>
      <c r="B57" s="26"/>
      <c r="C57" s="1"/>
      <c r="D57" s="28">
        <f t="shared" ref="D57:G57" si="13">SUM(D43:D56)</f>
        <v>10508306441</v>
      </c>
      <c r="E57" s="28">
        <f t="shared" si="13"/>
        <v>154597568.8</v>
      </c>
      <c r="F57" s="28">
        <f t="shared" si="13"/>
        <v>566869885.1</v>
      </c>
      <c r="G57" s="28">
        <f t="shared" si="13"/>
        <v>-412272316.3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21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21"/>
      <c r="B59" s="2">
        <f>1+B56</f>
        <v>40</v>
      </c>
      <c r="C59" s="3" t="s">
        <v>115</v>
      </c>
      <c r="D59" s="6">
        <f>Jan!F59</f>
        <v>64654359.87</v>
      </c>
      <c r="E59" s="4">
        <f>Jan!I59+Feb!I59+Mar!I59</f>
        <v>0</v>
      </c>
      <c r="F59" s="4">
        <f>Jan!J59+Feb!J59+Mar!J59</f>
        <v>207807.29</v>
      </c>
      <c r="G59" s="4">
        <f t="shared" ref="G59:G62" si="14">E59-F59</f>
        <v>-207807.29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1"/>
      <c r="B60" s="2">
        <f t="shared" ref="B60:B62" si="15">1+B59</f>
        <v>41</v>
      </c>
      <c r="C60" s="3" t="s">
        <v>67</v>
      </c>
      <c r="D60" s="6">
        <f>Jan!F60</f>
        <v>309831780</v>
      </c>
      <c r="E60" s="4">
        <f>Jan!I60+Feb!I60+Mar!I60</f>
        <v>0</v>
      </c>
      <c r="F60" s="4">
        <f>Jan!J60+Feb!J60+Mar!J60</f>
        <v>21099697</v>
      </c>
      <c r="G60" s="4">
        <f t="shared" si="14"/>
        <v>-21099697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Jan!F61</f>
        <v>1704946033</v>
      </c>
      <c r="E61" s="4">
        <f>Jan!I61+Feb!I61+Mar!I61</f>
        <v>20552846</v>
      </c>
      <c r="F61" s="4">
        <f>Jan!J61+Feb!J61+Mar!J61</f>
        <v>81403794</v>
      </c>
      <c r="G61" s="4">
        <f t="shared" si="14"/>
        <v>-60850948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Jan!F62</f>
        <v>248497251</v>
      </c>
      <c r="E62" s="4">
        <f>Jan!I62+Feb!I62+Mar!I62</f>
        <v>4909633</v>
      </c>
      <c r="F62" s="4">
        <f>Jan!J62+Feb!J62+Mar!J62</f>
        <v>5305727</v>
      </c>
      <c r="G62" s="4">
        <f t="shared" si="14"/>
        <v>-396094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6" t="s">
        <v>50</v>
      </c>
      <c r="B63" s="27"/>
      <c r="C63" s="1"/>
      <c r="D63" s="28">
        <f t="shared" ref="D63:G63" si="16">SUM(D59:D62)</f>
        <v>2327929424</v>
      </c>
      <c r="E63" s="28">
        <f t="shared" si="16"/>
        <v>25462479</v>
      </c>
      <c r="F63" s="28">
        <f t="shared" si="16"/>
        <v>108017025.3</v>
      </c>
      <c r="G63" s="28">
        <f t="shared" si="16"/>
        <v>-82554546.29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7"/>
      <c r="C64" s="1"/>
      <c r="D64" s="28">
        <f t="shared" ref="D64:G64" si="17">D57+D63</f>
        <v>12836235865</v>
      </c>
      <c r="E64" s="28">
        <f t="shared" si="17"/>
        <v>180060047.8</v>
      </c>
      <c r="F64" s="28">
        <f t="shared" si="17"/>
        <v>674886910.4</v>
      </c>
      <c r="G64" s="28">
        <f t="shared" si="17"/>
        <v>-494826862.6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1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Jan!F67</f>
        <v>34722390663</v>
      </c>
      <c r="E67" s="4">
        <f>Jan!I67+Feb!I67+Mar!I67</f>
        <v>616529217</v>
      </c>
      <c r="F67" s="4">
        <f>Jan!J67+Feb!J67+Mar!J67</f>
        <v>1067324450</v>
      </c>
      <c r="G67" s="4">
        <f t="shared" ref="G67:G77" si="18">E67-F67</f>
        <v>-450795233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Jan!F68</f>
        <v>264795547.7</v>
      </c>
      <c r="E68" s="4">
        <f>Jan!I68+Feb!I68+Mar!I68</f>
        <v>2250151.88</v>
      </c>
      <c r="F68" s="4">
        <f>Jan!J68+Feb!J68+Mar!J68</f>
        <v>21419381.5</v>
      </c>
      <c r="G68" s="4">
        <f t="shared" si="18"/>
        <v>-19169229.62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Jan!F69</f>
        <v>947365926.2</v>
      </c>
      <c r="E69" s="4">
        <f>Jan!I69+Feb!I69+Mar!I69</f>
        <v>15208318.71</v>
      </c>
      <c r="F69" s="4">
        <f>Jan!J69+Feb!J69+Mar!J69</f>
        <v>31450949.52</v>
      </c>
      <c r="G69" s="4">
        <f t="shared" si="18"/>
        <v>-16242630.81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Jan!F70</f>
        <v>187438247</v>
      </c>
      <c r="E70" s="4">
        <f>Jan!I70+Feb!I70+Mar!I70</f>
        <v>4998</v>
      </c>
      <c r="F70" s="4">
        <f>Jan!J70+Feb!J70+Mar!J70</f>
        <v>426661</v>
      </c>
      <c r="G70" s="4">
        <f t="shared" si="18"/>
        <v>-421663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Jan!F71</f>
        <v>1182097029</v>
      </c>
      <c r="E71" s="4">
        <f>Jan!I71+Feb!I71+Mar!I71</f>
        <v>2000407</v>
      </c>
      <c r="F71" s="4">
        <f>Jan!J71+Feb!J71+Mar!J71</f>
        <v>53912628</v>
      </c>
      <c r="G71" s="4">
        <f t="shared" si="18"/>
        <v>-51912221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Jan!F72</f>
        <v>1393423632</v>
      </c>
      <c r="E72" s="4">
        <f>Jan!I72+Feb!I72+Mar!I72</f>
        <v>5652943</v>
      </c>
      <c r="F72" s="4">
        <f>Jan!J72+Feb!J72+Mar!J72</f>
        <v>45170819</v>
      </c>
      <c r="G72" s="4">
        <f t="shared" si="18"/>
        <v>-39517876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Jan!F73</f>
        <v>609447740</v>
      </c>
      <c r="E73" s="4">
        <f>Jan!I73+Feb!I73+Mar!I73</f>
        <v>0</v>
      </c>
      <c r="F73" s="4">
        <f>Jan!J73+Feb!J73+Mar!J73</f>
        <v>20407108</v>
      </c>
      <c r="G73" s="4">
        <f t="shared" si="18"/>
        <v>-20407108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Jan!F74</f>
        <v>327577639.7</v>
      </c>
      <c r="E74" s="4">
        <f>Jan!I74+Feb!I74+Mar!I74</f>
        <v>8272153.63</v>
      </c>
      <c r="F74" s="4">
        <f>Jan!J74+Feb!J74+Mar!J74</f>
        <v>3785103.21</v>
      </c>
      <c r="G74" s="4">
        <f t="shared" si="18"/>
        <v>4487050.42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Jan!F75</f>
        <v>1802598804</v>
      </c>
      <c r="E75" s="4">
        <f>Jan!I75+Feb!I75+Mar!I75</f>
        <v>77712609.06</v>
      </c>
      <c r="F75" s="4">
        <f>Jan!J75+Feb!J75+Mar!J75</f>
        <v>5565167.03</v>
      </c>
      <c r="G75" s="4">
        <f t="shared" si="18"/>
        <v>72147442.03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Jan!F76</f>
        <v>6388513442</v>
      </c>
      <c r="E76" s="4">
        <f>Jan!I76+Feb!I76+Mar!I76</f>
        <v>179914337</v>
      </c>
      <c r="F76" s="4">
        <f>Jan!J76+Feb!J76+Mar!J76</f>
        <v>332806134</v>
      </c>
      <c r="G76" s="4">
        <f t="shared" si="18"/>
        <v>-152891797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Jan!F77</f>
        <v>150367821</v>
      </c>
      <c r="E77" s="4">
        <f>Jan!I77+Feb!I77+Mar!I77</f>
        <v>2366258</v>
      </c>
      <c r="F77" s="4">
        <f>Jan!J77+Feb!J77+Mar!J77</f>
        <v>8275016</v>
      </c>
      <c r="G77" s="4">
        <f t="shared" si="18"/>
        <v>-5908758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21" t="s">
        <v>116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Jan!F79</f>
        <v>710949256.5</v>
      </c>
      <c r="E79" s="4">
        <f>Jan!I79+Feb!I79+Mar!I79</f>
        <v>0</v>
      </c>
      <c r="F79" s="4">
        <f>Jan!J79+Feb!J79+Mar!J79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6" t="s">
        <v>46</v>
      </c>
      <c r="B80" s="1"/>
      <c r="C80" s="1"/>
      <c r="D80" s="28">
        <f t="shared" ref="D80:G80" si="20">SUM(D67:D79)</f>
        <v>48686965748</v>
      </c>
      <c r="E80" s="28">
        <f t="shared" si="20"/>
        <v>909911393.3</v>
      </c>
      <c r="F80" s="28">
        <f t="shared" si="20"/>
        <v>1590543417</v>
      </c>
      <c r="G80" s="28">
        <f t="shared" si="20"/>
        <v>-680632024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1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Jan!F82</f>
        <v>11397347333</v>
      </c>
      <c r="E82" s="4">
        <f>Jan!I82+Feb!I82+Mar!I82</f>
        <v>84041745</v>
      </c>
      <c r="F82" s="4">
        <f>Jan!J82+Feb!J82+Mar!J82</f>
        <v>302572746</v>
      </c>
      <c r="G82" s="4">
        <f t="shared" ref="G82:G88" si="21">E82-F82</f>
        <v>-218531001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Jan!F83</f>
        <v>95398400.28</v>
      </c>
      <c r="E83" s="4">
        <f>Jan!I83+Feb!I83+Mar!I83</f>
        <v>18590523.94</v>
      </c>
      <c r="F83" s="4">
        <f>Jan!J83+Feb!J83+Mar!J83</f>
        <v>2683522.38</v>
      </c>
      <c r="G83" s="4">
        <f t="shared" si="21"/>
        <v>15907001.56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Jan!F84</f>
        <v>320389473</v>
      </c>
      <c r="E84" s="4">
        <f>Jan!I84+Feb!I84+Mar!I84</f>
        <v>186598</v>
      </c>
      <c r="F84" s="4">
        <f>Jan!J84+Feb!J84+Mar!J84</f>
        <v>2292229</v>
      </c>
      <c r="G84" s="4">
        <f t="shared" si="21"/>
        <v>-2105631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21"/>
      <c r="B85" s="2">
        <f t="shared" si="22"/>
        <v>59</v>
      </c>
      <c r="C85" s="3" t="s">
        <v>88</v>
      </c>
      <c r="D85" s="6">
        <f>Jan!F85</f>
        <v>51907618</v>
      </c>
      <c r="E85" s="4">
        <f>Jan!I85+Feb!I85+Mar!I85</f>
        <v>0</v>
      </c>
      <c r="F85" s="4">
        <f>Jan!J85+Feb!J85+Mar!J85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Jan!F86</f>
        <v>1669352343</v>
      </c>
      <c r="E86" s="4">
        <f>Jan!I86+Feb!I86+Mar!I86</f>
        <v>159620</v>
      </c>
      <c r="F86" s="4">
        <f>Jan!J86+Feb!J86+Mar!J86</f>
        <v>62750664</v>
      </c>
      <c r="G86" s="4">
        <f t="shared" si="21"/>
        <v>-62591044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Jan!F87</f>
        <v>227543574.4</v>
      </c>
      <c r="E87" s="4">
        <f>Jan!I87+Feb!I87+Mar!I87</f>
        <v>397566</v>
      </c>
      <c r="F87" s="4">
        <f>Jan!J87+Feb!J87+Mar!J87</f>
        <v>0</v>
      </c>
      <c r="G87" s="4">
        <f t="shared" si="21"/>
        <v>397566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Jan!F88</f>
        <v>491778860</v>
      </c>
      <c r="E88" s="4">
        <f>Jan!I88+Feb!I88+Mar!I88</f>
        <v>3204266</v>
      </c>
      <c r="F88" s="4">
        <f>Jan!J88+Feb!J88+Mar!J88</f>
        <v>27545895</v>
      </c>
      <c r="G88" s="4">
        <f t="shared" si="21"/>
        <v>-24341629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6" t="s">
        <v>92</v>
      </c>
      <c r="B89" s="27"/>
      <c r="C89" s="34"/>
      <c r="D89" s="28">
        <f t="shared" ref="D89:G89" si="23">SUM(D82:D88)</f>
        <v>14253717602</v>
      </c>
      <c r="E89" s="28">
        <f t="shared" si="23"/>
        <v>106580318.9</v>
      </c>
      <c r="F89" s="28">
        <f t="shared" si="23"/>
        <v>397845056.4</v>
      </c>
      <c r="G89" s="28">
        <f t="shared" si="23"/>
        <v>-291264737.4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Jan!F90</f>
        <v>701407386</v>
      </c>
      <c r="E90" s="4">
        <f>Jan!I90+Feb!I90+Mar!I90</f>
        <v>18427084</v>
      </c>
      <c r="F90" s="4">
        <f>Jan!J90+Feb!J90+Mar!J90</f>
        <v>23956912</v>
      </c>
      <c r="G90" s="4">
        <f>E90-F90</f>
        <v>-5529828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6" t="s">
        <v>94</v>
      </c>
      <c r="B91" s="34"/>
      <c r="C91" s="1"/>
      <c r="D91" s="28">
        <f t="shared" ref="D91:G91" si="24">SUM(D90)</f>
        <v>701407386</v>
      </c>
      <c r="E91" s="28">
        <f t="shared" si="24"/>
        <v>18427084</v>
      </c>
      <c r="F91" s="28">
        <f t="shared" si="24"/>
        <v>23956912</v>
      </c>
      <c r="G91" s="28">
        <f t="shared" si="24"/>
        <v>-5529828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7"/>
      <c r="C92" s="34"/>
      <c r="D92" s="28">
        <f t="shared" ref="D92:G92" si="25">D80+D89+D91</f>
        <v>63642090736</v>
      </c>
      <c r="E92" s="28">
        <f t="shared" si="25"/>
        <v>1034918796</v>
      </c>
      <c r="F92" s="28">
        <f t="shared" si="25"/>
        <v>2012345386</v>
      </c>
      <c r="G92" s="28">
        <f t="shared" si="25"/>
        <v>-977426589.4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35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1" t="s">
        <v>20</v>
      </c>
      <c r="B94" s="2"/>
      <c r="C94" s="35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21"/>
      <c r="B95" s="2">
        <f>B90+1</f>
        <v>64</v>
      </c>
      <c r="C95" s="35" t="s">
        <v>97</v>
      </c>
      <c r="D95" s="6">
        <f>Jan!F95</f>
        <v>170405070.1</v>
      </c>
      <c r="E95" s="4">
        <f>Jan!I95+Feb!I95+Mar!I95</f>
        <v>922000</v>
      </c>
      <c r="F95" s="4">
        <f>Jan!J95+Feb!J95+Mar!J95</f>
        <v>80394.93</v>
      </c>
      <c r="G95" s="4">
        <f t="shared" ref="G95:G98" si="26">E95-F95</f>
        <v>841605.07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1"/>
      <c r="B96" s="2">
        <f t="shared" ref="B96:B98" si="27">1+B95</f>
        <v>65</v>
      </c>
      <c r="C96" s="3" t="s">
        <v>98</v>
      </c>
      <c r="D96" s="6">
        <f>Jan!F96</f>
        <v>21647624859</v>
      </c>
      <c r="E96" s="4">
        <f>Jan!I96+Feb!I96+Mar!I96</f>
        <v>1026581</v>
      </c>
      <c r="F96" s="4">
        <f>Jan!J96+Feb!J96+Mar!J96</f>
        <v>1110241986</v>
      </c>
      <c r="G96" s="4">
        <f t="shared" si="26"/>
        <v>-1109215405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1"/>
      <c r="B97" s="2">
        <f t="shared" si="27"/>
        <v>66</v>
      </c>
      <c r="C97" s="3" t="s">
        <v>99</v>
      </c>
      <c r="D97" s="6">
        <f>Jan!F97</f>
        <v>2564050432</v>
      </c>
      <c r="E97" s="4">
        <f>Jan!I97+Feb!I97+Mar!I97</f>
        <v>243685522</v>
      </c>
      <c r="F97" s="4">
        <f>Jan!J97+Feb!J97+Mar!J97</f>
        <v>479693987</v>
      </c>
      <c r="G97" s="4">
        <f t="shared" si="26"/>
        <v>-236008465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100</v>
      </c>
      <c r="D98" s="6">
        <f>Jan!F98</f>
        <v>12528477413</v>
      </c>
      <c r="E98" s="4">
        <f>Jan!I98+Feb!I98+Mar!I98</f>
        <v>1570722999</v>
      </c>
      <c r="F98" s="4">
        <f>Jan!J98+Feb!J98+Mar!J98</f>
        <v>1646377308</v>
      </c>
      <c r="G98" s="4">
        <f t="shared" si="26"/>
        <v>-75654309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1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98</v>
      </c>
      <c r="D100" s="6">
        <f>Jan!F100</f>
        <v>11298738375</v>
      </c>
      <c r="E100" s="4">
        <f>Jan!I100+Feb!I100+Mar!I100</f>
        <v>2316300480</v>
      </c>
      <c r="F100" s="4">
        <f>Jan!J100+Feb!J100+Mar!J100</f>
        <v>2260442749</v>
      </c>
      <c r="G100" s="4">
        <f>E100-F100</f>
        <v>55857731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6" t="s">
        <v>46</v>
      </c>
      <c r="B101" s="2"/>
      <c r="C101" s="3"/>
      <c r="D101" s="28">
        <f t="shared" ref="D101:G101" si="28">SUM(D95:D100)</f>
        <v>48209296149</v>
      </c>
      <c r="E101" s="28">
        <f t="shared" si="28"/>
        <v>4132657582</v>
      </c>
      <c r="F101" s="28">
        <f t="shared" si="28"/>
        <v>5496836425</v>
      </c>
      <c r="G101" s="28">
        <f t="shared" si="28"/>
        <v>-1364178843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1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101</v>
      </c>
      <c r="D103" s="6">
        <f>Jan!F103</f>
        <v>2232084615</v>
      </c>
      <c r="E103" s="4">
        <f>Jan!I103+Feb!I103+Mar!I103</f>
        <v>669320283</v>
      </c>
      <c r="F103" s="4">
        <f>Jan!J103+Feb!J103+Mar!J103</f>
        <v>481356071</v>
      </c>
      <c r="G103" s="4">
        <f>E103-F103</f>
        <v>187964212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6" t="s">
        <v>92</v>
      </c>
      <c r="B104" s="2"/>
      <c r="C104" s="3"/>
      <c r="D104" s="28">
        <f t="shared" ref="D104:G104" si="29">SUM(D103)</f>
        <v>2232084615</v>
      </c>
      <c r="E104" s="28">
        <f t="shared" si="29"/>
        <v>669320283</v>
      </c>
      <c r="F104" s="28">
        <f t="shared" si="29"/>
        <v>481356071</v>
      </c>
      <c r="G104" s="28">
        <f t="shared" si="29"/>
        <v>187964212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102</v>
      </c>
      <c r="B105" s="2"/>
      <c r="C105" s="3"/>
      <c r="D105" s="28">
        <f t="shared" ref="D105:G105" si="30">D101+D104</f>
        <v>50441380764</v>
      </c>
      <c r="E105" s="28">
        <f t="shared" si="30"/>
        <v>4801977865</v>
      </c>
      <c r="F105" s="28">
        <f t="shared" si="30"/>
        <v>5978192496</v>
      </c>
      <c r="G105" s="28">
        <f t="shared" si="30"/>
        <v>-1176214631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103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1" t="s">
        <v>104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1"/>
      <c r="B108" s="2">
        <f>1+B103</f>
        <v>70</v>
      </c>
      <c r="C108" s="3" t="s">
        <v>117</v>
      </c>
      <c r="D108" s="6">
        <f>Jan!F108</f>
        <v>9147630318</v>
      </c>
      <c r="E108" s="4">
        <f>Jan!I108+Feb!I108+Mar!I108</f>
        <v>487588092</v>
      </c>
      <c r="F108" s="4">
        <f>Jan!J108+Feb!J108+Mar!J108</f>
        <v>384544641</v>
      </c>
      <c r="G108" s="4">
        <f t="shared" ref="G108:G110" si="31">E108-F108</f>
        <v>103043451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106</v>
      </c>
      <c r="D109" s="6">
        <f>Jan!F109</f>
        <v>5266491623</v>
      </c>
      <c r="E109" s="4">
        <f>Jan!I109+Feb!I109+Mar!I109</f>
        <v>529520789</v>
      </c>
      <c r="F109" s="4">
        <f>Jan!J109+Feb!J109+Mar!J109</f>
        <v>576734283</v>
      </c>
      <c r="G109" s="4">
        <f t="shared" si="31"/>
        <v>-47213494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107</v>
      </c>
      <c r="D110" s="6">
        <f>Jan!F110</f>
        <v>3363812223</v>
      </c>
      <c r="E110" s="4">
        <f>Jan!I110+Feb!I110+Mar!I110</f>
        <v>535504597</v>
      </c>
      <c r="F110" s="4">
        <f>Jan!J110+Feb!J110+Mar!J110</f>
        <v>220344002</v>
      </c>
      <c r="G110" s="4">
        <f t="shared" si="31"/>
        <v>315160595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6" t="s">
        <v>46</v>
      </c>
      <c r="B111" s="2"/>
      <c r="C111" s="3"/>
      <c r="D111" s="28">
        <f t="shared" ref="D111:G111" si="33">SUM(D108:D110)</f>
        <v>17777934164</v>
      </c>
      <c r="E111" s="28">
        <f t="shared" si="33"/>
        <v>1552613478</v>
      </c>
      <c r="F111" s="28">
        <f t="shared" si="33"/>
        <v>1181622926</v>
      </c>
      <c r="G111" s="28">
        <f t="shared" si="33"/>
        <v>370990552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21" t="s">
        <v>108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105</v>
      </c>
      <c r="D113" s="6">
        <f>Jan!F113</f>
        <v>9519995931</v>
      </c>
      <c r="E113" s="4">
        <f>Jan!I113+Feb!I113+Mar!I113</f>
        <v>161942525</v>
      </c>
      <c r="F113" s="4">
        <f>Jan!J113+Feb!J113+Mar!J113</f>
        <v>466410255</v>
      </c>
      <c r="G113" s="4">
        <f>E113-F113</f>
        <v>-304467730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6" t="s">
        <v>92</v>
      </c>
      <c r="B114" s="27"/>
      <c r="C114" s="1"/>
      <c r="D114" s="28">
        <f t="shared" ref="D114:G114" si="34">SUM(D113)</f>
        <v>9519995931</v>
      </c>
      <c r="E114" s="28">
        <f t="shared" si="34"/>
        <v>161942525</v>
      </c>
      <c r="F114" s="28">
        <f t="shared" si="34"/>
        <v>466410255</v>
      </c>
      <c r="G114" s="28">
        <f t="shared" si="34"/>
        <v>-304467730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109</v>
      </c>
      <c r="B115" s="36"/>
      <c r="C115" s="34"/>
      <c r="D115" s="28">
        <f t="shared" ref="D115:G115" si="35">D111+D114</f>
        <v>27297930095</v>
      </c>
      <c r="E115" s="28">
        <f t="shared" si="35"/>
        <v>1714556003</v>
      </c>
      <c r="F115" s="28">
        <f t="shared" si="35"/>
        <v>1648033181</v>
      </c>
      <c r="G115" s="28">
        <f t="shared" si="35"/>
        <v>66522822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 t="s">
        <v>110</v>
      </c>
      <c r="B116" s="38"/>
      <c r="C116" s="39"/>
      <c r="D116" s="40">
        <f t="shared" ref="D116:G116" si="36">D40+D64+D92+D105+D115</f>
        <v>209213830926</v>
      </c>
      <c r="E116" s="40">
        <f t="shared" si="36"/>
        <v>8738870884</v>
      </c>
      <c r="F116" s="40">
        <f t="shared" si="36"/>
        <v>12315171296</v>
      </c>
      <c r="G116" s="40">
        <f t="shared" si="36"/>
        <v>-3576300413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5"/>
      <c r="B117" s="44"/>
      <c r="C117" s="44"/>
      <c r="D117" s="60">
        <f>D116-Jan!F116</f>
        <v>0</v>
      </c>
      <c r="E117" s="60">
        <f>E116-Jan!I116-Feb!I116-Mar!I116</f>
        <v>0.0000009536743164</v>
      </c>
      <c r="F117" s="60">
        <f>F116-Jan!J116-Feb!J116-Mar!J116</f>
        <v>0.000001907348633</v>
      </c>
      <c r="G117" s="60">
        <f>G116-Jan!K116-Feb!K116-Mar!K116</f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5"/>
      <c r="B118" s="44"/>
      <c r="C118" s="44"/>
      <c r="D118" s="61"/>
      <c r="E118" s="61"/>
      <c r="F118" s="61"/>
      <c r="G118" s="6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5"/>
      <c r="B119" s="44"/>
      <c r="C119" s="4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5"/>
      <c r="B120" s="44"/>
      <c r="C120" s="4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5"/>
      <c r="B121" s="44"/>
      <c r="C121" s="4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5"/>
      <c r="B122" s="44"/>
      <c r="C122" s="4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4"/>
      <c r="B123" s="44"/>
      <c r="C123" s="4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4"/>
      <c r="B124" s="44"/>
      <c r="C124" s="4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4"/>
      <c r="B125" s="44"/>
      <c r="C125" s="4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4"/>
      <c r="B126" s="44"/>
      <c r="C126" s="4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4"/>
      <c r="B127" s="44"/>
      <c r="C127" s="4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4"/>
      <c r="B128" s="44"/>
      <c r="C128" s="4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4"/>
      <c r="B129" s="44"/>
      <c r="C129" s="4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4"/>
      <c r="B130" s="44"/>
      <c r="C130" s="4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4"/>
      <c r="B131" s="44"/>
      <c r="C131" s="4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4"/>
      <c r="B132" s="44"/>
      <c r="C132" s="4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4"/>
      <c r="B133" s="44"/>
      <c r="C133" s="4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4"/>
      <c r="B134" s="44"/>
      <c r="C134" s="4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4"/>
      <c r="B135" s="44"/>
      <c r="C135" s="4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4"/>
      <c r="B136" s="44"/>
      <c r="C136" s="4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4"/>
      <c r="B137" s="44"/>
      <c r="C137" s="4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4"/>
      <c r="B138" s="44"/>
      <c r="C138" s="4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4"/>
      <c r="B139" s="44"/>
      <c r="C139" s="4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4"/>
      <c r="B140" s="44"/>
      <c r="C140" s="4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4"/>
      <c r="B141" s="44"/>
      <c r="C141" s="4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4"/>
      <c r="B142" s="44"/>
      <c r="C142" s="4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4"/>
      <c r="B143" s="44"/>
      <c r="C143" s="4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4"/>
      <c r="B144" s="44"/>
      <c r="C144" s="4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4"/>
      <c r="B145" s="44"/>
      <c r="C145" s="4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4"/>
      <c r="B146" s="44"/>
      <c r="C146" s="4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4"/>
      <c r="B147" s="44"/>
      <c r="C147" s="4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4"/>
      <c r="B148" s="44"/>
      <c r="C148" s="4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4"/>
      <c r="B149" s="44"/>
      <c r="C149" s="4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4"/>
      <c r="B150" s="44"/>
      <c r="C150" s="4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4"/>
      <c r="B151" s="44"/>
      <c r="C151" s="4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4"/>
      <c r="B152" s="44"/>
      <c r="C152" s="4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4"/>
      <c r="B153" s="44"/>
      <c r="C153" s="4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4"/>
      <c r="B154" s="44"/>
      <c r="C154" s="4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4"/>
      <c r="B155" s="44"/>
      <c r="C155" s="4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4"/>
      <c r="B156" s="44"/>
      <c r="C156" s="4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4"/>
      <c r="B157" s="44"/>
      <c r="C157" s="4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4"/>
      <c r="B158" s="44"/>
      <c r="C158" s="4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4"/>
      <c r="B159" s="44"/>
      <c r="C159" s="4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4"/>
      <c r="B160" s="44"/>
      <c r="C160" s="4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4"/>
      <c r="B161" s="44"/>
      <c r="C161" s="4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4"/>
      <c r="B162" s="44"/>
      <c r="C162" s="4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4"/>
      <c r="B163" s="44"/>
      <c r="C163" s="4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4"/>
      <c r="B164" s="44"/>
      <c r="C164" s="4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4"/>
      <c r="B165" s="44"/>
      <c r="C165" s="4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4"/>
      <c r="B166" s="44"/>
      <c r="C166" s="4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4"/>
      <c r="B167" s="44"/>
      <c r="C167" s="4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4"/>
      <c r="B168" s="44"/>
      <c r="C168" s="4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4"/>
      <c r="B169" s="44"/>
      <c r="C169" s="4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4"/>
      <c r="B170" s="44"/>
      <c r="C170" s="4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4"/>
      <c r="B171" s="44"/>
      <c r="C171" s="4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4"/>
      <c r="B172" s="44"/>
      <c r="C172" s="4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4"/>
      <c r="B173" s="44"/>
      <c r="C173" s="4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4"/>
      <c r="B174" s="44"/>
      <c r="C174" s="4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4"/>
      <c r="B175" s="44"/>
      <c r="C175" s="4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4"/>
      <c r="B176" s="44"/>
      <c r="C176" s="4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4"/>
      <c r="B177" s="44"/>
      <c r="C177" s="4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4"/>
      <c r="B178" s="44"/>
      <c r="C178" s="4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4"/>
      <c r="B179" s="44"/>
      <c r="C179" s="4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4"/>
      <c r="B180" s="44"/>
      <c r="C180" s="4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4"/>
      <c r="B181" s="44"/>
      <c r="C181" s="4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4"/>
      <c r="B182" s="44"/>
      <c r="C182" s="4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4"/>
      <c r="B183" s="44"/>
      <c r="C183" s="4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4"/>
      <c r="B184" s="44"/>
      <c r="C184" s="4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4"/>
      <c r="B185" s="44"/>
      <c r="C185" s="4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4"/>
      <c r="B186" s="44"/>
      <c r="C186" s="4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4"/>
      <c r="B187" s="44"/>
      <c r="C187" s="4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4"/>
      <c r="B188" s="44"/>
      <c r="C188" s="4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4"/>
      <c r="B189" s="44"/>
      <c r="C189" s="4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4"/>
      <c r="B190" s="44"/>
      <c r="C190" s="4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4"/>
      <c r="B191" s="44"/>
      <c r="C191" s="4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4"/>
      <c r="B192" s="44"/>
      <c r="C192" s="4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4"/>
      <c r="B193" s="44"/>
      <c r="C193" s="4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4"/>
      <c r="B194" s="44"/>
      <c r="C194" s="4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4"/>
      <c r="B195" s="44"/>
      <c r="C195" s="4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4"/>
      <c r="B196" s="44"/>
      <c r="C196" s="4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4"/>
      <c r="B197" s="44"/>
      <c r="C197" s="4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4"/>
      <c r="B198" s="44"/>
      <c r="C198" s="4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4"/>
      <c r="B199" s="44"/>
      <c r="C199" s="4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4"/>
      <c r="B200" s="44"/>
      <c r="C200" s="4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4"/>
      <c r="B201" s="44"/>
      <c r="C201" s="4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4"/>
      <c r="B202" s="44"/>
      <c r="C202" s="4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4"/>
      <c r="B203" s="44"/>
      <c r="C203" s="4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4"/>
      <c r="B204" s="44"/>
      <c r="C204" s="4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4"/>
      <c r="B205" s="44"/>
      <c r="C205" s="4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4"/>
      <c r="B206" s="44"/>
      <c r="C206" s="4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4"/>
      <c r="B207" s="44"/>
      <c r="C207" s="4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4"/>
      <c r="B208" s="44"/>
      <c r="C208" s="4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4"/>
      <c r="B209" s="44"/>
      <c r="C209" s="4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4"/>
      <c r="B210" s="44"/>
      <c r="C210" s="4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4"/>
      <c r="B211" s="44"/>
      <c r="C211" s="4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4"/>
      <c r="B212" s="44"/>
      <c r="C212" s="4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4"/>
      <c r="B213" s="44"/>
      <c r="C213" s="4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4"/>
      <c r="B214" s="44"/>
      <c r="C214" s="4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4"/>
      <c r="B215" s="44"/>
      <c r="C215" s="4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4"/>
      <c r="B216" s="44"/>
      <c r="C216" s="4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4"/>
      <c r="B217" s="44"/>
      <c r="C217" s="4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4"/>
      <c r="B218" s="44"/>
      <c r="C218" s="4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4"/>
      <c r="B219" s="44"/>
      <c r="C219" s="4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4"/>
      <c r="B220" s="44"/>
      <c r="C220" s="4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4"/>
      <c r="B221" s="44"/>
      <c r="C221" s="4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4"/>
      <c r="B222" s="44"/>
      <c r="C222" s="4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4"/>
      <c r="B223" s="44"/>
      <c r="C223" s="4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4"/>
      <c r="B224" s="44"/>
      <c r="C224" s="4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4"/>
      <c r="B225" s="44"/>
      <c r="C225" s="4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4"/>
      <c r="B226" s="44"/>
      <c r="C226" s="4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4"/>
      <c r="B227" s="44"/>
      <c r="C227" s="4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4"/>
      <c r="B228" s="44"/>
      <c r="C228" s="4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4"/>
      <c r="B229" s="44"/>
      <c r="C229" s="4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4"/>
      <c r="B230" s="44"/>
      <c r="C230" s="4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4"/>
      <c r="B231" s="44"/>
      <c r="C231" s="4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4"/>
      <c r="B232" s="44"/>
      <c r="C232" s="4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4"/>
      <c r="B233" s="44"/>
      <c r="C233" s="4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4"/>
      <c r="B234" s="44"/>
      <c r="C234" s="4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4"/>
      <c r="B235" s="44"/>
      <c r="C235" s="4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4"/>
      <c r="B236" s="44"/>
      <c r="C236" s="4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4"/>
      <c r="B237" s="44"/>
      <c r="C237" s="4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4"/>
      <c r="B238" s="44"/>
      <c r="C238" s="4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4"/>
      <c r="B239" s="44"/>
      <c r="C239" s="4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4"/>
      <c r="B240" s="44"/>
      <c r="C240" s="4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4"/>
      <c r="B241" s="44"/>
      <c r="C241" s="4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4"/>
      <c r="B242" s="44"/>
      <c r="C242" s="4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4"/>
      <c r="B243" s="44"/>
      <c r="C243" s="4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4"/>
      <c r="B244" s="44"/>
      <c r="C244" s="4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4"/>
      <c r="B245" s="44"/>
      <c r="C245" s="4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4"/>
      <c r="B246" s="44"/>
      <c r="C246" s="4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4"/>
      <c r="B247" s="44"/>
      <c r="C247" s="4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4"/>
      <c r="B248" s="44"/>
      <c r="C248" s="4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4"/>
      <c r="B249" s="44"/>
      <c r="C249" s="4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4"/>
      <c r="B250" s="44"/>
      <c r="C250" s="4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4"/>
      <c r="B251" s="44"/>
      <c r="C251" s="4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4"/>
      <c r="B252" s="44"/>
      <c r="C252" s="4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4"/>
      <c r="B253" s="44"/>
      <c r="C253" s="4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4"/>
      <c r="B254" s="44"/>
      <c r="C254" s="4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4"/>
      <c r="B255" s="44"/>
      <c r="C255" s="4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4"/>
      <c r="B256" s="44"/>
      <c r="C256" s="4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4"/>
      <c r="B257" s="44"/>
      <c r="C257" s="4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4"/>
      <c r="B258" s="44"/>
      <c r="C258" s="4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4"/>
      <c r="B259" s="44"/>
      <c r="C259" s="4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4"/>
      <c r="B260" s="44"/>
      <c r="C260" s="4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4"/>
      <c r="B261" s="44"/>
      <c r="C261" s="4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4"/>
      <c r="B262" s="44"/>
      <c r="C262" s="4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4"/>
      <c r="B263" s="44"/>
      <c r="C263" s="4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4"/>
      <c r="B264" s="44"/>
      <c r="C264" s="4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4"/>
      <c r="B265" s="44"/>
      <c r="C265" s="4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4"/>
      <c r="B266" s="44"/>
      <c r="C266" s="4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4"/>
      <c r="B267" s="44"/>
      <c r="C267" s="4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4"/>
      <c r="B268" s="44"/>
      <c r="C268" s="4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4"/>
      <c r="B269" s="44"/>
      <c r="C269" s="4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4"/>
      <c r="B270" s="44"/>
      <c r="C270" s="4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4"/>
      <c r="B271" s="44"/>
      <c r="C271" s="4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4"/>
      <c r="B272" s="44"/>
      <c r="C272" s="4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4"/>
      <c r="B273" s="44"/>
      <c r="C273" s="4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4"/>
      <c r="B274" s="44"/>
      <c r="C274" s="4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4"/>
      <c r="B275" s="44"/>
      <c r="C275" s="4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4"/>
      <c r="B276" s="44"/>
      <c r="C276" s="4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4"/>
      <c r="B277" s="44"/>
      <c r="C277" s="4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4"/>
      <c r="B278" s="44"/>
      <c r="C278" s="4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4"/>
      <c r="B279" s="44"/>
      <c r="C279" s="4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4"/>
      <c r="B280" s="44"/>
      <c r="C280" s="4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4"/>
      <c r="B281" s="44"/>
      <c r="C281" s="4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4"/>
      <c r="B282" s="44"/>
      <c r="C282" s="4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4"/>
      <c r="B283" s="44"/>
      <c r="C283" s="4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4"/>
      <c r="B284" s="44"/>
      <c r="C284" s="4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4"/>
      <c r="B285" s="44"/>
      <c r="C285" s="4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4"/>
      <c r="B286" s="44"/>
      <c r="C286" s="4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4"/>
      <c r="B287" s="44"/>
      <c r="C287" s="4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4"/>
      <c r="B288" s="44"/>
      <c r="C288" s="4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4"/>
      <c r="B289" s="44"/>
      <c r="C289" s="4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4"/>
      <c r="B290" s="44"/>
      <c r="C290" s="4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4"/>
      <c r="B291" s="44"/>
      <c r="C291" s="4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4"/>
      <c r="B292" s="44"/>
      <c r="C292" s="4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4"/>
      <c r="B293" s="44"/>
      <c r="C293" s="4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4"/>
      <c r="B294" s="44"/>
      <c r="C294" s="4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4"/>
      <c r="B295" s="44"/>
      <c r="C295" s="4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4"/>
      <c r="B296" s="44"/>
      <c r="C296" s="4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4"/>
      <c r="B297" s="44"/>
      <c r="C297" s="4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4"/>
      <c r="B298" s="44"/>
      <c r="C298" s="4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4"/>
      <c r="B299" s="44"/>
      <c r="C299" s="4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4"/>
      <c r="B300" s="44"/>
      <c r="C300" s="4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4"/>
      <c r="B301" s="44"/>
      <c r="C301" s="4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4"/>
      <c r="B302" s="44"/>
      <c r="C302" s="4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4"/>
      <c r="B303" s="44"/>
      <c r="C303" s="4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4"/>
      <c r="B304" s="44"/>
      <c r="C304" s="4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4"/>
      <c r="B305" s="44"/>
      <c r="C305" s="4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4"/>
      <c r="B306" s="44"/>
      <c r="C306" s="4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4"/>
      <c r="B307" s="44"/>
      <c r="C307" s="4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4"/>
      <c r="B308" s="44"/>
      <c r="C308" s="4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4"/>
      <c r="B309" s="44"/>
      <c r="C309" s="4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4"/>
      <c r="B310" s="44"/>
      <c r="C310" s="4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4"/>
      <c r="B311" s="44"/>
      <c r="C311" s="4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4"/>
      <c r="B312" s="44"/>
      <c r="C312" s="4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4"/>
      <c r="B313" s="44"/>
      <c r="C313" s="4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4"/>
      <c r="B314" s="44"/>
      <c r="C314" s="4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4"/>
      <c r="B315" s="44"/>
      <c r="C315" s="4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4"/>
      <c r="B316" s="44"/>
      <c r="C316" s="4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4"/>
      <c r="B317" s="44"/>
      <c r="C317" s="4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4"/>
      <c r="B318" s="44"/>
      <c r="C318" s="4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4"/>
      <c r="B319" s="44"/>
      <c r="C319" s="4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4"/>
      <c r="B320" s="44"/>
      <c r="C320" s="4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4"/>
      <c r="B321" s="44"/>
      <c r="C321" s="4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4"/>
      <c r="B322" s="44"/>
      <c r="C322" s="4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4"/>
      <c r="B323" s="44"/>
      <c r="C323" s="4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4"/>
      <c r="B324" s="44"/>
      <c r="C324" s="4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4"/>
      <c r="B325" s="44"/>
      <c r="C325" s="4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4"/>
      <c r="B326" s="44"/>
      <c r="C326" s="4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4"/>
      <c r="B327" s="44"/>
      <c r="C327" s="4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4"/>
      <c r="B328" s="44"/>
      <c r="C328" s="4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4"/>
      <c r="B329" s="44"/>
      <c r="C329" s="4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4"/>
      <c r="B330" s="44"/>
      <c r="C330" s="4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4"/>
      <c r="B331" s="44"/>
      <c r="C331" s="4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4"/>
      <c r="B332" s="44"/>
      <c r="C332" s="4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4"/>
      <c r="B333" s="44"/>
      <c r="C333" s="4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4"/>
      <c r="B334" s="44"/>
      <c r="C334" s="4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4"/>
      <c r="B335" s="44"/>
      <c r="C335" s="4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4"/>
      <c r="B336" s="44"/>
      <c r="C336" s="4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4"/>
      <c r="B337" s="44"/>
      <c r="C337" s="4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4"/>
      <c r="B338" s="44"/>
      <c r="C338" s="4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4"/>
      <c r="B339" s="44"/>
      <c r="C339" s="4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4"/>
      <c r="B340" s="44"/>
      <c r="C340" s="4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4"/>
      <c r="B341" s="44"/>
      <c r="C341" s="4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4"/>
      <c r="B342" s="44"/>
      <c r="C342" s="4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4"/>
      <c r="B343" s="44"/>
      <c r="C343" s="4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4"/>
      <c r="B344" s="44"/>
      <c r="C344" s="4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4"/>
      <c r="B345" s="44"/>
      <c r="C345" s="4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4"/>
      <c r="B346" s="44"/>
      <c r="C346" s="4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4"/>
      <c r="B347" s="44"/>
      <c r="C347" s="4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4"/>
      <c r="B348" s="44"/>
      <c r="C348" s="4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4"/>
      <c r="B349" s="44"/>
      <c r="C349" s="4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4"/>
      <c r="B350" s="44"/>
      <c r="C350" s="4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4"/>
      <c r="B351" s="44"/>
      <c r="C351" s="4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4"/>
      <c r="B352" s="44"/>
      <c r="C352" s="4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4"/>
      <c r="B353" s="44"/>
      <c r="C353" s="4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4"/>
      <c r="B354" s="44"/>
      <c r="C354" s="4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4"/>
      <c r="B355" s="44"/>
      <c r="C355" s="4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4"/>
      <c r="B356" s="44"/>
      <c r="C356" s="4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4"/>
      <c r="B357" s="44"/>
      <c r="C357" s="4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4"/>
      <c r="B358" s="44"/>
      <c r="C358" s="4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4"/>
      <c r="B359" s="44"/>
      <c r="C359" s="4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4"/>
      <c r="B360" s="44"/>
      <c r="C360" s="4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4"/>
      <c r="B361" s="44"/>
      <c r="C361" s="4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4"/>
      <c r="B362" s="44"/>
      <c r="C362" s="4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4"/>
      <c r="B363" s="44"/>
      <c r="C363" s="4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4"/>
      <c r="B364" s="44"/>
      <c r="C364" s="4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4"/>
      <c r="B365" s="44"/>
      <c r="C365" s="4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4"/>
      <c r="B366" s="44"/>
      <c r="C366" s="4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4"/>
      <c r="B367" s="44"/>
      <c r="C367" s="4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4"/>
      <c r="B368" s="44"/>
      <c r="C368" s="4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4"/>
      <c r="B369" s="44"/>
      <c r="C369" s="4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4"/>
      <c r="B370" s="44"/>
      <c r="C370" s="4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4"/>
      <c r="B371" s="44"/>
      <c r="C371" s="4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4"/>
      <c r="B372" s="44"/>
      <c r="C372" s="4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4"/>
      <c r="B373" s="44"/>
      <c r="C373" s="4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4"/>
      <c r="B374" s="44"/>
      <c r="C374" s="4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4"/>
      <c r="B375" s="44"/>
      <c r="C375" s="4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4"/>
      <c r="B376" s="44"/>
      <c r="C376" s="4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4"/>
      <c r="B377" s="44"/>
      <c r="C377" s="4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4"/>
      <c r="B378" s="44"/>
      <c r="C378" s="4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4"/>
      <c r="B379" s="44"/>
      <c r="C379" s="4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4"/>
      <c r="B380" s="44"/>
      <c r="C380" s="4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4"/>
      <c r="B381" s="44"/>
      <c r="C381" s="4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4"/>
      <c r="B382" s="44"/>
      <c r="C382" s="4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4"/>
      <c r="B383" s="44"/>
      <c r="C383" s="4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4"/>
      <c r="B384" s="44"/>
      <c r="C384" s="4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4"/>
      <c r="B385" s="44"/>
      <c r="C385" s="4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4"/>
      <c r="B386" s="44"/>
      <c r="C386" s="4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4"/>
      <c r="B387" s="44"/>
      <c r="C387" s="4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4"/>
      <c r="B388" s="44"/>
      <c r="C388" s="4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4"/>
      <c r="B389" s="44"/>
      <c r="C389" s="4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4"/>
      <c r="B390" s="44"/>
      <c r="C390" s="4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4"/>
      <c r="B391" s="44"/>
      <c r="C391" s="4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4"/>
      <c r="B392" s="44"/>
      <c r="C392" s="4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4"/>
      <c r="B393" s="44"/>
      <c r="C393" s="4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4"/>
      <c r="B394" s="44"/>
      <c r="C394" s="4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4"/>
      <c r="B395" s="44"/>
      <c r="C395" s="4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4"/>
      <c r="B396" s="44"/>
      <c r="C396" s="4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4"/>
      <c r="B397" s="44"/>
      <c r="C397" s="4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4"/>
      <c r="B398" s="44"/>
      <c r="C398" s="4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4"/>
      <c r="B399" s="44"/>
      <c r="C399" s="4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4"/>
      <c r="B400" s="44"/>
      <c r="C400" s="4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4"/>
      <c r="B401" s="44"/>
      <c r="C401" s="4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4"/>
      <c r="B402" s="44"/>
      <c r="C402" s="4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4"/>
      <c r="B403" s="44"/>
      <c r="C403" s="4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4"/>
      <c r="B404" s="44"/>
      <c r="C404" s="4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4"/>
      <c r="B405" s="44"/>
      <c r="C405" s="4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4"/>
      <c r="B406" s="44"/>
      <c r="C406" s="4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4"/>
      <c r="B407" s="44"/>
      <c r="C407" s="4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4"/>
      <c r="B408" s="44"/>
      <c r="C408" s="4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4"/>
      <c r="B409" s="44"/>
      <c r="C409" s="4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4"/>
      <c r="B410" s="44"/>
      <c r="C410" s="4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4"/>
      <c r="B411" s="44"/>
      <c r="C411" s="4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4"/>
      <c r="B412" s="44"/>
      <c r="C412" s="4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4"/>
      <c r="B413" s="44"/>
      <c r="C413" s="4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4"/>
      <c r="B414" s="44"/>
      <c r="C414" s="4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4"/>
      <c r="B415" s="44"/>
      <c r="C415" s="4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4"/>
      <c r="B416" s="44"/>
      <c r="C416" s="4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4"/>
      <c r="B417" s="44"/>
      <c r="C417" s="4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4"/>
      <c r="B418" s="44"/>
      <c r="C418" s="4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4"/>
      <c r="B419" s="44"/>
      <c r="C419" s="4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4"/>
      <c r="B420" s="44"/>
      <c r="C420" s="4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4"/>
      <c r="B421" s="44"/>
      <c r="C421" s="4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4"/>
      <c r="B422" s="44"/>
      <c r="C422" s="4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4"/>
      <c r="B423" s="44"/>
      <c r="C423" s="4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4"/>
      <c r="B424" s="44"/>
      <c r="C424" s="4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4"/>
      <c r="B425" s="44"/>
      <c r="C425" s="4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4"/>
      <c r="B426" s="44"/>
      <c r="C426" s="4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4"/>
      <c r="B427" s="44"/>
      <c r="C427" s="4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4"/>
      <c r="B428" s="44"/>
      <c r="C428" s="4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4"/>
      <c r="B429" s="44"/>
      <c r="C429" s="4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4"/>
      <c r="B430" s="44"/>
      <c r="C430" s="4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4"/>
      <c r="B431" s="44"/>
      <c r="C431" s="4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4"/>
      <c r="B432" s="44"/>
      <c r="C432" s="4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4"/>
      <c r="B433" s="44"/>
      <c r="C433" s="4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4"/>
      <c r="B434" s="44"/>
      <c r="C434" s="4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4"/>
      <c r="B435" s="44"/>
      <c r="C435" s="4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4"/>
      <c r="B436" s="44"/>
      <c r="C436" s="4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4"/>
      <c r="B437" s="44"/>
      <c r="C437" s="4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4"/>
      <c r="B438" s="44"/>
      <c r="C438" s="4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4"/>
      <c r="B439" s="44"/>
      <c r="C439" s="4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4"/>
      <c r="B440" s="44"/>
      <c r="C440" s="4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4"/>
      <c r="B441" s="44"/>
      <c r="C441" s="4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4"/>
      <c r="B442" s="44"/>
      <c r="C442" s="4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4"/>
      <c r="B443" s="44"/>
      <c r="C443" s="4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4"/>
      <c r="B444" s="44"/>
      <c r="C444" s="4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4"/>
      <c r="B445" s="44"/>
      <c r="C445" s="4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4"/>
      <c r="B446" s="44"/>
      <c r="C446" s="4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4"/>
      <c r="B447" s="44"/>
      <c r="C447" s="4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4"/>
      <c r="B448" s="44"/>
      <c r="C448" s="4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4"/>
      <c r="B449" s="44"/>
      <c r="C449" s="4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4"/>
      <c r="B450" s="44"/>
      <c r="C450" s="4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4"/>
      <c r="B451" s="44"/>
      <c r="C451" s="4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4"/>
      <c r="B452" s="44"/>
      <c r="C452" s="4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4"/>
      <c r="B453" s="44"/>
      <c r="C453" s="4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4"/>
      <c r="B454" s="44"/>
      <c r="C454" s="4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4"/>
      <c r="B455" s="44"/>
      <c r="C455" s="4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4"/>
      <c r="B456" s="44"/>
      <c r="C456" s="4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4"/>
      <c r="B457" s="44"/>
      <c r="C457" s="4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4"/>
      <c r="B458" s="44"/>
      <c r="C458" s="4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4"/>
      <c r="B459" s="44"/>
      <c r="C459" s="4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4"/>
      <c r="B460" s="44"/>
      <c r="C460" s="4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4"/>
      <c r="B461" s="44"/>
      <c r="C461" s="4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4"/>
      <c r="B462" s="44"/>
      <c r="C462" s="4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4"/>
      <c r="B463" s="44"/>
      <c r="C463" s="4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4"/>
      <c r="B464" s="44"/>
      <c r="C464" s="4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4"/>
      <c r="B465" s="44"/>
      <c r="C465" s="4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4"/>
      <c r="B466" s="44"/>
      <c r="C466" s="4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4"/>
      <c r="B467" s="44"/>
      <c r="C467" s="4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4"/>
      <c r="B468" s="44"/>
      <c r="C468" s="4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4"/>
      <c r="B469" s="44"/>
      <c r="C469" s="4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4"/>
      <c r="B470" s="44"/>
      <c r="C470" s="4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4"/>
      <c r="B471" s="44"/>
      <c r="C471" s="4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4"/>
      <c r="B472" s="44"/>
      <c r="C472" s="4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4"/>
      <c r="B473" s="44"/>
      <c r="C473" s="4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4"/>
      <c r="B474" s="44"/>
      <c r="C474" s="4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4"/>
      <c r="B475" s="44"/>
      <c r="C475" s="4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4"/>
      <c r="B476" s="44"/>
      <c r="C476" s="4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4"/>
      <c r="B477" s="44"/>
      <c r="C477" s="4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4"/>
      <c r="B478" s="44"/>
      <c r="C478" s="4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4"/>
      <c r="B479" s="44"/>
      <c r="C479" s="4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4"/>
      <c r="B480" s="44"/>
      <c r="C480" s="4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4"/>
      <c r="B481" s="44"/>
      <c r="C481" s="4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4"/>
      <c r="B482" s="44"/>
      <c r="C482" s="4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4"/>
      <c r="B483" s="44"/>
      <c r="C483" s="4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4"/>
      <c r="B484" s="44"/>
      <c r="C484" s="4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4"/>
      <c r="B485" s="44"/>
      <c r="C485" s="4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4"/>
      <c r="B486" s="44"/>
      <c r="C486" s="4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4"/>
      <c r="B487" s="44"/>
      <c r="C487" s="4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4"/>
      <c r="B488" s="44"/>
      <c r="C488" s="4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4"/>
      <c r="B489" s="44"/>
      <c r="C489" s="4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4"/>
      <c r="B490" s="44"/>
      <c r="C490" s="4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4"/>
      <c r="B491" s="44"/>
      <c r="C491" s="4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4"/>
      <c r="B492" s="44"/>
      <c r="C492" s="4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4"/>
      <c r="B493" s="44"/>
      <c r="C493" s="4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4"/>
      <c r="B494" s="44"/>
      <c r="C494" s="4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4"/>
      <c r="B495" s="44"/>
      <c r="C495" s="4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4"/>
      <c r="B496" s="44"/>
      <c r="C496" s="4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4"/>
      <c r="B497" s="44"/>
      <c r="C497" s="4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4"/>
      <c r="B498" s="44"/>
      <c r="C498" s="4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4"/>
      <c r="B499" s="44"/>
      <c r="C499" s="4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4"/>
      <c r="B500" s="44"/>
      <c r="C500" s="4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4"/>
      <c r="B501" s="44"/>
      <c r="C501" s="4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4"/>
      <c r="B502" s="44"/>
      <c r="C502" s="4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4"/>
      <c r="B503" s="44"/>
      <c r="C503" s="4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4"/>
      <c r="B504" s="44"/>
      <c r="C504" s="4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4"/>
      <c r="B505" s="44"/>
      <c r="C505" s="4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4"/>
      <c r="B506" s="44"/>
      <c r="C506" s="4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4"/>
      <c r="B507" s="44"/>
      <c r="C507" s="4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4"/>
      <c r="B508" s="44"/>
      <c r="C508" s="4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4"/>
      <c r="B509" s="44"/>
      <c r="C509" s="4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4"/>
      <c r="B510" s="44"/>
      <c r="C510" s="4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4"/>
      <c r="B511" s="44"/>
      <c r="C511" s="4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4"/>
      <c r="B512" s="44"/>
      <c r="C512" s="4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4"/>
      <c r="B513" s="44"/>
      <c r="C513" s="4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4"/>
      <c r="B514" s="44"/>
      <c r="C514" s="4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4"/>
      <c r="B515" s="44"/>
      <c r="C515" s="4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4"/>
      <c r="B516" s="44"/>
      <c r="C516" s="4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4"/>
      <c r="B517" s="44"/>
      <c r="C517" s="4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4"/>
      <c r="B518" s="44"/>
      <c r="C518" s="4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4"/>
      <c r="B519" s="44"/>
      <c r="C519" s="4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4"/>
      <c r="B520" s="44"/>
      <c r="C520" s="4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4"/>
      <c r="B521" s="44"/>
      <c r="C521" s="4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4"/>
      <c r="B522" s="44"/>
      <c r="C522" s="4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4"/>
      <c r="B523" s="44"/>
      <c r="C523" s="4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4"/>
      <c r="B524" s="44"/>
      <c r="C524" s="4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4"/>
      <c r="B525" s="44"/>
      <c r="C525" s="4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4"/>
      <c r="B526" s="44"/>
      <c r="C526" s="4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4"/>
      <c r="B527" s="44"/>
      <c r="C527" s="4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4"/>
      <c r="B528" s="44"/>
      <c r="C528" s="4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4"/>
      <c r="B529" s="44"/>
      <c r="C529" s="4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4"/>
      <c r="B530" s="44"/>
      <c r="C530" s="4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4"/>
      <c r="B531" s="44"/>
      <c r="C531" s="4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4"/>
      <c r="B532" s="44"/>
      <c r="C532" s="4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4"/>
      <c r="B533" s="44"/>
      <c r="C533" s="4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4"/>
      <c r="B534" s="44"/>
      <c r="C534" s="4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4"/>
      <c r="B535" s="44"/>
      <c r="C535" s="4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4"/>
      <c r="B536" s="44"/>
      <c r="C536" s="4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4"/>
      <c r="B537" s="44"/>
      <c r="C537" s="4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4"/>
      <c r="B538" s="44"/>
      <c r="C538" s="4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4"/>
      <c r="B539" s="44"/>
      <c r="C539" s="4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4"/>
      <c r="B540" s="44"/>
      <c r="C540" s="4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4"/>
      <c r="B541" s="44"/>
      <c r="C541" s="4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4"/>
      <c r="B542" s="44"/>
      <c r="C542" s="4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4"/>
      <c r="B543" s="44"/>
      <c r="C543" s="4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4"/>
      <c r="B544" s="44"/>
      <c r="C544" s="4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4"/>
      <c r="B545" s="44"/>
      <c r="C545" s="4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4"/>
      <c r="B546" s="44"/>
      <c r="C546" s="4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4"/>
      <c r="B547" s="44"/>
      <c r="C547" s="4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4"/>
      <c r="B548" s="44"/>
      <c r="C548" s="4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4"/>
      <c r="B549" s="44"/>
      <c r="C549" s="4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4"/>
      <c r="B550" s="44"/>
      <c r="C550" s="4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4"/>
      <c r="B551" s="44"/>
      <c r="C551" s="4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4"/>
      <c r="B552" s="44"/>
      <c r="C552" s="4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4"/>
      <c r="B553" s="44"/>
      <c r="C553" s="4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4"/>
      <c r="B554" s="44"/>
      <c r="C554" s="4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4"/>
      <c r="B555" s="44"/>
      <c r="C555" s="4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4"/>
      <c r="B556" s="44"/>
      <c r="C556" s="4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4"/>
      <c r="B557" s="44"/>
      <c r="C557" s="4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4"/>
      <c r="B558" s="44"/>
      <c r="C558" s="4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4"/>
      <c r="B559" s="44"/>
      <c r="C559" s="4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4"/>
      <c r="B560" s="44"/>
      <c r="C560" s="4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4"/>
      <c r="B561" s="44"/>
      <c r="C561" s="4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4"/>
      <c r="B562" s="44"/>
      <c r="C562" s="4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4"/>
      <c r="B563" s="44"/>
      <c r="C563" s="4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4"/>
      <c r="B564" s="44"/>
      <c r="C564" s="4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4"/>
      <c r="B565" s="44"/>
      <c r="C565" s="4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4"/>
      <c r="B566" s="44"/>
      <c r="C566" s="4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4"/>
      <c r="B567" s="44"/>
      <c r="C567" s="4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4"/>
      <c r="B568" s="44"/>
      <c r="C568" s="4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4"/>
      <c r="B569" s="44"/>
      <c r="C569" s="4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4"/>
      <c r="B570" s="44"/>
      <c r="C570" s="4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4"/>
      <c r="B571" s="44"/>
      <c r="C571" s="4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4"/>
      <c r="B572" s="44"/>
      <c r="C572" s="4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4"/>
      <c r="B573" s="44"/>
      <c r="C573" s="4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4"/>
      <c r="B574" s="44"/>
      <c r="C574" s="4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4"/>
      <c r="B575" s="44"/>
      <c r="C575" s="4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4"/>
      <c r="B576" s="44"/>
      <c r="C576" s="4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4"/>
      <c r="B577" s="44"/>
      <c r="C577" s="4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4"/>
      <c r="B578" s="44"/>
      <c r="C578" s="4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4"/>
      <c r="B579" s="44"/>
      <c r="C579" s="4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4"/>
      <c r="B580" s="44"/>
      <c r="C580" s="4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4"/>
      <c r="B581" s="44"/>
      <c r="C581" s="4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4"/>
      <c r="B582" s="44"/>
      <c r="C582" s="4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4"/>
      <c r="B583" s="44"/>
      <c r="C583" s="4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4"/>
      <c r="B584" s="44"/>
      <c r="C584" s="4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4"/>
      <c r="B585" s="44"/>
      <c r="C585" s="4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4"/>
      <c r="B586" s="44"/>
      <c r="C586" s="4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4"/>
      <c r="B587" s="44"/>
      <c r="C587" s="4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4"/>
      <c r="B588" s="44"/>
      <c r="C588" s="4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4"/>
      <c r="B589" s="44"/>
      <c r="C589" s="4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4"/>
      <c r="B590" s="44"/>
      <c r="C590" s="4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4"/>
      <c r="B591" s="44"/>
      <c r="C591" s="4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4"/>
      <c r="B592" s="44"/>
      <c r="C592" s="4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4"/>
      <c r="B593" s="44"/>
      <c r="C593" s="4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4"/>
      <c r="B594" s="44"/>
      <c r="C594" s="4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4"/>
      <c r="B595" s="44"/>
      <c r="C595" s="4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4"/>
      <c r="B596" s="44"/>
      <c r="C596" s="4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4"/>
      <c r="B597" s="44"/>
      <c r="C597" s="4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4"/>
      <c r="B598" s="44"/>
      <c r="C598" s="4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4"/>
      <c r="B599" s="44"/>
      <c r="C599" s="4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4"/>
      <c r="B600" s="44"/>
      <c r="C600" s="4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4"/>
      <c r="B601" s="44"/>
      <c r="C601" s="4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4"/>
      <c r="B602" s="44"/>
      <c r="C602" s="4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4"/>
      <c r="B603" s="44"/>
      <c r="C603" s="4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4"/>
      <c r="B604" s="44"/>
      <c r="C604" s="4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4"/>
      <c r="B605" s="44"/>
      <c r="C605" s="4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4"/>
      <c r="B606" s="44"/>
      <c r="C606" s="4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4"/>
      <c r="B607" s="44"/>
      <c r="C607" s="4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4"/>
      <c r="B608" s="44"/>
      <c r="C608" s="4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4"/>
      <c r="B609" s="44"/>
      <c r="C609" s="4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4"/>
      <c r="B610" s="44"/>
      <c r="C610" s="4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4"/>
      <c r="B611" s="44"/>
      <c r="C611" s="4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4"/>
      <c r="B612" s="44"/>
      <c r="C612" s="4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4"/>
      <c r="B613" s="44"/>
      <c r="C613" s="4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4"/>
      <c r="B614" s="44"/>
      <c r="C614" s="4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4"/>
      <c r="B615" s="44"/>
      <c r="C615" s="4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4"/>
      <c r="B616" s="44"/>
      <c r="C616" s="4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4"/>
      <c r="B617" s="44"/>
      <c r="C617" s="4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4"/>
      <c r="B618" s="44"/>
      <c r="C618" s="4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4"/>
      <c r="B619" s="44"/>
      <c r="C619" s="4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4"/>
      <c r="B620" s="44"/>
      <c r="C620" s="4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4"/>
      <c r="B621" s="44"/>
      <c r="C621" s="4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4"/>
      <c r="B622" s="44"/>
      <c r="C622" s="4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4"/>
      <c r="B623" s="44"/>
      <c r="C623" s="4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4"/>
      <c r="B624" s="44"/>
      <c r="C624" s="4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4"/>
      <c r="B625" s="44"/>
      <c r="C625" s="4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4"/>
      <c r="B626" s="44"/>
      <c r="C626" s="4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4"/>
      <c r="B627" s="44"/>
      <c r="C627" s="4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4"/>
      <c r="B628" s="44"/>
      <c r="C628" s="4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4"/>
      <c r="B629" s="44"/>
      <c r="C629" s="4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4"/>
      <c r="B630" s="44"/>
      <c r="C630" s="4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4"/>
      <c r="B631" s="44"/>
      <c r="C631" s="4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4"/>
      <c r="B632" s="44"/>
      <c r="C632" s="4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4"/>
      <c r="B633" s="44"/>
      <c r="C633" s="4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4"/>
      <c r="B634" s="44"/>
      <c r="C634" s="4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4"/>
      <c r="B635" s="44"/>
      <c r="C635" s="4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4"/>
      <c r="B636" s="44"/>
      <c r="C636" s="4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4"/>
      <c r="B637" s="44"/>
      <c r="C637" s="4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4"/>
      <c r="B638" s="44"/>
      <c r="C638" s="4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4"/>
      <c r="B639" s="44"/>
      <c r="C639" s="4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4"/>
      <c r="B640" s="44"/>
      <c r="C640" s="4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4"/>
      <c r="B641" s="44"/>
      <c r="C641" s="4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4"/>
      <c r="B642" s="44"/>
      <c r="C642" s="4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4"/>
      <c r="B643" s="44"/>
      <c r="C643" s="4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4"/>
      <c r="B644" s="44"/>
      <c r="C644" s="4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4"/>
      <c r="B645" s="44"/>
      <c r="C645" s="4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4"/>
      <c r="B646" s="44"/>
      <c r="C646" s="4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4"/>
      <c r="B647" s="44"/>
      <c r="C647" s="4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4"/>
      <c r="B648" s="44"/>
      <c r="C648" s="4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4"/>
      <c r="B649" s="44"/>
      <c r="C649" s="4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4"/>
      <c r="B650" s="44"/>
      <c r="C650" s="4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4"/>
      <c r="B651" s="44"/>
      <c r="C651" s="4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4"/>
      <c r="B652" s="44"/>
      <c r="C652" s="4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4"/>
      <c r="B653" s="44"/>
      <c r="C653" s="4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4"/>
      <c r="B654" s="44"/>
      <c r="C654" s="4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4"/>
      <c r="B655" s="44"/>
      <c r="C655" s="4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4"/>
      <c r="B656" s="44"/>
      <c r="C656" s="4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4"/>
      <c r="B657" s="44"/>
      <c r="C657" s="4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4"/>
      <c r="B658" s="44"/>
      <c r="C658" s="4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4"/>
      <c r="B659" s="44"/>
      <c r="C659" s="4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4"/>
      <c r="B660" s="44"/>
      <c r="C660" s="4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4"/>
      <c r="B661" s="44"/>
      <c r="C661" s="4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4"/>
      <c r="B662" s="44"/>
      <c r="C662" s="4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4"/>
      <c r="B663" s="44"/>
      <c r="C663" s="4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4"/>
      <c r="B664" s="44"/>
      <c r="C664" s="4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4"/>
      <c r="B665" s="44"/>
      <c r="C665" s="4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4"/>
      <c r="B666" s="44"/>
      <c r="C666" s="4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4"/>
      <c r="B667" s="44"/>
      <c r="C667" s="4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4"/>
      <c r="B668" s="44"/>
      <c r="C668" s="4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4"/>
      <c r="B669" s="44"/>
      <c r="C669" s="4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4"/>
      <c r="B670" s="44"/>
      <c r="C670" s="4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4"/>
      <c r="B671" s="44"/>
      <c r="C671" s="4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4"/>
      <c r="B672" s="44"/>
      <c r="C672" s="4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4"/>
      <c r="B673" s="44"/>
      <c r="C673" s="4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4"/>
      <c r="B674" s="44"/>
      <c r="C674" s="4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4"/>
      <c r="B675" s="44"/>
      <c r="C675" s="4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4"/>
      <c r="B676" s="44"/>
      <c r="C676" s="4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4"/>
      <c r="B677" s="44"/>
      <c r="C677" s="4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4"/>
      <c r="B678" s="44"/>
      <c r="C678" s="4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4"/>
      <c r="B679" s="44"/>
      <c r="C679" s="4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4"/>
      <c r="B680" s="44"/>
      <c r="C680" s="4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4"/>
      <c r="B681" s="44"/>
      <c r="C681" s="4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4"/>
      <c r="B682" s="44"/>
      <c r="C682" s="4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4"/>
      <c r="B683" s="44"/>
      <c r="C683" s="4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4"/>
      <c r="B684" s="44"/>
      <c r="C684" s="4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4"/>
      <c r="B685" s="44"/>
      <c r="C685" s="4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4"/>
      <c r="B686" s="44"/>
      <c r="C686" s="4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4"/>
      <c r="B687" s="44"/>
      <c r="C687" s="4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4"/>
      <c r="B688" s="44"/>
      <c r="C688" s="4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4"/>
      <c r="B689" s="44"/>
      <c r="C689" s="4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4"/>
      <c r="B690" s="44"/>
      <c r="C690" s="4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4"/>
      <c r="B691" s="44"/>
      <c r="C691" s="4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4"/>
      <c r="B692" s="44"/>
      <c r="C692" s="4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4"/>
      <c r="B693" s="44"/>
      <c r="C693" s="4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4"/>
      <c r="B694" s="44"/>
      <c r="C694" s="4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4"/>
      <c r="B695" s="44"/>
      <c r="C695" s="4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4"/>
      <c r="B696" s="44"/>
      <c r="C696" s="4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4"/>
      <c r="B697" s="44"/>
      <c r="C697" s="4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4"/>
      <c r="B698" s="44"/>
      <c r="C698" s="4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4"/>
      <c r="B699" s="44"/>
      <c r="C699" s="4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4"/>
      <c r="B700" s="44"/>
      <c r="C700" s="4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4"/>
      <c r="B701" s="44"/>
      <c r="C701" s="4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4"/>
      <c r="B702" s="44"/>
      <c r="C702" s="4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4"/>
      <c r="B703" s="44"/>
      <c r="C703" s="4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4"/>
      <c r="B704" s="44"/>
      <c r="C704" s="4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4"/>
      <c r="B705" s="44"/>
      <c r="C705" s="4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4"/>
      <c r="B706" s="44"/>
      <c r="C706" s="4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4"/>
      <c r="B707" s="44"/>
      <c r="C707" s="4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4"/>
      <c r="B708" s="44"/>
      <c r="C708" s="4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4"/>
      <c r="B709" s="44"/>
      <c r="C709" s="4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4"/>
      <c r="B710" s="44"/>
      <c r="C710" s="4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4"/>
      <c r="B711" s="44"/>
      <c r="C711" s="4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4"/>
      <c r="B712" s="44"/>
      <c r="C712" s="4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4"/>
      <c r="B713" s="44"/>
      <c r="C713" s="4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4"/>
      <c r="B714" s="44"/>
      <c r="C714" s="4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4"/>
      <c r="B715" s="44"/>
      <c r="C715" s="4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4"/>
      <c r="B716" s="44"/>
      <c r="C716" s="4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4"/>
      <c r="B717" s="44"/>
      <c r="C717" s="4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4"/>
      <c r="B718" s="44"/>
      <c r="C718" s="4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4"/>
      <c r="B719" s="44"/>
      <c r="C719" s="4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4"/>
      <c r="B720" s="44"/>
      <c r="C720" s="4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4"/>
      <c r="B721" s="44"/>
      <c r="C721" s="4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4"/>
      <c r="B722" s="44"/>
      <c r="C722" s="4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4"/>
      <c r="B723" s="44"/>
      <c r="C723" s="4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4"/>
      <c r="B724" s="44"/>
      <c r="C724" s="4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4"/>
      <c r="B725" s="44"/>
      <c r="C725" s="4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4"/>
      <c r="B726" s="44"/>
      <c r="C726" s="4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4"/>
      <c r="B727" s="44"/>
      <c r="C727" s="4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4"/>
      <c r="B728" s="44"/>
      <c r="C728" s="4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4"/>
      <c r="B729" s="44"/>
      <c r="C729" s="4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4"/>
      <c r="B730" s="44"/>
      <c r="C730" s="4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4"/>
      <c r="B731" s="44"/>
      <c r="C731" s="4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4"/>
      <c r="B732" s="44"/>
      <c r="C732" s="4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4"/>
      <c r="B733" s="44"/>
      <c r="C733" s="4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4"/>
      <c r="B734" s="44"/>
      <c r="C734" s="4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4"/>
      <c r="B735" s="44"/>
      <c r="C735" s="4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4"/>
      <c r="B736" s="44"/>
      <c r="C736" s="4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4"/>
      <c r="B737" s="44"/>
      <c r="C737" s="4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4"/>
      <c r="B738" s="44"/>
      <c r="C738" s="4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4"/>
      <c r="B739" s="44"/>
      <c r="C739" s="4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4"/>
      <c r="B740" s="44"/>
      <c r="C740" s="4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4"/>
      <c r="B741" s="44"/>
      <c r="C741" s="4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4"/>
      <c r="B742" s="44"/>
      <c r="C742" s="4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4"/>
      <c r="B743" s="44"/>
      <c r="C743" s="4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4"/>
      <c r="B744" s="44"/>
      <c r="C744" s="4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4"/>
      <c r="B745" s="44"/>
      <c r="C745" s="4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4"/>
      <c r="B746" s="44"/>
      <c r="C746" s="4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4"/>
      <c r="B747" s="44"/>
      <c r="C747" s="4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4"/>
      <c r="B748" s="44"/>
      <c r="C748" s="4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4"/>
      <c r="B749" s="44"/>
      <c r="C749" s="4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4"/>
      <c r="B750" s="44"/>
      <c r="C750" s="4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4"/>
      <c r="B751" s="44"/>
      <c r="C751" s="4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4"/>
      <c r="B752" s="44"/>
      <c r="C752" s="4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4"/>
      <c r="B753" s="44"/>
      <c r="C753" s="4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4"/>
      <c r="B754" s="44"/>
      <c r="C754" s="4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4"/>
      <c r="B755" s="44"/>
      <c r="C755" s="4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4"/>
      <c r="B756" s="44"/>
      <c r="C756" s="4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4"/>
      <c r="B757" s="44"/>
      <c r="C757" s="4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4"/>
      <c r="B758" s="44"/>
      <c r="C758" s="4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4"/>
      <c r="B759" s="44"/>
      <c r="C759" s="4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4"/>
      <c r="B760" s="44"/>
      <c r="C760" s="4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4"/>
      <c r="B761" s="44"/>
      <c r="C761" s="4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4"/>
      <c r="B762" s="44"/>
      <c r="C762" s="4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4"/>
      <c r="B763" s="44"/>
      <c r="C763" s="4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4"/>
      <c r="B764" s="44"/>
      <c r="C764" s="4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4"/>
      <c r="B765" s="44"/>
      <c r="C765" s="4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4"/>
      <c r="B766" s="44"/>
      <c r="C766" s="4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4"/>
      <c r="B767" s="44"/>
      <c r="C767" s="4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4"/>
      <c r="B768" s="44"/>
      <c r="C768" s="4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4"/>
      <c r="B769" s="44"/>
      <c r="C769" s="4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4"/>
      <c r="B770" s="44"/>
      <c r="C770" s="4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4"/>
      <c r="B771" s="44"/>
      <c r="C771" s="4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4"/>
      <c r="B772" s="44"/>
      <c r="C772" s="4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4"/>
      <c r="B773" s="44"/>
      <c r="C773" s="4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4"/>
      <c r="B774" s="44"/>
      <c r="C774" s="4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4"/>
      <c r="B775" s="44"/>
      <c r="C775" s="4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4"/>
      <c r="B776" s="44"/>
      <c r="C776" s="4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4"/>
      <c r="B777" s="44"/>
      <c r="C777" s="4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4"/>
      <c r="B778" s="44"/>
      <c r="C778" s="4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4"/>
      <c r="B779" s="44"/>
      <c r="C779" s="4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4"/>
      <c r="B780" s="44"/>
      <c r="C780" s="4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4"/>
      <c r="B781" s="44"/>
      <c r="C781" s="4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4"/>
      <c r="B782" s="44"/>
      <c r="C782" s="4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4"/>
      <c r="B783" s="44"/>
      <c r="C783" s="4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4"/>
      <c r="B784" s="44"/>
      <c r="C784" s="4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4"/>
      <c r="B785" s="44"/>
      <c r="C785" s="4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4"/>
      <c r="B786" s="44"/>
      <c r="C786" s="4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4"/>
      <c r="B787" s="44"/>
      <c r="C787" s="4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4"/>
      <c r="B788" s="44"/>
      <c r="C788" s="4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4"/>
      <c r="B789" s="44"/>
      <c r="C789" s="4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4"/>
      <c r="B790" s="44"/>
      <c r="C790" s="4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4"/>
      <c r="B791" s="44"/>
      <c r="C791" s="4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4"/>
      <c r="B792" s="44"/>
      <c r="C792" s="4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4"/>
      <c r="B793" s="44"/>
      <c r="C793" s="4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4"/>
      <c r="B794" s="44"/>
      <c r="C794" s="4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4"/>
      <c r="B795" s="44"/>
      <c r="C795" s="4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4"/>
      <c r="B796" s="44"/>
      <c r="C796" s="4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4"/>
      <c r="B797" s="44"/>
      <c r="C797" s="4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4"/>
      <c r="B798" s="44"/>
      <c r="C798" s="4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4"/>
      <c r="B799" s="44"/>
      <c r="C799" s="4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4"/>
      <c r="B800" s="44"/>
      <c r="C800" s="4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4"/>
      <c r="B801" s="44"/>
      <c r="C801" s="4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4"/>
      <c r="B802" s="44"/>
      <c r="C802" s="4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4"/>
      <c r="B803" s="44"/>
      <c r="C803" s="4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4"/>
      <c r="B804" s="44"/>
      <c r="C804" s="4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4"/>
      <c r="B805" s="44"/>
      <c r="C805" s="4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4"/>
      <c r="B806" s="44"/>
      <c r="C806" s="4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4"/>
      <c r="B807" s="44"/>
      <c r="C807" s="4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4"/>
      <c r="B808" s="44"/>
      <c r="C808" s="4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4"/>
      <c r="B809" s="44"/>
      <c r="C809" s="4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4"/>
      <c r="B810" s="44"/>
      <c r="C810" s="4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4"/>
      <c r="B811" s="44"/>
      <c r="C811" s="4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4"/>
      <c r="B812" s="44"/>
      <c r="C812" s="4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4"/>
      <c r="B813" s="44"/>
      <c r="C813" s="4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4"/>
      <c r="B814" s="44"/>
      <c r="C814" s="4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4"/>
      <c r="B815" s="44"/>
      <c r="C815" s="4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4"/>
      <c r="B816" s="44"/>
      <c r="C816" s="4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4"/>
      <c r="B817" s="44"/>
      <c r="C817" s="4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4"/>
      <c r="B818" s="44"/>
      <c r="C818" s="4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4"/>
      <c r="B819" s="44"/>
      <c r="C819" s="4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4"/>
      <c r="B820" s="44"/>
      <c r="C820" s="4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4"/>
      <c r="B821" s="44"/>
      <c r="C821" s="4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4"/>
      <c r="B822" s="44"/>
      <c r="C822" s="4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4"/>
      <c r="B823" s="44"/>
      <c r="C823" s="4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4"/>
      <c r="B824" s="44"/>
      <c r="C824" s="4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4"/>
      <c r="B825" s="44"/>
      <c r="C825" s="4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4"/>
      <c r="B826" s="44"/>
      <c r="C826" s="4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4"/>
      <c r="B827" s="44"/>
      <c r="C827" s="4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4"/>
      <c r="B828" s="44"/>
      <c r="C828" s="4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4"/>
      <c r="B829" s="44"/>
      <c r="C829" s="4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4"/>
      <c r="B830" s="44"/>
      <c r="C830" s="4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4"/>
      <c r="B831" s="44"/>
      <c r="C831" s="4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4"/>
      <c r="B832" s="44"/>
      <c r="C832" s="4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4"/>
      <c r="B833" s="44"/>
      <c r="C833" s="4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4"/>
      <c r="B834" s="44"/>
      <c r="C834" s="4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4"/>
      <c r="B835" s="44"/>
      <c r="C835" s="4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4"/>
      <c r="B836" s="44"/>
      <c r="C836" s="4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4"/>
      <c r="B837" s="44"/>
      <c r="C837" s="4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4"/>
      <c r="B838" s="44"/>
      <c r="C838" s="4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4"/>
      <c r="B839" s="44"/>
      <c r="C839" s="4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4"/>
      <c r="B840" s="44"/>
      <c r="C840" s="4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4"/>
      <c r="B841" s="44"/>
      <c r="C841" s="4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4"/>
      <c r="B842" s="44"/>
      <c r="C842" s="4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4"/>
      <c r="B843" s="44"/>
      <c r="C843" s="4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4"/>
      <c r="B844" s="44"/>
      <c r="C844" s="4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4"/>
      <c r="B845" s="44"/>
      <c r="C845" s="4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4"/>
      <c r="B846" s="44"/>
      <c r="C846" s="4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4"/>
      <c r="B847" s="44"/>
      <c r="C847" s="4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4"/>
      <c r="B848" s="44"/>
      <c r="C848" s="4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4"/>
      <c r="B849" s="44"/>
      <c r="C849" s="4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4"/>
      <c r="B850" s="44"/>
      <c r="C850" s="4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4"/>
      <c r="B851" s="44"/>
      <c r="C851" s="4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4"/>
      <c r="B852" s="44"/>
      <c r="C852" s="4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4"/>
      <c r="B853" s="44"/>
      <c r="C853" s="4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4"/>
      <c r="B854" s="44"/>
      <c r="C854" s="4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4"/>
      <c r="B855" s="44"/>
      <c r="C855" s="4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4"/>
      <c r="B856" s="44"/>
      <c r="C856" s="4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4"/>
      <c r="B857" s="44"/>
      <c r="C857" s="4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4"/>
      <c r="B858" s="44"/>
      <c r="C858" s="4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4"/>
      <c r="B859" s="44"/>
      <c r="C859" s="4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4"/>
      <c r="B860" s="44"/>
      <c r="C860" s="4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4"/>
      <c r="B861" s="44"/>
      <c r="C861" s="4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4"/>
      <c r="B862" s="44"/>
      <c r="C862" s="4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4"/>
      <c r="B863" s="44"/>
      <c r="C863" s="4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4"/>
      <c r="B864" s="44"/>
      <c r="C864" s="4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4"/>
      <c r="B865" s="44"/>
      <c r="C865" s="4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4"/>
      <c r="B866" s="44"/>
      <c r="C866" s="4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4"/>
      <c r="B867" s="44"/>
      <c r="C867" s="4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4"/>
      <c r="B868" s="44"/>
      <c r="C868" s="4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4"/>
      <c r="B869" s="44"/>
      <c r="C869" s="4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4"/>
      <c r="B870" s="44"/>
      <c r="C870" s="4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4"/>
      <c r="B871" s="44"/>
      <c r="C871" s="4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4"/>
      <c r="B872" s="44"/>
      <c r="C872" s="4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4"/>
      <c r="B873" s="44"/>
      <c r="C873" s="4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4"/>
      <c r="B874" s="44"/>
      <c r="C874" s="4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4"/>
      <c r="B875" s="44"/>
      <c r="C875" s="4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4"/>
      <c r="B876" s="44"/>
      <c r="C876" s="4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4"/>
      <c r="B877" s="44"/>
      <c r="C877" s="4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4"/>
      <c r="B878" s="44"/>
      <c r="C878" s="4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4"/>
      <c r="B879" s="44"/>
      <c r="C879" s="4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4"/>
      <c r="B880" s="44"/>
      <c r="C880" s="4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4"/>
      <c r="B881" s="44"/>
      <c r="C881" s="4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4"/>
      <c r="B882" s="44"/>
      <c r="C882" s="4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4"/>
      <c r="B883" s="44"/>
      <c r="C883" s="4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4"/>
      <c r="B884" s="44"/>
      <c r="C884" s="4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4"/>
      <c r="B885" s="44"/>
      <c r="C885" s="4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4"/>
      <c r="B886" s="44"/>
      <c r="C886" s="4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4"/>
      <c r="B887" s="44"/>
      <c r="C887" s="4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4"/>
      <c r="B888" s="44"/>
      <c r="C888" s="4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4"/>
      <c r="B889" s="44"/>
      <c r="C889" s="4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4"/>
      <c r="B890" s="44"/>
      <c r="C890" s="4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4"/>
      <c r="B891" s="44"/>
      <c r="C891" s="4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4"/>
      <c r="B892" s="44"/>
      <c r="C892" s="4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4"/>
      <c r="B893" s="44"/>
      <c r="C893" s="4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4"/>
      <c r="B894" s="44"/>
      <c r="C894" s="4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4"/>
      <c r="B895" s="44"/>
      <c r="C895" s="4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4"/>
      <c r="B896" s="44"/>
      <c r="C896" s="4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4"/>
      <c r="B897" s="44"/>
      <c r="C897" s="4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4"/>
      <c r="B898" s="44"/>
      <c r="C898" s="4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4"/>
      <c r="B899" s="44"/>
      <c r="C899" s="4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4"/>
      <c r="B900" s="44"/>
      <c r="C900" s="4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4"/>
      <c r="B901" s="44"/>
      <c r="C901" s="4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4"/>
      <c r="B902" s="44"/>
      <c r="C902" s="4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4"/>
      <c r="B903" s="44"/>
      <c r="C903" s="4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4"/>
      <c r="B904" s="44"/>
      <c r="C904" s="4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4"/>
      <c r="B905" s="44"/>
      <c r="C905" s="4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4"/>
      <c r="B906" s="44"/>
      <c r="C906" s="4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4"/>
      <c r="B907" s="44"/>
      <c r="C907" s="4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4"/>
      <c r="B908" s="44"/>
      <c r="C908" s="4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4"/>
      <c r="B909" s="44"/>
      <c r="C909" s="4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4"/>
      <c r="B910" s="44"/>
      <c r="C910" s="4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4"/>
      <c r="B911" s="44"/>
      <c r="C911" s="4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4"/>
      <c r="B912" s="44"/>
      <c r="C912" s="4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4"/>
      <c r="B913" s="44"/>
      <c r="C913" s="4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4"/>
      <c r="B914" s="44"/>
      <c r="C914" s="4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4"/>
      <c r="B915" s="44"/>
      <c r="C915" s="4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4"/>
      <c r="B916" s="44"/>
      <c r="C916" s="4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4"/>
      <c r="B917" s="44"/>
      <c r="C917" s="4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4"/>
      <c r="B918" s="44"/>
      <c r="C918" s="4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4"/>
      <c r="B919" s="44"/>
      <c r="C919" s="4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4"/>
      <c r="B920" s="44"/>
      <c r="C920" s="4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4"/>
      <c r="B921" s="44"/>
      <c r="C921" s="4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4"/>
      <c r="B922" s="44"/>
      <c r="C922" s="4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4"/>
      <c r="B923" s="44"/>
      <c r="C923" s="4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4"/>
      <c r="B924" s="44"/>
      <c r="C924" s="4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4"/>
      <c r="B925" s="44"/>
      <c r="C925" s="4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4"/>
      <c r="B926" s="44"/>
      <c r="C926" s="4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4"/>
      <c r="B927" s="44"/>
      <c r="C927" s="4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4"/>
      <c r="B928" s="44"/>
      <c r="C928" s="4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4"/>
      <c r="B929" s="44"/>
      <c r="C929" s="4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4"/>
      <c r="B930" s="44"/>
      <c r="C930" s="4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4"/>
      <c r="B931" s="44"/>
      <c r="C931" s="4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4"/>
      <c r="B932" s="44"/>
      <c r="C932" s="4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4"/>
      <c r="B933" s="44"/>
      <c r="C933" s="4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4"/>
      <c r="B934" s="44"/>
      <c r="C934" s="4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4"/>
      <c r="B935" s="44"/>
      <c r="C935" s="4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4"/>
      <c r="B936" s="44"/>
      <c r="C936" s="4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4"/>
      <c r="B937" s="44"/>
      <c r="C937" s="4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4"/>
      <c r="B938" s="44"/>
      <c r="C938" s="4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4"/>
      <c r="B939" s="44"/>
      <c r="C939" s="4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4"/>
      <c r="B940" s="44"/>
      <c r="C940" s="4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4"/>
      <c r="B941" s="44"/>
      <c r="C941" s="4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4"/>
      <c r="B942" s="44"/>
      <c r="C942" s="4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4"/>
      <c r="B943" s="44"/>
      <c r="C943" s="4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4"/>
      <c r="B944" s="44"/>
      <c r="C944" s="4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4"/>
      <c r="B945" s="44"/>
      <c r="C945" s="4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4"/>
      <c r="B946" s="44"/>
      <c r="C946" s="4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4"/>
      <c r="B947" s="44"/>
      <c r="C947" s="4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4"/>
      <c r="B948" s="44"/>
      <c r="C948" s="4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4"/>
      <c r="B949" s="44"/>
      <c r="C949" s="4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4"/>
      <c r="B950" s="44"/>
      <c r="C950" s="4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4"/>
      <c r="B951" s="44"/>
      <c r="C951" s="4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4"/>
      <c r="B952" s="44"/>
      <c r="C952" s="4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4"/>
      <c r="B953" s="44"/>
      <c r="C953" s="4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4"/>
      <c r="B954" s="44"/>
      <c r="C954" s="4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4"/>
      <c r="B955" s="44"/>
      <c r="C955" s="4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4"/>
      <c r="B956" s="44"/>
      <c r="C956" s="4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4"/>
      <c r="B957" s="44"/>
      <c r="C957" s="4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4"/>
      <c r="B958" s="44"/>
      <c r="C958" s="4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4"/>
      <c r="B959" s="44"/>
      <c r="C959" s="4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4"/>
      <c r="B960" s="44"/>
      <c r="C960" s="4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4"/>
      <c r="B961" s="44"/>
      <c r="C961" s="4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4"/>
      <c r="B962" s="44"/>
      <c r="C962" s="4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4"/>
      <c r="B963" s="44"/>
      <c r="C963" s="4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4"/>
      <c r="B964" s="44"/>
      <c r="C964" s="4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4"/>
      <c r="B965" s="44"/>
      <c r="C965" s="4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4"/>
      <c r="B966" s="44"/>
      <c r="C966" s="4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4"/>
      <c r="B967" s="44"/>
      <c r="C967" s="4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4"/>
      <c r="B968" s="44"/>
      <c r="C968" s="4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4"/>
      <c r="B969" s="44"/>
      <c r="C969" s="4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4"/>
      <c r="B970" s="44"/>
      <c r="C970" s="4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4"/>
      <c r="B971" s="44"/>
      <c r="C971" s="4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4"/>
      <c r="B972" s="44"/>
      <c r="C972" s="4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4"/>
      <c r="B973" s="44"/>
      <c r="C973" s="4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4"/>
      <c r="B974" s="44"/>
      <c r="C974" s="4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4"/>
      <c r="B975" s="44"/>
      <c r="C975" s="4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4"/>
      <c r="B976" s="44"/>
      <c r="C976" s="4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4"/>
      <c r="B977" s="44"/>
      <c r="C977" s="4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4"/>
      <c r="B978" s="44"/>
      <c r="C978" s="4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4"/>
      <c r="B979" s="44"/>
      <c r="C979" s="4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4"/>
      <c r="B980" s="44"/>
      <c r="C980" s="4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4"/>
      <c r="B981" s="44"/>
      <c r="C981" s="4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4"/>
      <c r="B982" s="44"/>
      <c r="C982" s="4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4"/>
      <c r="B983" s="44"/>
      <c r="C983" s="4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4"/>
      <c r="B984" s="44"/>
      <c r="C984" s="4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4"/>
      <c r="B985" s="44"/>
      <c r="C985" s="4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4"/>
      <c r="B986" s="44"/>
      <c r="C986" s="4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4"/>
      <c r="B987" s="44"/>
      <c r="C987" s="4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4"/>
      <c r="B988" s="44"/>
      <c r="C988" s="4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4"/>
      <c r="B989" s="44"/>
      <c r="C989" s="4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4"/>
      <c r="B990" s="44"/>
      <c r="C990" s="4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4"/>
      <c r="B991" s="44"/>
      <c r="C991" s="4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4"/>
      <c r="B992" s="44"/>
      <c r="C992" s="4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4"/>
      <c r="B993" s="44"/>
      <c r="C993" s="4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4"/>
      <c r="B994" s="44"/>
      <c r="C994" s="4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4"/>
      <c r="B995" s="44"/>
      <c r="C995" s="4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4"/>
      <c r="B996" s="44"/>
      <c r="C996" s="44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4"/>
      <c r="B997" s="44"/>
      <c r="C997" s="44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4"/>
      <c r="B998" s="44"/>
      <c r="C998" s="44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4"/>
      <c r="B999" s="44"/>
      <c r="C999" s="44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7"/>
      <c r="E1" s="48"/>
      <c r="F1" s="47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7"/>
      <c r="E2" s="48"/>
      <c r="F2" s="50"/>
      <c r="G2" s="5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113</v>
      </c>
      <c r="B3" s="2"/>
      <c r="C3" s="1"/>
      <c r="D3" s="52"/>
      <c r="E3" s="53"/>
      <c r="F3" s="54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114</v>
      </c>
      <c r="B4" s="2"/>
      <c r="C4" s="1"/>
      <c r="D4" s="52"/>
      <c r="E4" s="53"/>
      <c r="F4" s="54"/>
      <c r="G4" s="3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7"/>
      <c r="E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55" t="s">
        <v>6</v>
      </c>
      <c r="B6" s="56"/>
      <c r="C6" s="57" t="s">
        <v>7</v>
      </c>
      <c r="D6" s="58" t="s">
        <v>10</v>
      </c>
      <c r="E6" s="58" t="s">
        <v>16</v>
      </c>
      <c r="F6" s="58" t="s">
        <v>17</v>
      </c>
      <c r="G6" s="59" t="s">
        <v>15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1"/>
      <c r="B9" s="2">
        <v>1.0</v>
      </c>
      <c r="C9" s="3" t="s">
        <v>21</v>
      </c>
      <c r="D9" s="6">
        <f>Mar!F9</f>
        <v>3711094342</v>
      </c>
      <c r="E9" s="4">
        <f>Jan!I9+Feb!I9+Mar!I9</f>
        <v>23921065</v>
      </c>
      <c r="F9" s="4">
        <f>Jan!J9+Feb!J9+Mar!J9</f>
        <v>93648240</v>
      </c>
      <c r="G9" s="4">
        <f t="shared" ref="G9:G27" si="1">E9-F9</f>
        <v>-69727175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1"/>
      <c r="B10" s="2">
        <f t="shared" ref="B10:B27" si="2">1+B9</f>
        <v>2</v>
      </c>
      <c r="C10" s="3" t="s">
        <v>22</v>
      </c>
      <c r="D10" s="6">
        <f>Mar!F10</f>
        <v>988355016.4</v>
      </c>
      <c r="E10" s="4">
        <f>Jan!I10+Feb!I10+Mar!I10</f>
        <v>61754874.39</v>
      </c>
      <c r="F10" s="4">
        <f>Jan!J10+Feb!J10+Mar!J10</f>
        <v>37824902.05</v>
      </c>
      <c r="G10" s="4">
        <f t="shared" si="1"/>
        <v>23929972.34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1"/>
      <c r="B11" s="2">
        <f t="shared" si="2"/>
        <v>3</v>
      </c>
      <c r="C11" s="3" t="s">
        <v>23</v>
      </c>
      <c r="D11" s="6">
        <f>Mar!F11</f>
        <v>1045883409</v>
      </c>
      <c r="E11" s="4">
        <f>Jan!I11+Feb!I11+Mar!I11</f>
        <v>16646335.71</v>
      </c>
      <c r="F11" s="4">
        <f>Jan!J11+Feb!J11+Mar!J11</f>
        <v>29317981.37</v>
      </c>
      <c r="G11" s="4">
        <f t="shared" si="1"/>
        <v>-12671645.66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1"/>
      <c r="B12" s="2">
        <f t="shared" si="2"/>
        <v>4</v>
      </c>
      <c r="C12" s="3" t="s">
        <v>24</v>
      </c>
      <c r="D12" s="6">
        <f>Mar!F12</f>
        <v>425174453.9</v>
      </c>
      <c r="E12" s="4">
        <f>Jan!I12+Feb!I12+Mar!I12</f>
        <v>41032623.37</v>
      </c>
      <c r="F12" s="4">
        <f>Jan!J12+Feb!J12+Mar!J12</f>
        <v>1720904.91</v>
      </c>
      <c r="G12" s="4">
        <f t="shared" si="1"/>
        <v>39311718.46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1"/>
      <c r="B13" s="2">
        <f t="shared" si="2"/>
        <v>5</v>
      </c>
      <c r="C13" s="3" t="s">
        <v>25</v>
      </c>
      <c r="D13" s="6">
        <f>Mar!F13</f>
        <v>343569405</v>
      </c>
      <c r="E13" s="4">
        <f>Jan!I13+Feb!I13+Mar!I13</f>
        <v>794954</v>
      </c>
      <c r="F13" s="4">
        <f>Jan!J13+Feb!J13+Mar!J13</f>
        <v>9096934</v>
      </c>
      <c r="G13" s="4">
        <f t="shared" si="1"/>
        <v>-8301980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Mar!F14</f>
        <v>3013750519</v>
      </c>
      <c r="E14" s="4">
        <f>Jan!I14+Feb!I14+Mar!I14</f>
        <v>40934592</v>
      </c>
      <c r="F14" s="4">
        <f>Jan!J14+Feb!J14+Mar!J14</f>
        <v>122115264</v>
      </c>
      <c r="G14" s="4">
        <f t="shared" si="1"/>
        <v>-81180672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Mar!F15</f>
        <v>89075403</v>
      </c>
      <c r="E15" s="4">
        <f>Jan!I15+Feb!I15+Mar!I15</f>
        <v>7236629</v>
      </c>
      <c r="F15" s="4">
        <f>Jan!J15+Feb!J15+Mar!J15</f>
        <v>1080702</v>
      </c>
      <c r="G15" s="4">
        <f t="shared" si="1"/>
        <v>6155927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Mar!F16</f>
        <v>114308864</v>
      </c>
      <c r="E16" s="4">
        <f>Jan!I16+Feb!I16+Mar!I16</f>
        <v>0</v>
      </c>
      <c r="F16" s="4">
        <f>Jan!J16+Feb!J16+Mar!J16</f>
        <v>4270929</v>
      </c>
      <c r="G16" s="4">
        <f t="shared" si="1"/>
        <v>-4270929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Mar!F17</f>
        <v>993047182</v>
      </c>
      <c r="E17" s="4">
        <f>Jan!I17+Feb!I17+Mar!I17</f>
        <v>0</v>
      </c>
      <c r="F17" s="4">
        <f>Jan!J17+Feb!J17+Mar!J17</f>
        <v>20508556</v>
      </c>
      <c r="G17" s="4">
        <f t="shared" si="1"/>
        <v>-20508556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Mar!F18</f>
        <v>3071755193</v>
      </c>
      <c r="E18" s="4">
        <f>Jan!I18+Feb!I18+Mar!I18</f>
        <v>19633671</v>
      </c>
      <c r="F18" s="4">
        <f>Jan!J18+Feb!J18+Mar!J18</f>
        <v>84434613</v>
      </c>
      <c r="G18" s="4">
        <f t="shared" si="1"/>
        <v>-64800942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Mar!F19</f>
        <v>2529088882</v>
      </c>
      <c r="E19" s="4">
        <f>Jan!I19+Feb!I19+Mar!I19</f>
        <v>48247099.24</v>
      </c>
      <c r="F19" s="4">
        <f>Jan!J19+Feb!J19+Mar!J19</f>
        <v>45672089.82</v>
      </c>
      <c r="G19" s="4">
        <f t="shared" si="1"/>
        <v>2575009.42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Mar!F20</f>
        <v>8786747587</v>
      </c>
      <c r="E20" s="4">
        <f>Jan!I20+Feb!I20+Mar!I20</f>
        <v>91056482.89</v>
      </c>
      <c r="F20" s="4">
        <f>Jan!J20+Feb!J20+Mar!J20</f>
        <v>178218576.5</v>
      </c>
      <c r="G20" s="4">
        <f t="shared" si="1"/>
        <v>-87162093.64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Mar!F21</f>
        <v>306780685.9</v>
      </c>
      <c r="E21" s="4">
        <f>Jan!I21+Feb!I21+Mar!I21</f>
        <v>1085849.73</v>
      </c>
      <c r="F21" s="4">
        <f>Jan!J21+Feb!J21+Mar!J21</f>
        <v>550060.98</v>
      </c>
      <c r="G21" s="4">
        <f t="shared" si="1"/>
        <v>535788.75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Mar!F22</f>
        <v>3411646653</v>
      </c>
      <c r="E22" s="4">
        <f>Jan!I22+Feb!I22+Mar!I22</f>
        <v>91995548.01</v>
      </c>
      <c r="F22" s="4">
        <f>Jan!J22+Feb!J22+Mar!J22</f>
        <v>52849094.01</v>
      </c>
      <c r="G22" s="4">
        <f t="shared" si="1"/>
        <v>39146454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Mar!F23</f>
        <v>5993852886</v>
      </c>
      <c r="E23" s="4">
        <f>Jan!I23+Feb!I23+Mar!I23</f>
        <v>2191898</v>
      </c>
      <c r="F23" s="4">
        <f>Jan!J23+Feb!J23+Mar!J23</f>
        <v>313697259</v>
      </c>
      <c r="G23" s="4">
        <f t="shared" si="1"/>
        <v>-311505361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3" t="s">
        <v>36</v>
      </c>
      <c r="D24" s="6">
        <f>Mar!F24</f>
        <v>3486391932</v>
      </c>
      <c r="E24" s="4">
        <f>Jan!I24+Feb!I24+Mar!I24</f>
        <v>19387656.51</v>
      </c>
      <c r="F24" s="4">
        <f>Jan!J24+Feb!J24+Mar!J24</f>
        <v>18905050.97</v>
      </c>
      <c r="G24" s="4">
        <f t="shared" si="1"/>
        <v>482605.54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4"/>
      <c r="B25" s="2">
        <f t="shared" si="2"/>
        <v>17</v>
      </c>
      <c r="C25" s="25" t="s">
        <v>37</v>
      </c>
      <c r="D25" s="6">
        <f>Mar!F25</f>
        <v>5324091131</v>
      </c>
      <c r="E25" s="4">
        <f>Jan!I25+Feb!I25+Mar!I25</f>
        <v>53092046</v>
      </c>
      <c r="F25" s="4">
        <f>Jan!J25+Feb!J25+Mar!J25</f>
        <v>220124083</v>
      </c>
      <c r="G25" s="4">
        <f t="shared" si="1"/>
        <v>-167032037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4"/>
      <c r="B26" s="2">
        <f t="shared" si="2"/>
        <v>18</v>
      </c>
      <c r="C26" s="25" t="s">
        <v>38</v>
      </c>
      <c r="D26" s="6">
        <f>Mar!F26</f>
        <v>8534786555</v>
      </c>
      <c r="E26" s="4">
        <f>Jan!I26+Feb!I26+Mar!I26</f>
        <v>154030569</v>
      </c>
      <c r="F26" s="4">
        <f>Jan!J26+Feb!J26+Mar!J26</f>
        <v>322564774</v>
      </c>
      <c r="G26" s="4">
        <f t="shared" si="1"/>
        <v>-168534205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Mar!F27</f>
        <v>516890704</v>
      </c>
      <c r="E27" s="4">
        <f>Jan!I27+Feb!I27+Mar!I27</f>
        <v>1079302.46</v>
      </c>
      <c r="F27" s="4">
        <f>Jan!J27+Feb!J27+Mar!J27</f>
        <v>3082993.24</v>
      </c>
      <c r="G27" s="4">
        <f t="shared" si="1"/>
        <v>-2003690.78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1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1"/>
      <c r="B29" s="2">
        <f>1+B27</f>
        <v>20</v>
      </c>
      <c r="C29" s="3" t="s">
        <v>41</v>
      </c>
      <c r="D29" s="6">
        <f>Mar!F29</f>
        <v>244569895.4</v>
      </c>
      <c r="E29" s="4">
        <f>Jan!I29+Feb!I29+Mar!I29</f>
        <v>39465955.73</v>
      </c>
      <c r="F29" s="4">
        <f>Jan!J29+Feb!J29+Mar!J29</f>
        <v>15032561.64</v>
      </c>
      <c r="G29" s="4">
        <f t="shared" ref="G29:G32" si="3">E29-F29</f>
        <v>24433394.09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1"/>
      <c r="B30" s="2">
        <f t="shared" ref="B30:B32" si="4">1+B29</f>
        <v>21</v>
      </c>
      <c r="C30" s="3" t="s">
        <v>42</v>
      </c>
      <c r="D30" s="6">
        <f>Mar!F30</f>
        <v>393128601.7</v>
      </c>
      <c r="E30" s="4">
        <f>Jan!I30+Feb!I30+Mar!I30</f>
        <v>43936602.75</v>
      </c>
      <c r="F30" s="4">
        <f>Jan!J30+Feb!J30+Mar!J30</f>
        <v>29293398.29</v>
      </c>
      <c r="G30" s="4">
        <f t="shared" si="3"/>
        <v>14643204.46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Mar!F31</f>
        <v>258364399.1</v>
      </c>
      <c r="E31" s="4">
        <f>Jan!I31+Feb!I31+Mar!I31</f>
        <v>2960184.98</v>
      </c>
      <c r="F31" s="4">
        <f>Jan!J31+Feb!J31+Mar!J31</f>
        <v>12614177.85</v>
      </c>
      <c r="G31" s="4">
        <f t="shared" si="3"/>
        <v>-9653992.87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Mar!F32</f>
        <v>697069485</v>
      </c>
      <c r="E32" s="4">
        <f>Jan!I32+Feb!I32+Mar!I32</f>
        <v>118944271</v>
      </c>
      <c r="F32" s="4">
        <f>Jan!J32+Feb!J32+Mar!J32</f>
        <v>87638342</v>
      </c>
      <c r="G32" s="4">
        <f t="shared" si="3"/>
        <v>31305929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1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Mar!F34</f>
        <v>1370368684</v>
      </c>
      <c r="E34" s="4">
        <f>Jan!I34+Feb!I34+Mar!I34</f>
        <v>40232388</v>
      </c>
      <c r="F34" s="4">
        <f>Jan!J34+Feb!J34+Mar!J34</f>
        <v>0</v>
      </c>
      <c r="G34" s="4">
        <f>E34-F34</f>
        <v>40232388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6" t="s">
        <v>46</v>
      </c>
      <c r="B35" s="27"/>
      <c r="C35" s="1"/>
      <c r="D35" s="28">
        <f t="shared" ref="D35:G35" si="5">SUM(D9:D34)</f>
        <v>55649791867</v>
      </c>
      <c r="E35" s="28">
        <f t="shared" si="5"/>
        <v>919660598.8</v>
      </c>
      <c r="F35" s="28">
        <f t="shared" si="5"/>
        <v>1704261488</v>
      </c>
      <c r="G35" s="28">
        <f t="shared" si="5"/>
        <v>-784600888.9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Mar!F37</f>
        <v>27225644.02</v>
      </c>
      <c r="E37" s="4">
        <f>Jan!I37+Feb!I37+Mar!I37</f>
        <v>104642.2</v>
      </c>
      <c r="F37" s="4">
        <f>Jan!J37+Feb!J37+Mar!J37</f>
        <v>153134.87</v>
      </c>
      <c r="G37" s="4">
        <f t="shared" ref="G37:G38" si="6">E37-F37</f>
        <v>-48492.67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Mar!F38</f>
        <v>1724532086</v>
      </c>
      <c r="E38" s="4">
        <f>Jan!I38+Feb!I38+Mar!I38</f>
        <v>87592931</v>
      </c>
      <c r="F38" s="4">
        <f>Jan!J38+Feb!J38+Mar!J38</f>
        <v>297298701</v>
      </c>
      <c r="G38" s="4">
        <f t="shared" si="6"/>
        <v>-209705770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6" t="s">
        <v>50</v>
      </c>
      <c r="B39" s="27"/>
      <c r="C39" s="1"/>
      <c r="D39" s="28">
        <f t="shared" ref="D39:G39" si="7">SUM(D37:D38)</f>
        <v>1751757730</v>
      </c>
      <c r="E39" s="28">
        <f t="shared" si="7"/>
        <v>87697573.2</v>
      </c>
      <c r="F39" s="28">
        <f t="shared" si="7"/>
        <v>297451835.9</v>
      </c>
      <c r="G39" s="28">
        <f t="shared" si="7"/>
        <v>-209754262.7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7"/>
      <c r="C40" s="1"/>
      <c r="D40" s="28">
        <f t="shared" ref="D40:G40" si="8">D35+D39</f>
        <v>57401549597</v>
      </c>
      <c r="E40" s="28">
        <f t="shared" si="8"/>
        <v>1007358172</v>
      </c>
      <c r="F40" s="28">
        <f t="shared" si="8"/>
        <v>2001713324</v>
      </c>
      <c r="G40" s="28">
        <f t="shared" si="8"/>
        <v>-994355151.6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21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Mar!F43</f>
        <v>399848965.7</v>
      </c>
      <c r="E43" s="4">
        <f>Jan!I43+Feb!I43+Mar!I43</f>
        <v>1623332.56</v>
      </c>
      <c r="F43" s="4">
        <f>Jan!J43+Feb!J43+Mar!J43</f>
        <v>18184513.23</v>
      </c>
      <c r="G43" s="4">
        <f t="shared" ref="G43:G52" si="9">E43-F43</f>
        <v>-16561180.67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Mar!F44</f>
        <v>111426789.2</v>
      </c>
      <c r="E44" s="4">
        <f>Jan!I44+Feb!I44+Mar!I44</f>
        <v>943427.2</v>
      </c>
      <c r="F44" s="4">
        <f>Jan!J44+Feb!J44+Mar!J44</f>
        <v>1379997.85</v>
      </c>
      <c r="G44" s="4">
        <f t="shared" si="9"/>
        <v>-436570.65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Mar!F45</f>
        <v>639516146</v>
      </c>
      <c r="E45" s="4">
        <f>Jan!I45+Feb!I45+Mar!I45</f>
        <v>2362845</v>
      </c>
      <c r="F45" s="4">
        <f>Jan!J45+Feb!J45+Mar!J45</f>
        <v>15534109</v>
      </c>
      <c r="G45" s="4">
        <f t="shared" si="9"/>
        <v>-13171264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Mar!F46</f>
        <v>350888884</v>
      </c>
      <c r="E46" s="4">
        <f>Jan!I46+Feb!I46+Mar!I46</f>
        <v>7075076</v>
      </c>
      <c r="F46" s="4">
        <f>Jan!J46+Feb!J46+Mar!J46</f>
        <v>131374204</v>
      </c>
      <c r="G46" s="4">
        <f t="shared" si="9"/>
        <v>-124299128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Mar!F47</f>
        <v>312855123.2</v>
      </c>
      <c r="E47" s="62">
        <f>Jan!I47+'Feb UPDATED'!I47+'Mar UPDATED'!I47</f>
        <v>236627654.4</v>
      </c>
      <c r="F47" s="62">
        <f>Jan!J47+'Feb UPDATED'!J47+'Mar UPDATED'!J47</f>
        <v>238970459.1</v>
      </c>
      <c r="G47" s="4">
        <f t="shared" si="9"/>
        <v>-2342804.72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Mar!F48</f>
        <v>427293829</v>
      </c>
      <c r="E48" s="4">
        <f>Jan!I48+Feb!I48+Mar!I48</f>
        <v>118479</v>
      </c>
      <c r="F48" s="4">
        <f>Jan!J48+Feb!J48+Mar!J48</f>
        <v>18039673</v>
      </c>
      <c r="G48" s="4">
        <f t="shared" si="9"/>
        <v>-17921194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Mar!F49</f>
        <v>1796887824</v>
      </c>
      <c r="E49" s="4">
        <f>Jan!I49+Feb!I49+Mar!I49</f>
        <v>1288051</v>
      </c>
      <c r="F49" s="4">
        <f>Jan!J49+Feb!J49+Mar!J49</f>
        <v>55012556</v>
      </c>
      <c r="G49" s="4">
        <f t="shared" si="9"/>
        <v>-53724505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21"/>
      <c r="B50" s="2">
        <f t="shared" si="10"/>
        <v>34</v>
      </c>
      <c r="C50" s="3" t="s">
        <v>60</v>
      </c>
      <c r="D50" s="6">
        <f>Mar!F50</f>
        <v>119272260</v>
      </c>
      <c r="E50" s="4">
        <f>Jan!I50+Feb!I50+Mar!I50</f>
        <v>0</v>
      </c>
      <c r="F50" s="4">
        <f>Jan!J50+Feb!J50+Mar!J50</f>
        <v>1672556</v>
      </c>
      <c r="G50" s="4">
        <f t="shared" si="9"/>
        <v>-1672556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Mar!F51</f>
        <v>5732274195</v>
      </c>
      <c r="E51" s="4">
        <f>Jan!I51+Feb!I51+Mar!I51</f>
        <v>17544554</v>
      </c>
      <c r="F51" s="4">
        <f>Jan!J51+Feb!J51+Mar!J51</f>
        <v>175967224</v>
      </c>
      <c r="G51" s="4">
        <f t="shared" si="9"/>
        <v>-158422670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Mar!F52</f>
        <v>460711824</v>
      </c>
      <c r="E52" s="4">
        <f>Jan!I52+Feb!I52+Mar!I52</f>
        <v>0</v>
      </c>
      <c r="F52" s="4">
        <f>Jan!J52+Feb!J52+Mar!J52</f>
        <v>24502082</v>
      </c>
      <c r="G52" s="4">
        <f t="shared" si="9"/>
        <v>-24502082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21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Mar!F54</f>
        <v>75782333</v>
      </c>
      <c r="E54" s="4">
        <f>Jan!I54+Feb!I54+Mar!I54</f>
        <v>628033</v>
      </c>
      <c r="F54" s="4">
        <f>Jan!J54+Feb!J54+Mar!J54</f>
        <v>1212813</v>
      </c>
      <c r="G54" s="4">
        <f t="shared" ref="G54:G56" si="11">E54-F54</f>
        <v>-584780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Mar!F55</f>
        <v>55117807</v>
      </c>
      <c r="E55" s="4">
        <f>Jan!I55+Feb!I55+Mar!I55</f>
        <v>304941</v>
      </c>
      <c r="F55" s="4">
        <f>Jan!J55+Feb!J55+Mar!J55</f>
        <v>186630</v>
      </c>
      <c r="G55" s="4">
        <f t="shared" si="11"/>
        <v>118311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Mar!F56</f>
        <v>46221250</v>
      </c>
      <c r="E56" s="4">
        <f>Jan!I56+Feb!I56+Mar!I56</f>
        <v>205385</v>
      </c>
      <c r="F56" s="4">
        <f>Jan!J56+Feb!J56+Mar!J56</f>
        <v>102227</v>
      </c>
      <c r="G56" s="4">
        <f t="shared" si="11"/>
        <v>103158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6" t="s">
        <v>46</v>
      </c>
      <c r="B57" s="26"/>
      <c r="C57" s="1"/>
      <c r="D57" s="28">
        <f t="shared" ref="D57:G57" si="13">SUM(D43:D56)</f>
        <v>10528097230</v>
      </c>
      <c r="E57" s="28">
        <f t="shared" si="13"/>
        <v>268721778.1</v>
      </c>
      <c r="F57" s="28">
        <f t="shared" si="13"/>
        <v>682139044.2</v>
      </c>
      <c r="G57" s="28">
        <f t="shared" si="13"/>
        <v>-413417266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21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21"/>
      <c r="B59" s="2">
        <f>1+B56</f>
        <v>40</v>
      </c>
      <c r="C59" s="3" t="s">
        <v>115</v>
      </c>
      <c r="D59" s="6">
        <f>Mar!F59</f>
        <v>61947506.9</v>
      </c>
      <c r="E59" s="4">
        <f>Jan!I59+Feb!I59+Mar!I59</f>
        <v>0</v>
      </c>
      <c r="F59" s="4">
        <f>Jan!J59+Feb!J59+Mar!J59</f>
        <v>207807.29</v>
      </c>
      <c r="G59" s="4">
        <f t="shared" ref="G59:G62" si="14">E59-F59</f>
        <v>-207807.29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1"/>
      <c r="B60" s="2">
        <f t="shared" ref="B60:B62" si="15">1+B59</f>
        <v>41</v>
      </c>
      <c r="C60" s="3" t="s">
        <v>67</v>
      </c>
      <c r="D60" s="6">
        <f>Mar!F60</f>
        <v>283667500</v>
      </c>
      <c r="E60" s="4">
        <f>Jan!I60+Feb!I60+Mar!I60</f>
        <v>0</v>
      </c>
      <c r="F60" s="4">
        <f>Jan!J60+Feb!J60+Mar!J60</f>
        <v>21099697</v>
      </c>
      <c r="G60" s="4">
        <f t="shared" si="14"/>
        <v>-21099697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Mar!F61</f>
        <v>1578360549</v>
      </c>
      <c r="E61" s="4">
        <f>Jan!I61+Feb!I61+Mar!I61</f>
        <v>20552846</v>
      </c>
      <c r="F61" s="4">
        <f>Jan!J61+Feb!J61+Mar!J61</f>
        <v>81403794</v>
      </c>
      <c r="G61" s="4">
        <f t="shared" si="14"/>
        <v>-60850948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Mar!F62</f>
        <v>241247292</v>
      </c>
      <c r="E62" s="4">
        <f>Jan!I62+Feb!I62+Mar!I62</f>
        <v>4909633</v>
      </c>
      <c r="F62" s="4">
        <f>Jan!J62+Feb!J62+Mar!J62</f>
        <v>5305727</v>
      </c>
      <c r="G62" s="4">
        <f t="shared" si="14"/>
        <v>-396094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6" t="s">
        <v>50</v>
      </c>
      <c r="B63" s="27"/>
      <c r="C63" s="1"/>
      <c r="D63" s="28">
        <f t="shared" ref="D63:G63" si="16">SUM(D59:D62)</f>
        <v>2165222848</v>
      </c>
      <c r="E63" s="28">
        <f t="shared" si="16"/>
        <v>25462479</v>
      </c>
      <c r="F63" s="28">
        <f t="shared" si="16"/>
        <v>108017025.3</v>
      </c>
      <c r="G63" s="28">
        <f t="shared" si="16"/>
        <v>-82554546.29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7"/>
      <c r="C64" s="1"/>
      <c r="D64" s="28">
        <f t="shared" ref="D64:G64" si="17">D57+D63</f>
        <v>12693320078</v>
      </c>
      <c r="E64" s="28">
        <f t="shared" si="17"/>
        <v>294184257.1</v>
      </c>
      <c r="F64" s="28">
        <f t="shared" si="17"/>
        <v>790156069.5</v>
      </c>
      <c r="G64" s="28">
        <f t="shared" si="17"/>
        <v>-495971812.3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1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Mar!F67</f>
        <v>34696222346</v>
      </c>
      <c r="E67" s="4">
        <f>Jan!I67+Feb!I67+Mar!I67</f>
        <v>616529217</v>
      </c>
      <c r="F67" s="4">
        <f>Jan!J67+Feb!J67+Mar!J67</f>
        <v>1067324450</v>
      </c>
      <c r="G67" s="4">
        <f t="shared" ref="G67:G77" si="18">E67-F67</f>
        <v>-450795233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Mar!F68</f>
        <v>257722143.3</v>
      </c>
      <c r="E68" s="4">
        <f>Jan!I68+Feb!I68+Mar!I68</f>
        <v>2250151.88</v>
      </c>
      <c r="F68" s="4">
        <f>Jan!J68+Feb!J68+Mar!J68</f>
        <v>21419381.5</v>
      </c>
      <c r="G68" s="4">
        <f t="shared" si="18"/>
        <v>-19169229.62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Mar!F69</f>
        <v>932089081.3</v>
      </c>
      <c r="E69" s="4">
        <f>Jan!I69+Feb!I69+Mar!I69</f>
        <v>15208318.71</v>
      </c>
      <c r="F69" s="4">
        <f>Jan!J69+Feb!J69+Mar!J69</f>
        <v>31450949.52</v>
      </c>
      <c r="G69" s="4">
        <f t="shared" si="18"/>
        <v>-16242630.81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Mar!F70</f>
        <v>188174564</v>
      </c>
      <c r="E70" s="4">
        <f>Jan!I70+Feb!I70+Mar!I70</f>
        <v>4998</v>
      </c>
      <c r="F70" s="4">
        <f>Jan!J70+Feb!J70+Mar!J70</f>
        <v>426661</v>
      </c>
      <c r="G70" s="4">
        <f t="shared" si="18"/>
        <v>-421663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Mar!F71</f>
        <v>1143026309</v>
      </c>
      <c r="E71" s="4">
        <f>Jan!I71+Feb!I71+Mar!I71</f>
        <v>2000407</v>
      </c>
      <c r="F71" s="4">
        <f>Jan!J71+Feb!J71+Mar!J71</f>
        <v>53912628</v>
      </c>
      <c r="G71" s="4">
        <f t="shared" si="18"/>
        <v>-51912221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Mar!F72</f>
        <v>1371573903</v>
      </c>
      <c r="E72" s="4">
        <f>Jan!I72+Feb!I72+Mar!I72</f>
        <v>5652943</v>
      </c>
      <c r="F72" s="4">
        <f>Jan!J72+Feb!J72+Mar!J72</f>
        <v>45170819</v>
      </c>
      <c r="G72" s="4">
        <f t="shared" si="18"/>
        <v>-39517876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Mar!F73</f>
        <v>603442463</v>
      </c>
      <c r="E73" s="4">
        <f>Jan!I73+Feb!I73+Mar!I73</f>
        <v>0</v>
      </c>
      <c r="F73" s="4">
        <f>Jan!J73+Feb!J73+Mar!J73</f>
        <v>20407108</v>
      </c>
      <c r="G73" s="4">
        <f t="shared" si="18"/>
        <v>-20407108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Mar!F74</f>
        <v>333601483</v>
      </c>
      <c r="E74" s="4">
        <f>Jan!I74+Feb!I74+Mar!I74</f>
        <v>8272153.63</v>
      </c>
      <c r="F74" s="4">
        <f>Jan!J74+Feb!J74+Mar!J74</f>
        <v>3785103.21</v>
      </c>
      <c r="G74" s="4">
        <f t="shared" si="18"/>
        <v>4487050.42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Mar!F75</f>
        <v>1883015190</v>
      </c>
      <c r="E75" s="4">
        <f>Jan!I75+Feb!I75+Mar!I75</f>
        <v>77712609.06</v>
      </c>
      <c r="F75" s="4">
        <f>Jan!J75+Feb!J75+Mar!J75</f>
        <v>5565167.03</v>
      </c>
      <c r="G75" s="4">
        <f t="shared" si="18"/>
        <v>72147442.03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Mar!F76</f>
        <v>6432279467</v>
      </c>
      <c r="E76" s="4">
        <f>Jan!I76+Feb!I76+Mar!I76</f>
        <v>179914337</v>
      </c>
      <c r="F76" s="4">
        <f>Jan!J76+Feb!J76+Mar!J76</f>
        <v>332806134</v>
      </c>
      <c r="G76" s="4">
        <f t="shared" si="18"/>
        <v>-152891797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Mar!F77</f>
        <v>145442284</v>
      </c>
      <c r="E77" s="4">
        <f>Jan!I77+Feb!I77+Mar!I77</f>
        <v>2366258</v>
      </c>
      <c r="F77" s="4">
        <f>Jan!J77+Feb!J77+Mar!J77</f>
        <v>8275016</v>
      </c>
      <c r="G77" s="4">
        <f t="shared" si="18"/>
        <v>-5908758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21" t="s">
        <v>116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Mar!F79</f>
        <v>707121268.8</v>
      </c>
      <c r="E79" s="4">
        <f>Jan!I79+Feb!I79+Mar!I79</f>
        <v>0</v>
      </c>
      <c r="F79" s="4">
        <f>Jan!J79+Feb!J79+Mar!J79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6" t="s">
        <v>46</v>
      </c>
      <c r="B80" s="1"/>
      <c r="C80" s="1"/>
      <c r="D80" s="28">
        <f t="shared" ref="D80:G80" si="20">SUM(D67:D79)</f>
        <v>48693710503</v>
      </c>
      <c r="E80" s="28">
        <f t="shared" si="20"/>
        <v>909911393.3</v>
      </c>
      <c r="F80" s="28">
        <f t="shared" si="20"/>
        <v>1590543417</v>
      </c>
      <c r="G80" s="28">
        <f t="shared" si="20"/>
        <v>-680632024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1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Mar!F82</f>
        <v>11524486240</v>
      </c>
      <c r="E82" s="4">
        <f>Jan!I82+Feb!I82+Mar!I82</f>
        <v>84041745</v>
      </c>
      <c r="F82" s="4">
        <f>Jan!J82+Feb!J82+Mar!J82</f>
        <v>302572746</v>
      </c>
      <c r="G82" s="4">
        <f t="shared" ref="G82:G88" si="21">E82-F82</f>
        <v>-218531001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Mar!F83</f>
        <v>112326309.1</v>
      </c>
      <c r="E83" s="4">
        <f>Jan!I83+Feb!I83+Mar!I83</f>
        <v>18590523.94</v>
      </c>
      <c r="F83" s="4">
        <f>Jan!J83+Feb!J83+Mar!J83</f>
        <v>2683522.38</v>
      </c>
      <c r="G83" s="4">
        <f t="shared" si="21"/>
        <v>15907001.56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Mar!F84</f>
        <v>317411111</v>
      </c>
      <c r="E84" s="4">
        <f>Jan!I84+Feb!I84+Mar!I84</f>
        <v>186598</v>
      </c>
      <c r="F84" s="4">
        <f>Jan!J84+Feb!J84+Mar!J84</f>
        <v>2292229</v>
      </c>
      <c r="G84" s="4">
        <f t="shared" si="21"/>
        <v>-2105631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21"/>
      <c r="B85" s="2">
        <f t="shared" si="22"/>
        <v>59</v>
      </c>
      <c r="C85" s="3" t="s">
        <v>88</v>
      </c>
      <c r="D85" s="6">
        <f>Mar!F85</f>
        <v>51203288</v>
      </c>
      <c r="E85" s="4">
        <f>Jan!I85+Feb!I85+Mar!I85</f>
        <v>0</v>
      </c>
      <c r="F85" s="4">
        <f>Jan!J85+Feb!J85+Mar!J85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Mar!F86</f>
        <v>1632696840</v>
      </c>
      <c r="E86" s="4">
        <f>Jan!I86+Feb!I86+Mar!I86</f>
        <v>159620</v>
      </c>
      <c r="F86" s="4">
        <f>Jan!J86+Feb!J86+Mar!J86</f>
        <v>62750664</v>
      </c>
      <c r="G86" s="4">
        <f t="shared" si="21"/>
        <v>-62591044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Mar!F87</f>
        <v>225423299</v>
      </c>
      <c r="E87" s="4">
        <f>Jan!I87+Feb!I87+Mar!I87</f>
        <v>397566</v>
      </c>
      <c r="F87" s="4">
        <f>Jan!J87+Feb!J87+Mar!J87</f>
        <v>0</v>
      </c>
      <c r="G87" s="4">
        <f t="shared" si="21"/>
        <v>397566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Mar!F88</f>
        <v>469965258</v>
      </c>
      <c r="E88" s="4">
        <f>Jan!I88+Feb!I88+Mar!I88</f>
        <v>3204266</v>
      </c>
      <c r="F88" s="4">
        <f>Jan!J88+Feb!J88+Mar!J88</f>
        <v>27545895</v>
      </c>
      <c r="G88" s="4">
        <f t="shared" si="21"/>
        <v>-24341629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6" t="s">
        <v>92</v>
      </c>
      <c r="B89" s="27"/>
      <c r="C89" s="34"/>
      <c r="D89" s="28">
        <f t="shared" ref="D89:G89" si="23">SUM(D82:D88)</f>
        <v>14333512345</v>
      </c>
      <c r="E89" s="28">
        <f t="shared" si="23"/>
        <v>106580318.9</v>
      </c>
      <c r="F89" s="28">
        <f t="shared" si="23"/>
        <v>397845056.4</v>
      </c>
      <c r="G89" s="28">
        <f t="shared" si="23"/>
        <v>-291264737.4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Mar!F90</f>
        <v>711287144</v>
      </c>
      <c r="E90" s="4">
        <f>Jan!I90+Feb!I90+Mar!I90</f>
        <v>18427084</v>
      </c>
      <c r="F90" s="4">
        <f>Jan!J90+Feb!J90+Mar!J90</f>
        <v>23956912</v>
      </c>
      <c r="G90" s="4">
        <f>E90-F90</f>
        <v>-5529828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6" t="s">
        <v>94</v>
      </c>
      <c r="B91" s="34"/>
      <c r="C91" s="1"/>
      <c r="D91" s="28">
        <f t="shared" ref="D91:G91" si="24">SUM(D90)</f>
        <v>711287144</v>
      </c>
      <c r="E91" s="28">
        <f t="shared" si="24"/>
        <v>18427084</v>
      </c>
      <c r="F91" s="28">
        <f t="shared" si="24"/>
        <v>23956912</v>
      </c>
      <c r="G91" s="28">
        <f t="shared" si="24"/>
        <v>-5529828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7"/>
      <c r="C92" s="34"/>
      <c r="D92" s="28">
        <f t="shared" ref="D92:G92" si="25">D80+D89+D91</f>
        <v>63738509992</v>
      </c>
      <c r="E92" s="28">
        <f t="shared" si="25"/>
        <v>1034918796</v>
      </c>
      <c r="F92" s="28">
        <f t="shared" si="25"/>
        <v>2012345386</v>
      </c>
      <c r="G92" s="28">
        <f t="shared" si="25"/>
        <v>-977426589.4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35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1" t="s">
        <v>20</v>
      </c>
      <c r="B94" s="2"/>
      <c r="C94" s="35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21"/>
      <c r="B95" s="2">
        <f>B90+1</f>
        <v>64</v>
      </c>
      <c r="C95" s="35" t="s">
        <v>97</v>
      </c>
      <c r="D95" s="6">
        <f>Mar!F95</f>
        <v>172100770.1</v>
      </c>
      <c r="E95" s="4">
        <f>Jan!I95+Feb!I95+Mar!I95</f>
        <v>922000</v>
      </c>
      <c r="F95" s="4">
        <f>Jan!J95+Feb!J95+Mar!J95</f>
        <v>80394.93</v>
      </c>
      <c r="G95" s="4">
        <f t="shared" ref="G95:G98" si="26">E95-F95</f>
        <v>841605.07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1"/>
      <c r="B96" s="2">
        <f t="shared" ref="B96:B98" si="27">1+B95</f>
        <v>65</v>
      </c>
      <c r="C96" s="3" t="s">
        <v>98</v>
      </c>
      <c r="D96" s="6">
        <f>Mar!F96</f>
        <v>21158209470</v>
      </c>
      <c r="E96" s="4">
        <f>Jan!I96+Feb!I96+Mar!I96</f>
        <v>1026581</v>
      </c>
      <c r="F96" s="4">
        <f>Jan!J96+Feb!J96+Mar!J96</f>
        <v>1110241986</v>
      </c>
      <c r="G96" s="4">
        <f t="shared" si="26"/>
        <v>-1109215405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1"/>
      <c r="B97" s="2">
        <f t="shared" si="27"/>
        <v>66</v>
      </c>
      <c r="C97" s="3" t="s">
        <v>99</v>
      </c>
      <c r="D97" s="6">
        <f>Mar!F97</f>
        <v>2543120824</v>
      </c>
      <c r="E97" s="4">
        <f>Jan!I97+Feb!I97+Mar!I97</f>
        <v>243685522</v>
      </c>
      <c r="F97" s="4">
        <f>Jan!J97+Feb!J97+Mar!J97</f>
        <v>479693987</v>
      </c>
      <c r="G97" s="4">
        <f t="shared" si="26"/>
        <v>-236008465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100</v>
      </c>
      <c r="D98" s="6">
        <f>Mar!F98</f>
        <v>12427654806</v>
      </c>
      <c r="E98" s="4">
        <f>Jan!I98+Feb!I98+Mar!I98</f>
        <v>1570722999</v>
      </c>
      <c r="F98" s="4">
        <f>Jan!J98+Feb!J98+Mar!J98</f>
        <v>1646377308</v>
      </c>
      <c r="G98" s="4">
        <f t="shared" si="26"/>
        <v>-75654309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1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98</v>
      </c>
      <c r="D100" s="6">
        <f>Mar!F100</f>
        <v>11573891724</v>
      </c>
      <c r="E100" s="4">
        <f>Jan!I100+Feb!I100+Mar!I100</f>
        <v>2316300480</v>
      </c>
      <c r="F100" s="4">
        <f>Jan!J100+Feb!J100+Mar!J100</f>
        <v>2260442749</v>
      </c>
      <c r="G100" s="4">
        <f>E100-F100</f>
        <v>55857731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6" t="s">
        <v>46</v>
      </c>
      <c r="B101" s="2"/>
      <c r="C101" s="3"/>
      <c r="D101" s="28">
        <f t="shared" ref="D101:G101" si="28">SUM(D95:D100)</f>
        <v>47874977594</v>
      </c>
      <c r="E101" s="28">
        <f t="shared" si="28"/>
        <v>4132657582</v>
      </c>
      <c r="F101" s="28">
        <f t="shared" si="28"/>
        <v>5496836425</v>
      </c>
      <c r="G101" s="28">
        <f t="shared" si="28"/>
        <v>-1364178843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1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101</v>
      </c>
      <c r="D103" s="6">
        <f>Mar!F103</f>
        <v>2511273991</v>
      </c>
      <c r="E103" s="4">
        <f>Jan!I103+Feb!I103+Mar!I103</f>
        <v>669320283</v>
      </c>
      <c r="F103" s="4">
        <f>Jan!J103+Feb!J103+Mar!J103</f>
        <v>481356071</v>
      </c>
      <c r="G103" s="4">
        <f>E103-F103</f>
        <v>187964212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6" t="s">
        <v>92</v>
      </c>
      <c r="B104" s="2"/>
      <c r="C104" s="3"/>
      <c r="D104" s="28">
        <f t="shared" ref="D104:G104" si="29">SUM(D103)</f>
        <v>2511273991</v>
      </c>
      <c r="E104" s="28">
        <f t="shared" si="29"/>
        <v>669320283</v>
      </c>
      <c r="F104" s="28">
        <f t="shared" si="29"/>
        <v>481356071</v>
      </c>
      <c r="G104" s="28">
        <f t="shared" si="29"/>
        <v>187964212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102</v>
      </c>
      <c r="B105" s="2"/>
      <c r="C105" s="3"/>
      <c r="D105" s="28">
        <f t="shared" ref="D105:G105" si="30">D101+D104</f>
        <v>50386251585</v>
      </c>
      <c r="E105" s="28">
        <f t="shared" si="30"/>
        <v>4801977865</v>
      </c>
      <c r="F105" s="28">
        <f t="shared" si="30"/>
        <v>5978192496</v>
      </c>
      <c r="G105" s="28">
        <f t="shared" si="30"/>
        <v>-1176214631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103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1" t="s">
        <v>104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1"/>
      <c r="B108" s="2">
        <f>1+B103</f>
        <v>70</v>
      </c>
      <c r="C108" s="3" t="s">
        <v>117</v>
      </c>
      <c r="D108" s="6">
        <f>Mar!F108</f>
        <v>8874755804</v>
      </c>
      <c r="E108" s="4">
        <f>Jan!I108+Feb!I108+Mar!I108</f>
        <v>487588092</v>
      </c>
      <c r="F108" s="4">
        <f>Jan!J108+Feb!J108+Mar!J108</f>
        <v>384544641</v>
      </c>
      <c r="G108" s="4">
        <f t="shared" ref="G108:G110" si="31">E108-F108</f>
        <v>103043451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106</v>
      </c>
      <c r="D109" s="6">
        <f>Mar!F109</f>
        <v>4796553053</v>
      </c>
      <c r="E109" s="4">
        <f>Jan!I109+Feb!I109+Mar!I109</f>
        <v>529520789</v>
      </c>
      <c r="F109" s="4">
        <f>Jan!J109+Feb!J109+Mar!J109</f>
        <v>576734283</v>
      </c>
      <c r="G109" s="4">
        <f t="shared" si="31"/>
        <v>-47213494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107</v>
      </c>
      <c r="D110" s="6">
        <f>Mar!F110</f>
        <v>3237329147</v>
      </c>
      <c r="E110" s="4">
        <f>Jan!I110+Feb!I110+Mar!I110</f>
        <v>535504597</v>
      </c>
      <c r="F110" s="4">
        <f>Jan!J110+Feb!J110+Mar!J110</f>
        <v>220344002</v>
      </c>
      <c r="G110" s="4">
        <f t="shared" si="31"/>
        <v>315160595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6" t="s">
        <v>46</v>
      </c>
      <c r="B111" s="2"/>
      <c r="C111" s="3"/>
      <c r="D111" s="28">
        <f t="shared" ref="D111:G111" si="33">SUM(D108:D110)</f>
        <v>16908638004</v>
      </c>
      <c r="E111" s="28">
        <f t="shared" si="33"/>
        <v>1552613478</v>
      </c>
      <c r="F111" s="28">
        <f t="shared" si="33"/>
        <v>1181622926</v>
      </c>
      <c r="G111" s="28">
        <f t="shared" si="33"/>
        <v>370990552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21" t="s">
        <v>108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105</v>
      </c>
      <c r="D113" s="6">
        <f>Mar!F113</f>
        <v>8963095482</v>
      </c>
      <c r="E113" s="4">
        <f>Jan!I113+Feb!I113+Mar!I113</f>
        <v>161942525</v>
      </c>
      <c r="F113" s="4">
        <f>Jan!J113+Feb!J113+Mar!J113</f>
        <v>466410255</v>
      </c>
      <c r="G113" s="4">
        <f>E113-F113</f>
        <v>-304467730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6" t="s">
        <v>92</v>
      </c>
      <c r="B114" s="27"/>
      <c r="C114" s="1"/>
      <c r="D114" s="28">
        <f t="shared" ref="D114:G114" si="34">SUM(D113)</f>
        <v>8963095482</v>
      </c>
      <c r="E114" s="28">
        <f t="shared" si="34"/>
        <v>161942525</v>
      </c>
      <c r="F114" s="28">
        <f t="shared" si="34"/>
        <v>466410255</v>
      </c>
      <c r="G114" s="28">
        <f t="shared" si="34"/>
        <v>-304467730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109</v>
      </c>
      <c r="B115" s="36"/>
      <c r="C115" s="34"/>
      <c r="D115" s="28">
        <f t="shared" ref="D115:G115" si="35">D111+D114</f>
        <v>25871733486</v>
      </c>
      <c r="E115" s="28">
        <f t="shared" si="35"/>
        <v>1714556003</v>
      </c>
      <c r="F115" s="28">
        <f t="shared" si="35"/>
        <v>1648033181</v>
      </c>
      <c r="G115" s="28">
        <f t="shared" si="35"/>
        <v>66522822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 t="s">
        <v>110</v>
      </c>
      <c r="B116" s="38"/>
      <c r="C116" s="39"/>
      <c r="D116" s="40">
        <f t="shared" ref="D116:G116" si="36">D40+D64+D92+D105+D115</f>
        <v>210091364738</v>
      </c>
      <c r="E116" s="40">
        <f t="shared" si="36"/>
        <v>8852995093</v>
      </c>
      <c r="F116" s="40">
        <f t="shared" si="36"/>
        <v>12430440456</v>
      </c>
      <c r="G116" s="40">
        <f t="shared" si="36"/>
        <v>-3577445362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5"/>
      <c r="B117" s="44"/>
      <c r="C117" s="44"/>
      <c r="D117" s="60">
        <f>D116-Mar!F116</f>
        <v>0</v>
      </c>
      <c r="E117" s="60">
        <f>E116-Jan!I116-'Feb UPDATED'!I116-'Mar UPDATED'!I116</f>
        <v>0.000001907348633</v>
      </c>
      <c r="F117" s="60">
        <f>F116-Jan!J116-'Feb UPDATED'!J116-'Mar UPDATED'!J116</f>
        <v>0</v>
      </c>
      <c r="G117" s="60">
        <f>G116-Jan!K116-'Feb UPDATED'!K116-'Mar UPDATED'!K116</f>
        <v>0.0000002384185791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5"/>
      <c r="B118" s="44"/>
      <c r="C118" s="44"/>
      <c r="D118" s="61"/>
      <c r="E118" s="61"/>
      <c r="F118" s="61"/>
      <c r="G118" s="6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5"/>
      <c r="B119" s="44"/>
      <c r="C119" s="4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5"/>
      <c r="B120" s="44"/>
      <c r="C120" s="4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5"/>
      <c r="B121" s="44"/>
      <c r="C121" s="4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5"/>
      <c r="B122" s="44"/>
      <c r="C122" s="4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4"/>
      <c r="B123" s="44"/>
      <c r="C123" s="4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4"/>
      <c r="B124" s="44"/>
      <c r="C124" s="4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4"/>
      <c r="B125" s="44"/>
      <c r="C125" s="4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4"/>
      <c r="B126" s="44"/>
      <c r="C126" s="4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4"/>
      <c r="B127" s="44"/>
      <c r="C127" s="4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4"/>
      <c r="B128" s="44"/>
      <c r="C128" s="4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4"/>
      <c r="B129" s="44"/>
      <c r="C129" s="4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4"/>
      <c r="B130" s="44"/>
      <c r="C130" s="4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4"/>
      <c r="B131" s="44"/>
      <c r="C131" s="4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4"/>
      <c r="B132" s="44"/>
      <c r="C132" s="4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4"/>
      <c r="B133" s="44"/>
      <c r="C133" s="4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4"/>
      <c r="B134" s="44"/>
      <c r="C134" s="4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4"/>
      <c r="B135" s="44"/>
      <c r="C135" s="4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4"/>
      <c r="B136" s="44"/>
      <c r="C136" s="4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4"/>
      <c r="B137" s="44"/>
      <c r="C137" s="4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4"/>
      <c r="B138" s="44"/>
      <c r="C138" s="4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4"/>
      <c r="B139" s="44"/>
      <c r="C139" s="4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4"/>
      <c r="B140" s="44"/>
      <c r="C140" s="4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4"/>
      <c r="B141" s="44"/>
      <c r="C141" s="4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4"/>
      <c r="B142" s="44"/>
      <c r="C142" s="4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4"/>
      <c r="B143" s="44"/>
      <c r="C143" s="4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4"/>
      <c r="B144" s="44"/>
      <c r="C144" s="4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4"/>
      <c r="B145" s="44"/>
      <c r="C145" s="4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4"/>
      <c r="B146" s="44"/>
      <c r="C146" s="4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4"/>
      <c r="B147" s="44"/>
      <c r="C147" s="4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4"/>
      <c r="B148" s="44"/>
      <c r="C148" s="4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4"/>
      <c r="B149" s="44"/>
      <c r="C149" s="4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4"/>
      <c r="B150" s="44"/>
      <c r="C150" s="4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4"/>
      <c r="B151" s="44"/>
      <c r="C151" s="4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4"/>
      <c r="B152" s="44"/>
      <c r="C152" s="4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4"/>
      <c r="B153" s="44"/>
      <c r="C153" s="4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4"/>
      <c r="B154" s="44"/>
      <c r="C154" s="4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4"/>
      <c r="B155" s="44"/>
      <c r="C155" s="4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4"/>
      <c r="B156" s="44"/>
      <c r="C156" s="4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4"/>
      <c r="B157" s="44"/>
      <c r="C157" s="4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4"/>
      <c r="B158" s="44"/>
      <c r="C158" s="4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4"/>
      <c r="B159" s="44"/>
      <c r="C159" s="4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4"/>
      <c r="B160" s="44"/>
      <c r="C160" s="4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4"/>
      <c r="B161" s="44"/>
      <c r="C161" s="4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4"/>
      <c r="B162" s="44"/>
      <c r="C162" s="4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4"/>
      <c r="B163" s="44"/>
      <c r="C163" s="4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4"/>
      <c r="B164" s="44"/>
      <c r="C164" s="4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4"/>
      <c r="B165" s="44"/>
      <c r="C165" s="4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4"/>
      <c r="B166" s="44"/>
      <c r="C166" s="4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4"/>
      <c r="B167" s="44"/>
      <c r="C167" s="4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4"/>
      <c r="B168" s="44"/>
      <c r="C168" s="4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4"/>
      <c r="B169" s="44"/>
      <c r="C169" s="4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4"/>
      <c r="B170" s="44"/>
      <c r="C170" s="4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4"/>
      <c r="B171" s="44"/>
      <c r="C171" s="4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4"/>
      <c r="B172" s="44"/>
      <c r="C172" s="4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4"/>
      <c r="B173" s="44"/>
      <c r="C173" s="4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4"/>
      <c r="B174" s="44"/>
      <c r="C174" s="4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4"/>
      <c r="B175" s="44"/>
      <c r="C175" s="4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4"/>
      <c r="B176" s="44"/>
      <c r="C176" s="4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4"/>
      <c r="B177" s="44"/>
      <c r="C177" s="4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4"/>
      <c r="B178" s="44"/>
      <c r="C178" s="4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4"/>
      <c r="B179" s="44"/>
      <c r="C179" s="4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4"/>
      <c r="B180" s="44"/>
      <c r="C180" s="4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4"/>
      <c r="B181" s="44"/>
      <c r="C181" s="4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4"/>
      <c r="B182" s="44"/>
      <c r="C182" s="4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4"/>
      <c r="B183" s="44"/>
      <c r="C183" s="4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4"/>
      <c r="B184" s="44"/>
      <c r="C184" s="4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4"/>
      <c r="B185" s="44"/>
      <c r="C185" s="4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4"/>
      <c r="B186" s="44"/>
      <c r="C186" s="4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4"/>
      <c r="B187" s="44"/>
      <c r="C187" s="4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4"/>
      <c r="B188" s="44"/>
      <c r="C188" s="4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4"/>
      <c r="B189" s="44"/>
      <c r="C189" s="4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4"/>
      <c r="B190" s="44"/>
      <c r="C190" s="4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4"/>
      <c r="B191" s="44"/>
      <c r="C191" s="4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4"/>
      <c r="B192" s="44"/>
      <c r="C192" s="4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4"/>
      <c r="B193" s="44"/>
      <c r="C193" s="4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4"/>
      <c r="B194" s="44"/>
      <c r="C194" s="4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4"/>
      <c r="B195" s="44"/>
      <c r="C195" s="4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4"/>
      <c r="B196" s="44"/>
      <c r="C196" s="4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4"/>
      <c r="B197" s="44"/>
      <c r="C197" s="4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4"/>
      <c r="B198" s="44"/>
      <c r="C198" s="4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4"/>
      <c r="B199" s="44"/>
      <c r="C199" s="4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4"/>
      <c r="B200" s="44"/>
      <c r="C200" s="4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4"/>
      <c r="B201" s="44"/>
      <c r="C201" s="4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4"/>
      <c r="B202" s="44"/>
      <c r="C202" s="4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4"/>
      <c r="B203" s="44"/>
      <c r="C203" s="4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4"/>
      <c r="B204" s="44"/>
      <c r="C204" s="4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4"/>
      <c r="B205" s="44"/>
      <c r="C205" s="4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4"/>
      <c r="B206" s="44"/>
      <c r="C206" s="4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4"/>
      <c r="B207" s="44"/>
      <c r="C207" s="4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4"/>
      <c r="B208" s="44"/>
      <c r="C208" s="4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4"/>
      <c r="B209" s="44"/>
      <c r="C209" s="4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4"/>
      <c r="B210" s="44"/>
      <c r="C210" s="4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4"/>
      <c r="B211" s="44"/>
      <c r="C211" s="4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4"/>
      <c r="B212" s="44"/>
      <c r="C212" s="4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4"/>
      <c r="B213" s="44"/>
      <c r="C213" s="4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4"/>
      <c r="B214" s="44"/>
      <c r="C214" s="4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4"/>
      <c r="B215" s="44"/>
      <c r="C215" s="4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4"/>
      <c r="B216" s="44"/>
      <c r="C216" s="4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4"/>
      <c r="B217" s="44"/>
      <c r="C217" s="4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4"/>
      <c r="B218" s="44"/>
      <c r="C218" s="4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4"/>
      <c r="B219" s="44"/>
      <c r="C219" s="4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4"/>
      <c r="B220" s="44"/>
      <c r="C220" s="4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4"/>
      <c r="B221" s="44"/>
      <c r="C221" s="4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4"/>
      <c r="B222" s="44"/>
      <c r="C222" s="4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4"/>
      <c r="B223" s="44"/>
      <c r="C223" s="4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4"/>
      <c r="B224" s="44"/>
      <c r="C224" s="4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4"/>
      <c r="B225" s="44"/>
      <c r="C225" s="4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4"/>
      <c r="B226" s="44"/>
      <c r="C226" s="4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4"/>
      <c r="B227" s="44"/>
      <c r="C227" s="4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4"/>
      <c r="B228" s="44"/>
      <c r="C228" s="4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4"/>
      <c r="B229" s="44"/>
      <c r="C229" s="4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4"/>
      <c r="B230" s="44"/>
      <c r="C230" s="4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4"/>
      <c r="B231" s="44"/>
      <c r="C231" s="4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4"/>
      <c r="B232" s="44"/>
      <c r="C232" s="4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4"/>
      <c r="B233" s="44"/>
      <c r="C233" s="4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4"/>
      <c r="B234" s="44"/>
      <c r="C234" s="4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4"/>
      <c r="B235" s="44"/>
      <c r="C235" s="4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4"/>
      <c r="B236" s="44"/>
      <c r="C236" s="4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4"/>
      <c r="B237" s="44"/>
      <c r="C237" s="4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4"/>
      <c r="B238" s="44"/>
      <c r="C238" s="4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4"/>
      <c r="B239" s="44"/>
      <c r="C239" s="4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4"/>
      <c r="B240" s="44"/>
      <c r="C240" s="4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4"/>
      <c r="B241" s="44"/>
      <c r="C241" s="4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4"/>
      <c r="B242" s="44"/>
      <c r="C242" s="4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4"/>
      <c r="B243" s="44"/>
      <c r="C243" s="4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4"/>
      <c r="B244" s="44"/>
      <c r="C244" s="4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4"/>
      <c r="B245" s="44"/>
      <c r="C245" s="4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4"/>
      <c r="B246" s="44"/>
      <c r="C246" s="4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4"/>
      <c r="B247" s="44"/>
      <c r="C247" s="4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4"/>
      <c r="B248" s="44"/>
      <c r="C248" s="4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4"/>
      <c r="B249" s="44"/>
      <c r="C249" s="4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4"/>
      <c r="B250" s="44"/>
      <c r="C250" s="4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4"/>
      <c r="B251" s="44"/>
      <c r="C251" s="4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4"/>
      <c r="B252" s="44"/>
      <c r="C252" s="4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4"/>
      <c r="B253" s="44"/>
      <c r="C253" s="4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4"/>
      <c r="B254" s="44"/>
      <c r="C254" s="4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4"/>
      <c r="B255" s="44"/>
      <c r="C255" s="4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4"/>
      <c r="B256" s="44"/>
      <c r="C256" s="4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4"/>
      <c r="B257" s="44"/>
      <c r="C257" s="4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4"/>
      <c r="B258" s="44"/>
      <c r="C258" s="4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4"/>
      <c r="B259" s="44"/>
      <c r="C259" s="4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4"/>
      <c r="B260" s="44"/>
      <c r="C260" s="4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4"/>
      <c r="B261" s="44"/>
      <c r="C261" s="4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4"/>
      <c r="B262" s="44"/>
      <c r="C262" s="4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4"/>
      <c r="B263" s="44"/>
      <c r="C263" s="4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4"/>
      <c r="B264" s="44"/>
      <c r="C264" s="4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4"/>
      <c r="B265" s="44"/>
      <c r="C265" s="4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4"/>
      <c r="B266" s="44"/>
      <c r="C266" s="4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4"/>
      <c r="B267" s="44"/>
      <c r="C267" s="4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4"/>
      <c r="B268" s="44"/>
      <c r="C268" s="4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4"/>
      <c r="B269" s="44"/>
      <c r="C269" s="4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4"/>
      <c r="B270" s="44"/>
      <c r="C270" s="4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4"/>
      <c r="B271" s="44"/>
      <c r="C271" s="4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4"/>
      <c r="B272" s="44"/>
      <c r="C272" s="4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4"/>
      <c r="B273" s="44"/>
      <c r="C273" s="4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4"/>
      <c r="B274" s="44"/>
      <c r="C274" s="4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4"/>
      <c r="B275" s="44"/>
      <c r="C275" s="4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4"/>
      <c r="B276" s="44"/>
      <c r="C276" s="4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4"/>
      <c r="B277" s="44"/>
      <c r="C277" s="4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4"/>
      <c r="B278" s="44"/>
      <c r="C278" s="4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4"/>
      <c r="B279" s="44"/>
      <c r="C279" s="4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4"/>
      <c r="B280" s="44"/>
      <c r="C280" s="4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4"/>
      <c r="B281" s="44"/>
      <c r="C281" s="4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4"/>
      <c r="B282" s="44"/>
      <c r="C282" s="4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4"/>
      <c r="B283" s="44"/>
      <c r="C283" s="4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4"/>
      <c r="B284" s="44"/>
      <c r="C284" s="4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4"/>
      <c r="B285" s="44"/>
      <c r="C285" s="4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4"/>
      <c r="B286" s="44"/>
      <c r="C286" s="4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4"/>
      <c r="B287" s="44"/>
      <c r="C287" s="4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4"/>
      <c r="B288" s="44"/>
      <c r="C288" s="4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4"/>
      <c r="B289" s="44"/>
      <c r="C289" s="4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4"/>
      <c r="B290" s="44"/>
      <c r="C290" s="4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4"/>
      <c r="B291" s="44"/>
      <c r="C291" s="4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4"/>
      <c r="B292" s="44"/>
      <c r="C292" s="4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4"/>
      <c r="B293" s="44"/>
      <c r="C293" s="4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4"/>
      <c r="B294" s="44"/>
      <c r="C294" s="4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4"/>
      <c r="B295" s="44"/>
      <c r="C295" s="4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4"/>
      <c r="B296" s="44"/>
      <c r="C296" s="4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4"/>
      <c r="B297" s="44"/>
      <c r="C297" s="4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4"/>
      <c r="B298" s="44"/>
      <c r="C298" s="4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4"/>
      <c r="B299" s="44"/>
      <c r="C299" s="4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4"/>
      <c r="B300" s="44"/>
      <c r="C300" s="4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4"/>
      <c r="B301" s="44"/>
      <c r="C301" s="4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4"/>
      <c r="B302" s="44"/>
      <c r="C302" s="4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4"/>
      <c r="B303" s="44"/>
      <c r="C303" s="4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4"/>
      <c r="B304" s="44"/>
      <c r="C304" s="4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4"/>
      <c r="B305" s="44"/>
      <c r="C305" s="4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4"/>
      <c r="B306" s="44"/>
      <c r="C306" s="4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4"/>
      <c r="B307" s="44"/>
      <c r="C307" s="4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4"/>
      <c r="B308" s="44"/>
      <c r="C308" s="4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4"/>
      <c r="B309" s="44"/>
      <c r="C309" s="4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4"/>
      <c r="B310" s="44"/>
      <c r="C310" s="4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4"/>
      <c r="B311" s="44"/>
      <c r="C311" s="4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4"/>
      <c r="B312" s="44"/>
      <c r="C312" s="4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4"/>
      <c r="B313" s="44"/>
      <c r="C313" s="4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4"/>
      <c r="B314" s="44"/>
      <c r="C314" s="4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4"/>
      <c r="B315" s="44"/>
      <c r="C315" s="4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4"/>
      <c r="B316" s="44"/>
      <c r="C316" s="4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4"/>
      <c r="B317" s="44"/>
      <c r="C317" s="4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4"/>
      <c r="B318" s="44"/>
      <c r="C318" s="4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4"/>
      <c r="B319" s="44"/>
      <c r="C319" s="4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4"/>
      <c r="B320" s="44"/>
      <c r="C320" s="4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4"/>
      <c r="B321" s="44"/>
      <c r="C321" s="4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4"/>
      <c r="B322" s="44"/>
      <c r="C322" s="4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4"/>
      <c r="B323" s="44"/>
      <c r="C323" s="4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4"/>
      <c r="B324" s="44"/>
      <c r="C324" s="4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4"/>
      <c r="B325" s="44"/>
      <c r="C325" s="4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4"/>
      <c r="B326" s="44"/>
      <c r="C326" s="4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4"/>
      <c r="B327" s="44"/>
      <c r="C327" s="4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4"/>
      <c r="B328" s="44"/>
      <c r="C328" s="4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4"/>
      <c r="B329" s="44"/>
      <c r="C329" s="4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4"/>
      <c r="B330" s="44"/>
      <c r="C330" s="4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4"/>
      <c r="B331" s="44"/>
      <c r="C331" s="4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4"/>
      <c r="B332" s="44"/>
      <c r="C332" s="4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4"/>
      <c r="B333" s="44"/>
      <c r="C333" s="4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4"/>
      <c r="B334" s="44"/>
      <c r="C334" s="4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4"/>
      <c r="B335" s="44"/>
      <c r="C335" s="4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4"/>
      <c r="B336" s="44"/>
      <c r="C336" s="4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4"/>
      <c r="B337" s="44"/>
      <c r="C337" s="4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4"/>
      <c r="B338" s="44"/>
      <c r="C338" s="4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4"/>
      <c r="B339" s="44"/>
      <c r="C339" s="4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4"/>
      <c r="B340" s="44"/>
      <c r="C340" s="4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4"/>
      <c r="B341" s="44"/>
      <c r="C341" s="4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4"/>
      <c r="B342" s="44"/>
      <c r="C342" s="4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4"/>
      <c r="B343" s="44"/>
      <c r="C343" s="4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4"/>
      <c r="B344" s="44"/>
      <c r="C344" s="4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4"/>
      <c r="B345" s="44"/>
      <c r="C345" s="4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4"/>
      <c r="B346" s="44"/>
      <c r="C346" s="4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4"/>
      <c r="B347" s="44"/>
      <c r="C347" s="4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4"/>
      <c r="B348" s="44"/>
      <c r="C348" s="4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4"/>
      <c r="B349" s="44"/>
      <c r="C349" s="4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4"/>
      <c r="B350" s="44"/>
      <c r="C350" s="4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4"/>
      <c r="B351" s="44"/>
      <c r="C351" s="4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4"/>
      <c r="B352" s="44"/>
      <c r="C352" s="4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4"/>
      <c r="B353" s="44"/>
      <c r="C353" s="4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4"/>
      <c r="B354" s="44"/>
      <c r="C354" s="4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4"/>
      <c r="B355" s="44"/>
      <c r="C355" s="4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4"/>
      <c r="B356" s="44"/>
      <c r="C356" s="4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4"/>
      <c r="B357" s="44"/>
      <c r="C357" s="4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4"/>
      <c r="B358" s="44"/>
      <c r="C358" s="4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4"/>
      <c r="B359" s="44"/>
      <c r="C359" s="4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4"/>
      <c r="B360" s="44"/>
      <c r="C360" s="4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4"/>
      <c r="B361" s="44"/>
      <c r="C361" s="4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4"/>
      <c r="B362" s="44"/>
      <c r="C362" s="4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4"/>
      <c r="B363" s="44"/>
      <c r="C363" s="4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4"/>
      <c r="B364" s="44"/>
      <c r="C364" s="4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4"/>
      <c r="B365" s="44"/>
      <c r="C365" s="4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4"/>
      <c r="B366" s="44"/>
      <c r="C366" s="4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4"/>
      <c r="B367" s="44"/>
      <c r="C367" s="4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4"/>
      <c r="B368" s="44"/>
      <c r="C368" s="4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4"/>
      <c r="B369" s="44"/>
      <c r="C369" s="4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4"/>
      <c r="B370" s="44"/>
      <c r="C370" s="4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4"/>
      <c r="B371" s="44"/>
      <c r="C371" s="4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4"/>
      <c r="B372" s="44"/>
      <c r="C372" s="4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4"/>
      <c r="B373" s="44"/>
      <c r="C373" s="4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4"/>
      <c r="B374" s="44"/>
      <c r="C374" s="4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4"/>
      <c r="B375" s="44"/>
      <c r="C375" s="4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4"/>
      <c r="B376" s="44"/>
      <c r="C376" s="4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4"/>
      <c r="B377" s="44"/>
      <c r="C377" s="4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4"/>
      <c r="B378" s="44"/>
      <c r="C378" s="4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4"/>
      <c r="B379" s="44"/>
      <c r="C379" s="4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4"/>
      <c r="B380" s="44"/>
      <c r="C380" s="4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4"/>
      <c r="B381" s="44"/>
      <c r="C381" s="4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4"/>
      <c r="B382" s="44"/>
      <c r="C382" s="4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4"/>
      <c r="B383" s="44"/>
      <c r="C383" s="4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4"/>
      <c r="B384" s="44"/>
      <c r="C384" s="4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4"/>
      <c r="B385" s="44"/>
      <c r="C385" s="4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4"/>
      <c r="B386" s="44"/>
      <c r="C386" s="4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4"/>
      <c r="B387" s="44"/>
      <c r="C387" s="4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4"/>
      <c r="B388" s="44"/>
      <c r="C388" s="4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4"/>
      <c r="B389" s="44"/>
      <c r="C389" s="4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4"/>
      <c r="B390" s="44"/>
      <c r="C390" s="4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4"/>
      <c r="B391" s="44"/>
      <c r="C391" s="4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4"/>
      <c r="B392" s="44"/>
      <c r="C392" s="4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4"/>
      <c r="B393" s="44"/>
      <c r="C393" s="4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4"/>
      <c r="B394" s="44"/>
      <c r="C394" s="4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4"/>
      <c r="B395" s="44"/>
      <c r="C395" s="4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4"/>
      <c r="B396" s="44"/>
      <c r="C396" s="4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4"/>
      <c r="B397" s="44"/>
      <c r="C397" s="4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4"/>
      <c r="B398" s="44"/>
      <c r="C398" s="4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4"/>
      <c r="B399" s="44"/>
      <c r="C399" s="4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4"/>
      <c r="B400" s="44"/>
      <c r="C400" s="4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4"/>
      <c r="B401" s="44"/>
      <c r="C401" s="4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4"/>
      <c r="B402" s="44"/>
      <c r="C402" s="4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4"/>
      <c r="B403" s="44"/>
      <c r="C403" s="4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4"/>
      <c r="B404" s="44"/>
      <c r="C404" s="4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4"/>
      <c r="B405" s="44"/>
      <c r="C405" s="4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4"/>
      <c r="B406" s="44"/>
      <c r="C406" s="4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4"/>
      <c r="B407" s="44"/>
      <c r="C407" s="4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4"/>
      <c r="B408" s="44"/>
      <c r="C408" s="4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4"/>
      <c r="B409" s="44"/>
      <c r="C409" s="4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4"/>
      <c r="B410" s="44"/>
      <c r="C410" s="4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4"/>
      <c r="B411" s="44"/>
      <c r="C411" s="4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4"/>
      <c r="B412" s="44"/>
      <c r="C412" s="4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4"/>
      <c r="B413" s="44"/>
      <c r="C413" s="4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4"/>
      <c r="B414" s="44"/>
      <c r="C414" s="4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4"/>
      <c r="B415" s="44"/>
      <c r="C415" s="4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4"/>
      <c r="B416" s="44"/>
      <c r="C416" s="4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4"/>
      <c r="B417" s="44"/>
      <c r="C417" s="4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4"/>
      <c r="B418" s="44"/>
      <c r="C418" s="4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4"/>
      <c r="B419" s="44"/>
      <c r="C419" s="4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4"/>
      <c r="B420" s="44"/>
      <c r="C420" s="4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4"/>
      <c r="B421" s="44"/>
      <c r="C421" s="4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4"/>
      <c r="B422" s="44"/>
      <c r="C422" s="4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4"/>
      <c r="B423" s="44"/>
      <c r="C423" s="4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4"/>
      <c r="B424" s="44"/>
      <c r="C424" s="4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4"/>
      <c r="B425" s="44"/>
      <c r="C425" s="4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4"/>
      <c r="B426" s="44"/>
      <c r="C426" s="4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4"/>
      <c r="B427" s="44"/>
      <c r="C427" s="4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4"/>
      <c r="B428" s="44"/>
      <c r="C428" s="4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4"/>
      <c r="B429" s="44"/>
      <c r="C429" s="4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4"/>
      <c r="B430" s="44"/>
      <c r="C430" s="4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4"/>
      <c r="B431" s="44"/>
      <c r="C431" s="4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4"/>
      <c r="B432" s="44"/>
      <c r="C432" s="4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4"/>
      <c r="B433" s="44"/>
      <c r="C433" s="4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4"/>
      <c r="B434" s="44"/>
      <c r="C434" s="4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4"/>
      <c r="B435" s="44"/>
      <c r="C435" s="4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4"/>
      <c r="B436" s="44"/>
      <c r="C436" s="4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4"/>
      <c r="B437" s="44"/>
      <c r="C437" s="4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4"/>
      <c r="B438" s="44"/>
      <c r="C438" s="4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4"/>
      <c r="B439" s="44"/>
      <c r="C439" s="4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4"/>
      <c r="B440" s="44"/>
      <c r="C440" s="4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4"/>
      <c r="B441" s="44"/>
      <c r="C441" s="4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4"/>
      <c r="B442" s="44"/>
      <c r="C442" s="4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4"/>
      <c r="B443" s="44"/>
      <c r="C443" s="4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4"/>
      <c r="B444" s="44"/>
      <c r="C444" s="4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4"/>
      <c r="B445" s="44"/>
      <c r="C445" s="4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4"/>
      <c r="B446" s="44"/>
      <c r="C446" s="4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4"/>
      <c r="B447" s="44"/>
      <c r="C447" s="4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4"/>
      <c r="B448" s="44"/>
      <c r="C448" s="4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4"/>
      <c r="B449" s="44"/>
      <c r="C449" s="4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4"/>
      <c r="B450" s="44"/>
      <c r="C450" s="4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4"/>
      <c r="B451" s="44"/>
      <c r="C451" s="4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4"/>
      <c r="B452" s="44"/>
      <c r="C452" s="4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4"/>
      <c r="B453" s="44"/>
      <c r="C453" s="4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4"/>
      <c r="B454" s="44"/>
      <c r="C454" s="4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4"/>
      <c r="B455" s="44"/>
      <c r="C455" s="4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4"/>
      <c r="B456" s="44"/>
      <c r="C456" s="4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4"/>
      <c r="B457" s="44"/>
      <c r="C457" s="4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4"/>
      <c r="B458" s="44"/>
      <c r="C458" s="4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4"/>
      <c r="B459" s="44"/>
      <c r="C459" s="4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4"/>
      <c r="B460" s="44"/>
      <c r="C460" s="4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4"/>
      <c r="B461" s="44"/>
      <c r="C461" s="4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4"/>
      <c r="B462" s="44"/>
      <c r="C462" s="4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4"/>
      <c r="B463" s="44"/>
      <c r="C463" s="4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4"/>
      <c r="B464" s="44"/>
      <c r="C464" s="4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4"/>
      <c r="B465" s="44"/>
      <c r="C465" s="4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4"/>
      <c r="B466" s="44"/>
      <c r="C466" s="4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4"/>
      <c r="B467" s="44"/>
      <c r="C467" s="4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4"/>
      <c r="B468" s="44"/>
      <c r="C468" s="4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4"/>
      <c r="B469" s="44"/>
      <c r="C469" s="4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4"/>
      <c r="B470" s="44"/>
      <c r="C470" s="4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4"/>
      <c r="B471" s="44"/>
      <c r="C471" s="4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4"/>
      <c r="B472" s="44"/>
      <c r="C472" s="4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4"/>
      <c r="B473" s="44"/>
      <c r="C473" s="4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4"/>
      <c r="B474" s="44"/>
      <c r="C474" s="4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4"/>
      <c r="B475" s="44"/>
      <c r="C475" s="4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4"/>
      <c r="B476" s="44"/>
      <c r="C476" s="4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4"/>
      <c r="B477" s="44"/>
      <c r="C477" s="4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4"/>
      <c r="B478" s="44"/>
      <c r="C478" s="4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4"/>
      <c r="B479" s="44"/>
      <c r="C479" s="4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4"/>
      <c r="B480" s="44"/>
      <c r="C480" s="4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4"/>
      <c r="B481" s="44"/>
      <c r="C481" s="4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4"/>
      <c r="B482" s="44"/>
      <c r="C482" s="4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4"/>
      <c r="B483" s="44"/>
      <c r="C483" s="4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4"/>
      <c r="B484" s="44"/>
      <c r="C484" s="4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4"/>
      <c r="B485" s="44"/>
      <c r="C485" s="4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4"/>
      <c r="B486" s="44"/>
      <c r="C486" s="4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4"/>
      <c r="B487" s="44"/>
      <c r="C487" s="4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4"/>
      <c r="B488" s="44"/>
      <c r="C488" s="4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4"/>
      <c r="B489" s="44"/>
      <c r="C489" s="4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4"/>
      <c r="B490" s="44"/>
      <c r="C490" s="4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4"/>
      <c r="B491" s="44"/>
      <c r="C491" s="4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4"/>
      <c r="B492" s="44"/>
      <c r="C492" s="4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4"/>
      <c r="B493" s="44"/>
      <c r="C493" s="4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4"/>
      <c r="B494" s="44"/>
      <c r="C494" s="4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4"/>
      <c r="B495" s="44"/>
      <c r="C495" s="4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4"/>
      <c r="B496" s="44"/>
      <c r="C496" s="4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4"/>
      <c r="B497" s="44"/>
      <c r="C497" s="4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4"/>
      <c r="B498" s="44"/>
      <c r="C498" s="4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4"/>
      <c r="B499" s="44"/>
      <c r="C499" s="4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4"/>
      <c r="B500" s="44"/>
      <c r="C500" s="4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4"/>
      <c r="B501" s="44"/>
      <c r="C501" s="4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4"/>
      <c r="B502" s="44"/>
      <c r="C502" s="4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4"/>
      <c r="B503" s="44"/>
      <c r="C503" s="4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4"/>
      <c r="B504" s="44"/>
      <c r="C504" s="4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4"/>
      <c r="B505" s="44"/>
      <c r="C505" s="4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4"/>
      <c r="B506" s="44"/>
      <c r="C506" s="4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4"/>
      <c r="B507" s="44"/>
      <c r="C507" s="4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4"/>
      <c r="B508" s="44"/>
      <c r="C508" s="4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4"/>
      <c r="B509" s="44"/>
      <c r="C509" s="4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4"/>
      <c r="B510" s="44"/>
      <c r="C510" s="4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4"/>
      <c r="B511" s="44"/>
      <c r="C511" s="4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4"/>
      <c r="B512" s="44"/>
      <c r="C512" s="4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4"/>
      <c r="B513" s="44"/>
      <c r="C513" s="4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4"/>
      <c r="B514" s="44"/>
      <c r="C514" s="4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4"/>
      <c r="B515" s="44"/>
      <c r="C515" s="4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4"/>
      <c r="B516" s="44"/>
      <c r="C516" s="4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4"/>
      <c r="B517" s="44"/>
      <c r="C517" s="4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4"/>
      <c r="B518" s="44"/>
      <c r="C518" s="4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4"/>
      <c r="B519" s="44"/>
      <c r="C519" s="4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4"/>
      <c r="B520" s="44"/>
      <c r="C520" s="4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4"/>
      <c r="B521" s="44"/>
      <c r="C521" s="4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4"/>
      <c r="B522" s="44"/>
      <c r="C522" s="4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4"/>
      <c r="B523" s="44"/>
      <c r="C523" s="4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4"/>
      <c r="B524" s="44"/>
      <c r="C524" s="4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4"/>
      <c r="B525" s="44"/>
      <c r="C525" s="4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4"/>
      <c r="B526" s="44"/>
      <c r="C526" s="4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4"/>
      <c r="B527" s="44"/>
      <c r="C527" s="4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4"/>
      <c r="B528" s="44"/>
      <c r="C528" s="4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4"/>
      <c r="B529" s="44"/>
      <c r="C529" s="4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4"/>
      <c r="B530" s="44"/>
      <c r="C530" s="4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4"/>
      <c r="B531" s="44"/>
      <c r="C531" s="4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4"/>
      <c r="B532" s="44"/>
      <c r="C532" s="4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4"/>
      <c r="B533" s="44"/>
      <c r="C533" s="4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4"/>
      <c r="B534" s="44"/>
      <c r="C534" s="4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4"/>
      <c r="B535" s="44"/>
      <c r="C535" s="4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4"/>
      <c r="B536" s="44"/>
      <c r="C536" s="4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4"/>
      <c r="B537" s="44"/>
      <c r="C537" s="4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4"/>
      <c r="B538" s="44"/>
      <c r="C538" s="4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4"/>
      <c r="B539" s="44"/>
      <c r="C539" s="4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4"/>
      <c r="B540" s="44"/>
      <c r="C540" s="4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4"/>
      <c r="B541" s="44"/>
      <c r="C541" s="4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4"/>
      <c r="B542" s="44"/>
      <c r="C542" s="4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4"/>
      <c r="B543" s="44"/>
      <c r="C543" s="4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4"/>
      <c r="B544" s="44"/>
      <c r="C544" s="4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4"/>
      <c r="B545" s="44"/>
      <c r="C545" s="4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4"/>
      <c r="B546" s="44"/>
      <c r="C546" s="4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4"/>
      <c r="B547" s="44"/>
      <c r="C547" s="4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4"/>
      <c r="B548" s="44"/>
      <c r="C548" s="4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4"/>
      <c r="B549" s="44"/>
      <c r="C549" s="4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4"/>
      <c r="B550" s="44"/>
      <c r="C550" s="4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4"/>
      <c r="B551" s="44"/>
      <c r="C551" s="4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4"/>
      <c r="B552" s="44"/>
      <c r="C552" s="4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4"/>
      <c r="B553" s="44"/>
      <c r="C553" s="4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4"/>
      <c r="B554" s="44"/>
      <c r="C554" s="4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4"/>
      <c r="B555" s="44"/>
      <c r="C555" s="4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4"/>
      <c r="B556" s="44"/>
      <c r="C556" s="4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4"/>
      <c r="B557" s="44"/>
      <c r="C557" s="4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4"/>
      <c r="B558" s="44"/>
      <c r="C558" s="4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4"/>
      <c r="B559" s="44"/>
      <c r="C559" s="4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4"/>
      <c r="B560" s="44"/>
      <c r="C560" s="4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4"/>
      <c r="B561" s="44"/>
      <c r="C561" s="4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4"/>
      <c r="B562" s="44"/>
      <c r="C562" s="4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4"/>
      <c r="B563" s="44"/>
      <c r="C563" s="4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4"/>
      <c r="B564" s="44"/>
      <c r="C564" s="4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4"/>
      <c r="B565" s="44"/>
      <c r="C565" s="4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4"/>
      <c r="B566" s="44"/>
      <c r="C566" s="4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4"/>
      <c r="B567" s="44"/>
      <c r="C567" s="4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4"/>
      <c r="B568" s="44"/>
      <c r="C568" s="4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4"/>
      <c r="B569" s="44"/>
      <c r="C569" s="4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4"/>
      <c r="B570" s="44"/>
      <c r="C570" s="4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4"/>
      <c r="B571" s="44"/>
      <c r="C571" s="4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4"/>
      <c r="B572" s="44"/>
      <c r="C572" s="4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4"/>
      <c r="B573" s="44"/>
      <c r="C573" s="4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4"/>
      <c r="B574" s="44"/>
      <c r="C574" s="4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4"/>
      <c r="B575" s="44"/>
      <c r="C575" s="4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4"/>
      <c r="B576" s="44"/>
      <c r="C576" s="4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4"/>
      <c r="B577" s="44"/>
      <c r="C577" s="4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4"/>
      <c r="B578" s="44"/>
      <c r="C578" s="4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4"/>
      <c r="B579" s="44"/>
      <c r="C579" s="4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4"/>
      <c r="B580" s="44"/>
      <c r="C580" s="4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4"/>
      <c r="B581" s="44"/>
      <c r="C581" s="4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4"/>
      <c r="B582" s="44"/>
      <c r="C582" s="4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4"/>
      <c r="B583" s="44"/>
      <c r="C583" s="4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4"/>
      <c r="B584" s="44"/>
      <c r="C584" s="4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4"/>
      <c r="B585" s="44"/>
      <c r="C585" s="4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4"/>
      <c r="B586" s="44"/>
      <c r="C586" s="4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4"/>
      <c r="B587" s="44"/>
      <c r="C587" s="4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4"/>
      <c r="B588" s="44"/>
      <c r="C588" s="4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4"/>
      <c r="B589" s="44"/>
      <c r="C589" s="4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4"/>
      <c r="B590" s="44"/>
      <c r="C590" s="4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4"/>
      <c r="B591" s="44"/>
      <c r="C591" s="4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4"/>
      <c r="B592" s="44"/>
      <c r="C592" s="4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4"/>
      <c r="B593" s="44"/>
      <c r="C593" s="4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4"/>
      <c r="B594" s="44"/>
      <c r="C594" s="4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4"/>
      <c r="B595" s="44"/>
      <c r="C595" s="4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4"/>
      <c r="B596" s="44"/>
      <c r="C596" s="4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4"/>
      <c r="B597" s="44"/>
      <c r="C597" s="4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4"/>
      <c r="B598" s="44"/>
      <c r="C598" s="4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4"/>
      <c r="B599" s="44"/>
      <c r="C599" s="4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4"/>
      <c r="B600" s="44"/>
      <c r="C600" s="4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4"/>
      <c r="B601" s="44"/>
      <c r="C601" s="4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4"/>
      <c r="B602" s="44"/>
      <c r="C602" s="4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4"/>
      <c r="B603" s="44"/>
      <c r="C603" s="4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4"/>
      <c r="B604" s="44"/>
      <c r="C604" s="4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4"/>
      <c r="B605" s="44"/>
      <c r="C605" s="4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4"/>
      <c r="B606" s="44"/>
      <c r="C606" s="4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4"/>
      <c r="B607" s="44"/>
      <c r="C607" s="4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4"/>
      <c r="B608" s="44"/>
      <c r="C608" s="4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4"/>
      <c r="B609" s="44"/>
      <c r="C609" s="4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4"/>
      <c r="B610" s="44"/>
      <c r="C610" s="4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4"/>
      <c r="B611" s="44"/>
      <c r="C611" s="4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4"/>
      <c r="B612" s="44"/>
      <c r="C612" s="4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4"/>
      <c r="B613" s="44"/>
      <c r="C613" s="4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4"/>
      <c r="B614" s="44"/>
      <c r="C614" s="4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4"/>
      <c r="B615" s="44"/>
      <c r="C615" s="4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4"/>
      <c r="B616" s="44"/>
      <c r="C616" s="4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4"/>
      <c r="B617" s="44"/>
      <c r="C617" s="4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4"/>
      <c r="B618" s="44"/>
      <c r="C618" s="4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4"/>
      <c r="B619" s="44"/>
      <c r="C619" s="4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4"/>
      <c r="B620" s="44"/>
      <c r="C620" s="4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4"/>
      <c r="B621" s="44"/>
      <c r="C621" s="4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4"/>
      <c r="B622" s="44"/>
      <c r="C622" s="4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4"/>
      <c r="B623" s="44"/>
      <c r="C623" s="4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4"/>
      <c r="B624" s="44"/>
      <c r="C624" s="4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4"/>
      <c r="B625" s="44"/>
      <c r="C625" s="4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4"/>
      <c r="B626" s="44"/>
      <c r="C626" s="4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4"/>
      <c r="B627" s="44"/>
      <c r="C627" s="4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4"/>
      <c r="B628" s="44"/>
      <c r="C628" s="4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4"/>
      <c r="B629" s="44"/>
      <c r="C629" s="4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4"/>
      <c r="B630" s="44"/>
      <c r="C630" s="4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4"/>
      <c r="B631" s="44"/>
      <c r="C631" s="4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4"/>
      <c r="B632" s="44"/>
      <c r="C632" s="4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4"/>
      <c r="B633" s="44"/>
      <c r="C633" s="4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4"/>
      <c r="B634" s="44"/>
      <c r="C634" s="4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4"/>
      <c r="B635" s="44"/>
      <c r="C635" s="4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4"/>
      <c r="B636" s="44"/>
      <c r="C636" s="4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4"/>
      <c r="B637" s="44"/>
      <c r="C637" s="4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4"/>
      <c r="B638" s="44"/>
      <c r="C638" s="4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4"/>
      <c r="B639" s="44"/>
      <c r="C639" s="4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4"/>
      <c r="B640" s="44"/>
      <c r="C640" s="4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4"/>
      <c r="B641" s="44"/>
      <c r="C641" s="4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4"/>
      <c r="B642" s="44"/>
      <c r="C642" s="4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4"/>
      <c r="B643" s="44"/>
      <c r="C643" s="4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4"/>
      <c r="B644" s="44"/>
      <c r="C644" s="4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4"/>
      <c r="B645" s="44"/>
      <c r="C645" s="4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4"/>
      <c r="B646" s="44"/>
      <c r="C646" s="4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4"/>
      <c r="B647" s="44"/>
      <c r="C647" s="4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4"/>
      <c r="B648" s="44"/>
      <c r="C648" s="4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4"/>
      <c r="B649" s="44"/>
      <c r="C649" s="4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4"/>
      <c r="B650" s="44"/>
      <c r="C650" s="4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4"/>
      <c r="B651" s="44"/>
      <c r="C651" s="4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4"/>
      <c r="B652" s="44"/>
      <c r="C652" s="4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4"/>
      <c r="B653" s="44"/>
      <c r="C653" s="4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4"/>
      <c r="B654" s="44"/>
      <c r="C654" s="4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4"/>
      <c r="B655" s="44"/>
      <c r="C655" s="4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4"/>
      <c r="B656" s="44"/>
      <c r="C656" s="4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4"/>
      <c r="B657" s="44"/>
      <c r="C657" s="4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4"/>
      <c r="B658" s="44"/>
      <c r="C658" s="4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4"/>
      <c r="B659" s="44"/>
      <c r="C659" s="4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4"/>
      <c r="B660" s="44"/>
      <c r="C660" s="4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4"/>
      <c r="B661" s="44"/>
      <c r="C661" s="4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4"/>
      <c r="B662" s="44"/>
      <c r="C662" s="4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4"/>
      <c r="B663" s="44"/>
      <c r="C663" s="4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4"/>
      <c r="B664" s="44"/>
      <c r="C664" s="4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4"/>
      <c r="B665" s="44"/>
      <c r="C665" s="4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4"/>
      <c r="B666" s="44"/>
      <c r="C666" s="4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4"/>
      <c r="B667" s="44"/>
      <c r="C667" s="4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4"/>
      <c r="B668" s="44"/>
      <c r="C668" s="4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4"/>
      <c r="B669" s="44"/>
      <c r="C669" s="4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4"/>
      <c r="B670" s="44"/>
      <c r="C670" s="4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4"/>
      <c r="B671" s="44"/>
      <c r="C671" s="4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4"/>
      <c r="B672" s="44"/>
      <c r="C672" s="4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4"/>
      <c r="B673" s="44"/>
      <c r="C673" s="4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4"/>
      <c r="B674" s="44"/>
      <c r="C674" s="4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4"/>
      <c r="B675" s="44"/>
      <c r="C675" s="4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4"/>
      <c r="B676" s="44"/>
      <c r="C676" s="4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4"/>
      <c r="B677" s="44"/>
      <c r="C677" s="4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4"/>
      <c r="B678" s="44"/>
      <c r="C678" s="4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4"/>
      <c r="B679" s="44"/>
      <c r="C679" s="4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4"/>
      <c r="B680" s="44"/>
      <c r="C680" s="4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4"/>
      <c r="B681" s="44"/>
      <c r="C681" s="4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4"/>
      <c r="B682" s="44"/>
      <c r="C682" s="4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4"/>
      <c r="B683" s="44"/>
      <c r="C683" s="4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4"/>
      <c r="B684" s="44"/>
      <c r="C684" s="4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4"/>
      <c r="B685" s="44"/>
      <c r="C685" s="4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4"/>
      <c r="B686" s="44"/>
      <c r="C686" s="4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4"/>
      <c r="B687" s="44"/>
      <c r="C687" s="4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4"/>
      <c r="B688" s="44"/>
      <c r="C688" s="4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4"/>
      <c r="B689" s="44"/>
      <c r="C689" s="4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4"/>
      <c r="B690" s="44"/>
      <c r="C690" s="4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4"/>
      <c r="B691" s="44"/>
      <c r="C691" s="4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4"/>
      <c r="B692" s="44"/>
      <c r="C692" s="4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4"/>
      <c r="B693" s="44"/>
      <c r="C693" s="4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4"/>
      <c r="B694" s="44"/>
      <c r="C694" s="4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4"/>
      <c r="B695" s="44"/>
      <c r="C695" s="4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4"/>
      <c r="B696" s="44"/>
      <c r="C696" s="4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4"/>
      <c r="B697" s="44"/>
      <c r="C697" s="4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4"/>
      <c r="B698" s="44"/>
      <c r="C698" s="4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4"/>
      <c r="B699" s="44"/>
      <c r="C699" s="4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4"/>
      <c r="B700" s="44"/>
      <c r="C700" s="4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4"/>
      <c r="B701" s="44"/>
      <c r="C701" s="4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4"/>
      <c r="B702" s="44"/>
      <c r="C702" s="4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4"/>
      <c r="B703" s="44"/>
      <c r="C703" s="4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4"/>
      <c r="B704" s="44"/>
      <c r="C704" s="4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4"/>
      <c r="B705" s="44"/>
      <c r="C705" s="4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4"/>
      <c r="B706" s="44"/>
      <c r="C706" s="4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4"/>
      <c r="B707" s="44"/>
      <c r="C707" s="4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4"/>
      <c r="B708" s="44"/>
      <c r="C708" s="4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4"/>
      <c r="B709" s="44"/>
      <c r="C709" s="4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4"/>
      <c r="B710" s="44"/>
      <c r="C710" s="4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4"/>
      <c r="B711" s="44"/>
      <c r="C711" s="4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4"/>
      <c r="B712" s="44"/>
      <c r="C712" s="4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4"/>
      <c r="B713" s="44"/>
      <c r="C713" s="4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4"/>
      <c r="B714" s="44"/>
      <c r="C714" s="4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4"/>
      <c r="B715" s="44"/>
      <c r="C715" s="4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4"/>
      <c r="B716" s="44"/>
      <c r="C716" s="4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4"/>
      <c r="B717" s="44"/>
      <c r="C717" s="4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4"/>
      <c r="B718" s="44"/>
      <c r="C718" s="4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4"/>
      <c r="B719" s="44"/>
      <c r="C719" s="4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4"/>
      <c r="B720" s="44"/>
      <c r="C720" s="4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4"/>
      <c r="B721" s="44"/>
      <c r="C721" s="4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4"/>
      <c r="B722" s="44"/>
      <c r="C722" s="4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4"/>
      <c r="B723" s="44"/>
      <c r="C723" s="4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4"/>
      <c r="B724" s="44"/>
      <c r="C724" s="4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4"/>
      <c r="B725" s="44"/>
      <c r="C725" s="4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4"/>
      <c r="B726" s="44"/>
      <c r="C726" s="4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4"/>
      <c r="B727" s="44"/>
      <c r="C727" s="4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4"/>
      <c r="B728" s="44"/>
      <c r="C728" s="4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4"/>
      <c r="B729" s="44"/>
      <c r="C729" s="4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4"/>
      <c r="B730" s="44"/>
      <c r="C730" s="4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4"/>
      <c r="B731" s="44"/>
      <c r="C731" s="4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4"/>
      <c r="B732" s="44"/>
      <c r="C732" s="4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4"/>
      <c r="B733" s="44"/>
      <c r="C733" s="4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4"/>
      <c r="B734" s="44"/>
      <c r="C734" s="4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4"/>
      <c r="B735" s="44"/>
      <c r="C735" s="4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4"/>
      <c r="B736" s="44"/>
      <c r="C736" s="4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4"/>
      <c r="B737" s="44"/>
      <c r="C737" s="4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4"/>
      <c r="B738" s="44"/>
      <c r="C738" s="4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4"/>
      <c r="B739" s="44"/>
      <c r="C739" s="4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4"/>
      <c r="B740" s="44"/>
      <c r="C740" s="4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4"/>
      <c r="B741" s="44"/>
      <c r="C741" s="4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4"/>
      <c r="B742" s="44"/>
      <c r="C742" s="4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4"/>
      <c r="B743" s="44"/>
      <c r="C743" s="4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4"/>
      <c r="B744" s="44"/>
      <c r="C744" s="4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4"/>
      <c r="B745" s="44"/>
      <c r="C745" s="4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4"/>
      <c r="B746" s="44"/>
      <c r="C746" s="4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4"/>
      <c r="B747" s="44"/>
      <c r="C747" s="4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4"/>
      <c r="B748" s="44"/>
      <c r="C748" s="4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4"/>
      <c r="B749" s="44"/>
      <c r="C749" s="4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4"/>
      <c r="B750" s="44"/>
      <c r="C750" s="4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4"/>
      <c r="B751" s="44"/>
      <c r="C751" s="4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4"/>
      <c r="B752" s="44"/>
      <c r="C752" s="4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4"/>
      <c r="B753" s="44"/>
      <c r="C753" s="4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4"/>
      <c r="B754" s="44"/>
      <c r="C754" s="4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4"/>
      <c r="B755" s="44"/>
      <c r="C755" s="4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4"/>
      <c r="B756" s="44"/>
      <c r="C756" s="4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4"/>
      <c r="B757" s="44"/>
      <c r="C757" s="4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4"/>
      <c r="B758" s="44"/>
      <c r="C758" s="4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4"/>
      <c r="B759" s="44"/>
      <c r="C759" s="4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4"/>
      <c r="B760" s="44"/>
      <c r="C760" s="4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4"/>
      <c r="B761" s="44"/>
      <c r="C761" s="4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4"/>
      <c r="B762" s="44"/>
      <c r="C762" s="4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4"/>
      <c r="B763" s="44"/>
      <c r="C763" s="4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4"/>
      <c r="B764" s="44"/>
      <c r="C764" s="4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4"/>
      <c r="B765" s="44"/>
      <c r="C765" s="4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4"/>
      <c r="B766" s="44"/>
      <c r="C766" s="4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4"/>
      <c r="B767" s="44"/>
      <c r="C767" s="4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4"/>
      <c r="B768" s="44"/>
      <c r="C768" s="4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4"/>
      <c r="B769" s="44"/>
      <c r="C769" s="4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4"/>
      <c r="B770" s="44"/>
      <c r="C770" s="4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4"/>
      <c r="B771" s="44"/>
      <c r="C771" s="4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4"/>
      <c r="B772" s="44"/>
      <c r="C772" s="4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4"/>
      <c r="B773" s="44"/>
      <c r="C773" s="4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4"/>
      <c r="B774" s="44"/>
      <c r="C774" s="4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4"/>
      <c r="B775" s="44"/>
      <c r="C775" s="4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4"/>
      <c r="B776" s="44"/>
      <c r="C776" s="4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4"/>
      <c r="B777" s="44"/>
      <c r="C777" s="4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4"/>
      <c r="B778" s="44"/>
      <c r="C778" s="4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4"/>
      <c r="B779" s="44"/>
      <c r="C779" s="4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4"/>
      <c r="B780" s="44"/>
      <c r="C780" s="4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4"/>
      <c r="B781" s="44"/>
      <c r="C781" s="4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4"/>
      <c r="B782" s="44"/>
      <c r="C782" s="4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4"/>
      <c r="B783" s="44"/>
      <c r="C783" s="4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4"/>
      <c r="B784" s="44"/>
      <c r="C784" s="4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4"/>
      <c r="B785" s="44"/>
      <c r="C785" s="4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4"/>
      <c r="B786" s="44"/>
      <c r="C786" s="4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4"/>
      <c r="B787" s="44"/>
      <c r="C787" s="4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4"/>
      <c r="B788" s="44"/>
      <c r="C788" s="4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4"/>
      <c r="B789" s="44"/>
      <c r="C789" s="4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4"/>
      <c r="B790" s="44"/>
      <c r="C790" s="4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4"/>
      <c r="B791" s="44"/>
      <c r="C791" s="4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4"/>
      <c r="B792" s="44"/>
      <c r="C792" s="4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4"/>
      <c r="B793" s="44"/>
      <c r="C793" s="4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4"/>
      <c r="B794" s="44"/>
      <c r="C794" s="4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4"/>
      <c r="B795" s="44"/>
      <c r="C795" s="4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4"/>
      <c r="B796" s="44"/>
      <c r="C796" s="4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4"/>
      <c r="B797" s="44"/>
      <c r="C797" s="4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4"/>
      <c r="B798" s="44"/>
      <c r="C798" s="4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4"/>
      <c r="B799" s="44"/>
      <c r="C799" s="4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4"/>
      <c r="B800" s="44"/>
      <c r="C800" s="4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4"/>
      <c r="B801" s="44"/>
      <c r="C801" s="4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4"/>
      <c r="B802" s="44"/>
      <c r="C802" s="4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4"/>
      <c r="B803" s="44"/>
      <c r="C803" s="4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4"/>
      <c r="B804" s="44"/>
      <c r="C804" s="4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4"/>
      <c r="B805" s="44"/>
      <c r="C805" s="4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4"/>
      <c r="B806" s="44"/>
      <c r="C806" s="4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4"/>
      <c r="B807" s="44"/>
      <c r="C807" s="4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4"/>
      <c r="B808" s="44"/>
      <c r="C808" s="4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4"/>
      <c r="B809" s="44"/>
      <c r="C809" s="4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4"/>
      <c r="B810" s="44"/>
      <c r="C810" s="4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4"/>
      <c r="B811" s="44"/>
      <c r="C811" s="4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4"/>
      <c r="B812" s="44"/>
      <c r="C812" s="4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4"/>
      <c r="B813" s="44"/>
      <c r="C813" s="4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4"/>
      <c r="B814" s="44"/>
      <c r="C814" s="4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4"/>
      <c r="B815" s="44"/>
      <c r="C815" s="4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4"/>
      <c r="B816" s="44"/>
      <c r="C816" s="4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4"/>
      <c r="B817" s="44"/>
      <c r="C817" s="4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4"/>
      <c r="B818" s="44"/>
      <c r="C818" s="4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4"/>
      <c r="B819" s="44"/>
      <c r="C819" s="4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4"/>
      <c r="B820" s="44"/>
      <c r="C820" s="4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4"/>
      <c r="B821" s="44"/>
      <c r="C821" s="4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4"/>
      <c r="B822" s="44"/>
      <c r="C822" s="4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4"/>
      <c r="B823" s="44"/>
      <c r="C823" s="4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4"/>
      <c r="B824" s="44"/>
      <c r="C824" s="4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4"/>
      <c r="B825" s="44"/>
      <c r="C825" s="4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4"/>
      <c r="B826" s="44"/>
      <c r="C826" s="4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4"/>
      <c r="B827" s="44"/>
      <c r="C827" s="4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4"/>
      <c r="B828" s="44"/>
      <c r="C828" s="4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4"/>
      <c r="B829" s="44"/>
      <c r="C829" s="4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4"/>
      <c r="B830" s="44"/>
      <c r="C830" s="4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4"/>
      <c r="B831" s="44"/>
      <c r="C831" s="4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4"/>
      <c r="B832" s="44"/>
      <c r="C832" s="4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4"/>
      <c r="B833" s="44"/>
      <c r="C833" s="4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4"/>
      <c r="B834" s="44"/>
      <c r="C834" s="4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4"/>
      <c r="B835" s="44"/>
      <c r="C835" s="4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4"/>
      <c r="B836" s="44"/>
      <c r="C836" s="4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4"/>
      <c r="B837" s="44"/>
      <c r="C837" s="4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4"/>
      <c r="B838" s="44"/>
      <c r="C838" s="4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4"/>
      <c r="B839" s="44"/>
      <c r="C839" s="4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4"/>
      <c r="B840" s="44"/>
      <c r="C840" s="4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4"/>
      <c r="B841" s="44"/>
      <c r="C841" s="4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4"/>
      <c r="B842" s="44"/>
      <c r="C842" s="4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4"/>
      <c r="B843" s="44"/>
      <c r="C843" s="4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4"/>
      <c r="B844" s="44"/>
      <c r="C844" s="4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4"/>
      <c r="B845" s="44"/>
      <c r="C845" s="4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4"/>
      <c r="B846" s="44"/>
      <c r="C846" s="4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4"/>
      <c r="B847" s="44"/>
      <c r="C847" s="4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4"/>
      <c r="B848" s="44"/>
      <c r="C848" s="4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4"/>
      <c r="B849" s="44"/>
      <c r="C849" s="4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4"/>
      <c r="B850" s="44"/>
      <c r="C850" s="4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4"/>
      <c r="B851" s="44"/>
      <c r="C851" s="4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4"/>
      <c r="B852" s="44"/>
      <c r="C852" s="4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4"/>
      <c r="B853" s="44"/>
      <c r="C853" s="4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4"/>
      <c r="B854" s="44"/>
      <c r="C854" s="4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4"/>
      <c r="B855" s="44"/>
      <c r="C855" s="4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4"/>
      <c r="B856" s="44"/>
      <c r="C856" s="4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4"/>
      <c r="B857" s="44"/>
      <c r="C857" s="4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4"/>
      <c r="B858" s="44"/>
      <c r="C858" s="4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4"/>
      <c r="B859" s="44"/>
      <c r="C859" s="4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4"/>
      <c r="B860" s="44"/>
      <c r="C860" s="4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4"/>
      <c r="B861" s="44"/>
      <c r="C861" s="4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4"/>
      <c r="B862" s="44"/>
      <c r="C862" s="4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4"/>
      <c r="B863" s="44"/>
      <c r="C863" s="4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4"/>
      <c r="B864" s="44"/>
      <c r="C864" s="4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4"/>
      <c r="B865" s="44"/>
      <c r="C865" s="4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4"/>
      <c r="B866" s="44"/>
      <c r="C866" s="4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4"/>
      <c r="B867" s="44"/>
      <c r="C867" s="4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4"/>
      <c r="B868" s="44"/>
      <c r="C868" s="4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4"/>
      <c r="B869" s="44"/>
      <c r="C869" s="4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4"/>
      <c r="B870" s="44"/>
      <c r="C870" s="4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4"/>
      <c r="B871" s="44"/>
      <c r="C871" s="4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4"/>
      <c r="B872" s="44"/>
      <c r="C872" s="4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4"/>
      <c r="B873" s="44"/>
      <c r="C873" s="4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4"/>
      <c r="B874" s="44"/>
      <c r="C874" s="4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4"/>
      <c r="B875" s="44"/>
      <c r="C875" s="4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4"/>
      <c r="B876" s="44"/>
      <c r="C876" s="4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4"/>
      <c r="B877" s="44"/>
      <c r="C877" s="4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4"/>
      <c r="B878" s="44"/>
      <c r="C878" s="4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4"/>
      <c r="B879" s="44"/>
      <c r="C879" s="4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4"/>
      <c r="B880" s="44"/>
      <c r="C880" s="4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4"/>
      <c r="B881" s="44"/>
      <c r="C881" s="4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4"/>
      <c r="B882" s="44"/>
      <c r="C882" s="4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4"/>
      <c r="B883" s="44"/>
      <c r="C883" s="4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4"/>
      <c r="B884" s="44"/>
      <c r="C884" s="4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4"/>
      <c r="B885" s="44"/>
      <c r="C885" s="4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4"/>
      <c r="B886" s="44"/>
      <c r="C886" s="4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4"/>
      <c r="B887" s="44"/>
      <c r="C887" s="4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4"/>
      <c r="B888" s="44"/>
      <c r="C888" s="4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4"/>
      <c r="B889" s="44"/>
      <c r="C889" s="4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4"/>
      <c r="B890" s="44"/>
      <c r="C890" s="4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4"/>
      <c r="B891" s="44"/>
      <c r="C891" s="4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4"/>
      <c r="B892" s="44"/>
      <c r="C892" s="4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4"/>
      <c r="B893" s="44"/>
      <c r="C893" s="4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4"/>
      <c r="B894" s="44"/>
      <c r="C894" s="4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4"/>
      <c r="B895" s="44"/>
      <c r="C895" s="4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4"/>
      <c r="B896" s="44"/>
      <c r="C896" s="4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4"/>
      <c r="B897" s="44"/>
      <c r="C897" s="4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4"/>
      <c r="B898" s="44"/>
      <c r="C898" s="4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4"/>
      <c r="B899" s="44"/>
      <c r="C899" s="4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4"/>
      <c r="B900" s="44"/>
      <c r="C900" s="4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4"/>
      <c r="B901" s="44"/>
      <c r="C901" s="4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4"/>
      <c r="B902" s="44"/>
      <c r="C902" s="4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4"/>
      <c r="B903" s="44"/>
      <c r="C903" s="4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4"/>
      <c r="B904" s="44"/>
      <c r="C904" s="4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4"/>
      <c r="B905" s="44"/>
      <c r="C905" s="4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4"/>
      <c r="B906" s="44"/>
      <c r="C906" s="4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4"/>
      <c r="B907" s="44"/>
      <c r="C907" s="4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4"/>
      <c r="B908" s="44"/>
      <c r="C908" s="4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4"/>
      <c r="B909" s="44"/>
      <c r="C909" s="4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4"/>
      <c r="B910" s="44"/>
      <c r="C910" s="4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4"/>
      <c r="B911" s="44"/>
      <c r="C911" s="4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4"/>
      <c r="B912" s="44"/>
      <c r="C912" s="4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4"/>
      <c r="B913" s="44"/>
      <c r="C913" s="4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4"/>
      <c r="B914" s="44"/>
      <c r="C914" s="4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4"/>
      <c r="B915" s="44"/>
      <c r="C915" s="4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4"/>
      <c r="B916" s="44"/>
      <c r="C916" s="4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4"/>
      <c r="B917" s="44"/>
      <c r="C917" s="4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4"/>
      <c r="B918" s="44"/>
      <c r="C918" s="4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4"/>
      <c r="B919" s="44"/>
      <c r="C919" s="4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4"/>
      <c r="B920" s="44"/>
      <c r="C920" s="4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4"/>
      <c r="B921" s="44"/>
      <c r="C921" s="4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4"/>
      <c r="B922" s="44"/>
      <c r="C922" s="4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4"/>
      <c r="B923" s="44"/>
      <c r="C923" s="4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4"/>
      <c r="B924" s="44"/>
      <c r="C924" s="4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4"/>
      <c r="B925" s="44"/>
      <c r="C925" s="4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4"/>
      <c r="B926" s="44"/>
      <c r="C926" s="4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4"/>
      <c r="B927" s="44"/>
      <c r="C927" s="4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4"/>
      <c r="B928" s="44"/>
      <c r="C928" s="4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4"/>
      <c r="B929" s="44"/>
      <c r="C929" s="4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4"/>
      <c r="B930" s="44"/>
      <c r="C930" s="4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4"/>
      <c r="B931" s="44"/>
      <c r="C931" s="4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4"/>
      <c r="B932" s="44"/>
      <c r="C932" s="4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4"/>
      <c r="B933" s="44"/>
      <c r="C933" s="4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4"/>
      <c r="B934" s="44"/>
      <c r="C934" s="4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4"/>
      <c r="B935" s="44"/>
      <c r="C935" s="4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4"/>
      <c r="B936" s="44"/>
      <c r="C936" s="4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4"/>
      <c r="B937" s="44"/>
      <c r="C937" s="4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4"/>
      <c r="B938" s="44"/>
      <c r="C938" s="4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4"/>
      <c r="B939" s="44"/>
      <c r="C939" s="4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4"/>
      <c r="B940" s="44"/>
      <c r="C940" s="4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4"/>
      <c r="B941" s="44"/>
      <c r="C941" s="4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4"/>
      <c r="B942" s="44"/>
      <c r="C942" s="4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4"/>
      <c r="B943" s="44"/>
      <c r="C943" s="4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4"/>
      <c r="B944" s="44"/>
      <c r="C944" s="4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4"/>
      <c r="B945" s="44"/>
      <c r="C945" s="4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4"/>
      <c r="B946" s="44"/>
      <c r="C946" s="4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4"/>
      <c r="B947" s="44"/>
      <c r="C947" s="4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4"/>
      <c r="B948" s="44"/>
      <c r="C948" s="4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4"/>
      <c r="B949" s="44"/>
      <c r="C949" s="4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4"/>
      <c r="B950" s="44"/>
      <c r="C950" s="4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4"/>
      <c r="B951" s="44"/>
      <c r="C951" s="4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4"/>
      <c r="B952" s="44"/>
      <c r="C952" s="4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4"/>
      <c r="B953" s="44"/>
      <c r="C953" s="4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4"/>
      <c r="B954" s="44"/>
      <c r="C954" s="4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4"/>
      <c r="B955" s="44"/>
      <c r="C955" s="4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4"/>
      <c r="B956" s="44"/>
      <c r="C956" s="4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4"/>
      <c r="B957" s="44"/>
      <c r="C957" s="4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4"/>
      <c r="B958" s="44"/>
      <c r="C958" s="4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4"/>
      <c r="B959" s="44"/>
      <c r="C959" s="4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4"/>
      <c r="B960" s="44"/>
      <c r="C960" s="4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4"/>
      <c r="B961" s="44"/>
      <c r="C961" s="4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4"/>
      <c r="B962" s="44"/>
      <c r="C962" s="4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4"/>
      <c r="B963" s="44"/>
      <c r="C963" s="4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4"/>
      <c r="B964" s="44"/>
      <c r="C964" s="4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4"/>
      <c r="B965" s="44"/>
      <c r="C965" s="4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4"/>
      <c r="B966" s="44"/>
      <c r="C966" s="4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4"/>
      <c r="B967" s="44"/>
      <c r="C967" s="4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4"/>
      <c r="B968" s="44"/>
      <c r="C968" s="4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4"/>
      <c r="B969" s="44"/>
      <c r="C969" s="4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4"/>
      <c r="B970" s="44"/>
      <c r="C970" s="4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4"/>
      <c r="B971" s="44"/>
      <c r="C971" s="4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4"/>
      <c r="B972" s="44"/>
      <c r="C972" s="4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4"/>
      <c r="B973" s="44"/>
      <c r="C973" s="4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4"/>
      <c r="B974" s="44"/>
      <c r="C974" s="4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4"/>
      <c r="B975" s="44"/>
      <c r="C975" s="4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4"/>
      <c r="B976" s="44"/>
      <c r="C976" s="4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4"/>
      <c r="B977" s="44"/>
      <c r="C977" s="4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4"/>
      <c r="B978" s="44"/>
      <c r="C978" s="4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4"/>
      <c r="B979" s="44"/>
      <c r="C979" s="4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4"/>
      <c r="B980" s="44"/>
      <c r="C980" s="4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4"/>
      <c r="B981" s="44"/>
      <c r="C981" s="4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4"/>
      <c r="B982" s="44"/>
      <c r="C982" s="4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4"/>
      <c r="B983" s="44"/>
      <c r="C983" s="4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4"/>
      <c r="B984" s="44"/>
      <c r="C984" s="4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4"/>
      <c r="B985" s="44"/>
      <c r="C985" s="4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4"/>
      <c r="B986" s="44"/>
      <c r="C986" s="4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4"/>
      <c r="B987" s="44"/>
      <c r="C987" s="4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4"/>
      <c r="B988" s="44"/>
      <c r="C988" s="4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4"/>
      <c r="B989" s="44"/>
      <c r="C989" s="4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4"/>
      <c r="B990" s="44"/>
      <c r="C990" s="4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4"/>
      <c r="B991" s="44"/>
      <c r="C991" s="4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4"/>
      <c r="B992" s="44"/>
      <c r="C992" s="4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4"/>
      <c r="B993" s="44"/>
      <c r="C993" s="4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4"/>
      <c r="B994" s="44"/>
      <c r="C994" s="4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4"/>
      <c r="B995" s="44"/>
      <c r="C995" s="4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4"/>
      <c r="B996" s="44"/>
      <c r="C996" s="44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4"/>
      <c r="B997" s="44"/>
      <c r="C997" s="44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4"/>
      <c r="B998" s="44"/>
      <c r="C998" s="44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4"/>
      <c r="B999" s="44"/>
      <c r="C999" s="44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118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3.781393446E9</v>
      </c>
      <c r="E9" s="6">
        <v>8017652.0</v>
      </c>
      <c r="F9" s="6">
        <f t="shared" ref="F9:F27" si="1">D9-E9</f>
        <v>3773375794</v>
      </c>
      <c r="G9" s="6">
        <v>3.681692215E9</v>
      </c>
      <c r="H9" s="22">
        <v>5757.0</v>
      </c>
      <c r="I9" s="6">
        <v>1.2733903E7</v>
      </c>
      <c r="J9" s="6">
        <v>3.9496012E7</v>
      </c>
      <c r="K9" s="4">
        <f t="shared" ref="K9:K27" si="2">I9-J9</f>
        <v>-26762109</v>
      </c>
      <c r="L9" s="4">
        <f>I9+Mar!L9</f>
        <v>36654968</v>
      </c>
      <c r="M9" s="4">
        <f>J9+Mar!M9</f>
        <v>133144252</v>
      </c>
      <c r="N9" s="4">
        <f t="shared" ref="N9:N27" si="3">L9-M9</f>
        <v>-96489284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1.04928155062E9</v>
      </c>
      <c r="E10" s="6">
        <v>1.529419201E7</v>
      </c>
      <c r="F10" s="6">
        <f t="shared" si="1"/>
        <v>1033987359</v>
      </c>
      <c r="G10" s="6">
        <v>9.625254467E8</v>
      </c>
      <c r="H10" s="22">
        <v>4172.0</v>
      </c>
      <c r="I10" s="6">
        <v>3.516313726E7</v>
      </c>
      <c r="J10" s="6">
        <v>1.302434803E7</v>
      </c>
      <c r="K10" s="4">
        <f t="shared" si="2"/>
        <v>22138789.23</v>
      </c>
      <c r="L10" s="4">
        <f>I10+Mar!L10</f>
        <v>96918011.65</v>
      </c>
      <c r="M10" s="4">
        <f>J10+Mar!M10</f>
        <v>50849250.08</v>
      </c>
      <c r="N10" s="4">
        <f t="shared" si="3"/>
        <v>46068761.57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1.08570592336E9</v>
      </c>
      <c r="E11" s="6">
        <v>2.530183368E7</v>
      </c>
      <c r="F11" s="6">
        <f t="shared" si="1"/>
        <v>1060404090</v>
      </c>
      <c r="G11" s="6">
        <v>1.0069915826E9</v>
      </c>
      <c r="H11" s="22">
        <v>2465.0</v>
      </c>
      <c r="I11" s="6">
        <v>3932979.53</v>
      </c>
      <c r="J11" s="6">
        <v>1.858929319E7</v>
      </c>
      <c r="K11" s="4">
        <f t="shared" si="2"/>
        <v>-14656313.66</v>
      </c>
      <c r="L11" s="4">
        <f>I11+Mar!L11</f>
        <v>20579315.24</v>
      </c>
      <c r="M11" s="4">
        <f>J11+Mar!M11</f>
        <v>47907274.56</v>
      </c>
      <c r="N11" s="4">
        <f t="shared" si="3"/>
        <v>-27327959.32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4.4922584055E8</v>
      </c>
      <c r="E12" s="6">
        <v>1.203102356E7</v>
      </c>
      <c r="F12" s="6">
        <f t="shared" si="1"/>
        <v>437194817</v>
      </c>
      <c r="G12" s="6">
        <v>4.0373036082E8</v>
      </c>
      <c r="H12" s="22">
        <v>1721.0</v>
      </c>
      <c r="I12" s="6">
        <v>4086858.25</v>
      </c>
      <c r="J12" s="6">
        <v>84571.19</v>
      </c>
      <c r="K12" s="4">
        <f t="shared" si="2"/>
        <v>4002287.06</v>
      </c>
      <c r="L12" s="4">
        <f>I12+Mar!L12</f>
        <v>45119481.62</v>
      </c>
      <c r="M12" s="4">
        <f>J12+Mar!M12</f>
        <v>1805476.1</v>
      </c>
      <c r="N12" s="4">
        <f t="shared" si="3"/>
        <v>43314005.52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3.55030859E8</v>
      </c>
      <c r="E13" s="6">
        <v>5152327.0</v>
      </c>
      <c r="F13" s="6">
        <f t="shared" si="1"/>
        <v>349878532</v>
      </c>
      <c r="G13" s="6">
        <v>3.05677623E8</v>
      </c>
      <c r="H13" s="22">
        <v>1138.0</v>
      </c>
      <c r="I13" s="6">
        <v>569472.0</v>
      </c>
      <c r="J13" s="6">
        <v>3121583.0</v>
      </c>
      <c r="K13" s="4">
        <f t="shared" si="2"/>
        <v>-2552111</v>
      </c>
      <c r="L13" s="4">
        <f>I13+Mar!L13</f>
        <v>1364426</v>
      </c>
      <c r="M13" s="4">
        <f>J13+Mar!M13</f>
        <v>12218517</v>
      </c>
      <c r="N13" s="4">
        <f t="shared" si="3"/>
        <v>-10854091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3.135063512E9</v>
      </c>
      <c r="E14" s="6">
        <v>5.4907899E7</v>
      </c>
      <c r="F14" s="6">
        <f t="shared" si="1"/>
        <v>3080155613</v>
      </c>
      <c r="G14" s="6">
        <v>2.870098732E9</v>
      </c>
      <c r="H14" s="22">
        <v>14300.0</v>
      </c>
      <c r="I14" s="6">
        <v>1.0575616E7</v>
      </c>
      <c r="J14" s="6">
        <v>4.0500323E7</v>
      </c>
      <c r="K14" s="4">
        <f t="shared" si="2"/>
        <v>-29924707</v>
      </c>
      <c r="L14" s="4">
        <f>I14+Mar!L14</f>
        <v>51510208</v>
      </c>
      <c r="M14" s="4">
        <f>J14+Mar!M14</f>
        <v>162615587</v>
      </c>
      <c r="N14" s="4">
        <f t="shared" si="3"/>
        <v>-111105379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9.5443997E7</v>
      </c>
      <c r="E15" s="6">
        <v>375044.0</v>
      </c>
      <c r="F15" s="6">
        <f t="shared" si="1"/>
        <v>95068953</v>
      </c>
      <c r="G15" s="6">
        <v>9.3761945E7</v>
      </c>
      <c r="H15" s="22">
        <v>476.0</v>
      </c>
      <c r="I15" s="6">
        <v>3612599.0</v>
      </c>
      <c r="J15" s="6">
        <v>174654.0</v>
      </c>
      <c r="K15" s="4">
        <f t="shared" si="2"/>
        <v>3437945</v>
      </c>
      <c r="L15" s="4">
        <f>I15+Mar!L15</f>
        <v>10849228</v>
      </c>
      <c r="M15" s="4">
        <f>J15+Mar!M15</f>
        <v>1255356</v>
      </c>
      <c r="N15" s="4">
        <f t="shared" si="3"/>
        <v>9593872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1.15352749E8</v>
      </c>
      <c r="E16" s="6">
        <v>1241419.0</v>
      </c>
      <c r="F16" s="6">
        <f t="shared" si="1"/>
        <v>114111330</v>
      </c>
      <c r="G16" s="6">
        <v>1.11251971E8</v>
      </c>
      <c r="H16" s="22">
        <v>42.0</v>
      </c>
      <c r="I16" s="6">
        <v>0.0</v>
      </c>
      <c r="J16" s="6">
        <v>0.0</v>
      </c>
      <c r="K16" s="4">
        <f t="shared" si="2"/>
        <v>0</v>
      </c>
      <c r="L16" s="4">
        <f>I16+Mar!L16</f>
        <v>0</v>
      </c>
      <c r="M16" s="4">
        <f>J16+Mar!M16</f>
        <v>4270929</v>
      </c>
      <c r="N16" s="4">
        <f t="shared" si="3"/>
        <v>-4270929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1.036433152E9</v>
      </c>
      <c r="E17" s="6">
        <v>2.4479721E7</v>
      </c>
      <c r="F17" s="6">
        <f t="shared" si="1"/>
        <v>1011953431</v>
      </c>
      <c r="G17" s="6">
        <v>1.023908961E9</v>
      </c>
      <c r="H17" s="22">
        <v>10908.0</v>
      </c>
      <c r="I17" s="6">
        <v>1459.0</v>
      </c>
      <c r="J17" s="6">
        <v>1.0020506E7</v>
      </c>
      <c r="K17" s="4">
        <f t="shared" si="2"/>
        <v>-10019047</v>
      </c>
      <c r="L17" s="4">
        <f>I17+Mar!L17</f>
        <v>1459</v>
      </c>
      <c r="M17" s="4">
        <f>J17+Mar!M17</f>
        <v>30529062</v>
      </c>
      <c r="N17" s="4">
        <f t="shared" si="3"/>
        <v>-30527603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3.123840688E9</v>
      </c>
      <c r="E18" s="6">
        <v>1.6630308E7</v>
      </c>
      <c r="F18" s="6">
        <f t="shared" si="1"/>
        <v>3107210380</v>
      </c>
      <c r="G18" s="6">
        <v>3.058764861E9</v>
      </c>
      <c r="H18" s="22">
        <v>10619.0</v>
      </c>
      <c r="I18" s="6">
        <v>6747291.0</v>
      </c>
      <c r="J18" s="6">
        <v>4.6384344E7</v>
      </c>
      <c r="K18" s="4">
        <f t="shared" si="2"/>
        <v>-39637053</v>
      </c>
      <c r="L18" s="4">
        <f>I18+Mar!L18</f>
        <v>26380962</v>
      </c>
      <c r="M18" s="4">
        <f>J18+Mar!M18</f>
        <v>130818957</v>
      </c>
      <c r="N18" s="4">
        <f t="shared" si="3"/>
        <v>-104437995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2.52198178283E9</v>
      </c>
      <c r="E19" s="6">
        <v>8226605.8</v>
      </c>
      <c r="F19" s="6">
        <f t="shared" si="1"/>
        <v>2513755177</v>
      </c>
      <c r="G19" s="6">
        <v>2.26161624764E9</v>
      </c>
      <c r="H19" s="22">
        <v>5006.0</v>
      </c>
      <c r="I19" s="6">
        <v>1.603465401E7</v>
      </c>
      <c r="J19" s="6">
        <v>2.087748637E7</v>
      </c>
      <c r="K19" s="4">
        <f t="shared" si="2"/>
        <v>-4842832.36</v>
      </c>
      <c r="L19" s="4">
        <f>I19+Mar!L19</f>
        <v>64281753.25</v>
      </c>
      <c r="M19" s="4">
        <f>J19+Mar!M19</f>
        <v>66549576.19</v>
      </c>
      <c r="N19" s="4">
        <f t="shared" si="3"/>
        <v>-2267822.94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9.09895791563E9</v>
      </c>
      <c r="E20" s="6">
        <v>8.739802338E7</v>
      </c>
      <c r="F20" s="6">
        <f t="shared" si="1"/>
        <v>9011559892</v>
      </c>
      <c r="G20" s="6">
        <v>8.61494745531E9</v>
      </c>
      <c r="H20" s="22">
        <v>31553.0</v>
      </c>
      <c r="I20" s="6">
        <v>7592710.01</v>
      </c>
      <c r="J20" s="6">
        <v>4.76708895E7</v>
      </c>
      <c r="K20" s="4">
        <f t="shared" si="2"/>
        <v>-40078179.49</v>
      </c>
      <c r="L20" s="4">
        <f>I20+Mar!L20</f>
        <v>98649192.9</v>
      </c>
      <c r="M20" s="4">
        <f>J20+Mar!M20</f>
        <v>225889466</v>
      </c>
      <c r="N20" s="4">
        <f t="shared" si="3"/>
        <v>-127240273.1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3.155604224E8</v>
      </c>
      <c r="E21" s="6">
        <v>809018.15</v>
      </c>
      <c r="F21" s="6">
        <f t="shared" si="1"/>
        <v>314751404.3</v>
      </c>
      <c r="G21" s="6">
        <v>3.1263768282E8</v>
      </c>
      <c r="H21" s="22">
        <v>873.0</v>
      </c>
      <c r="I21" s="6">
        <v>224540.34</v>
      </c>
      <c r="J21" s="6">
        <v>91927.05</v>
      </c>
      <c r="K21" s="4">
        <f t="shared" si="2"/>
        <v>132613.29</v>
      </c>
      <c r="L21" s="4">
        <f>I21+Mar!L21</f>
        <v>1310390.07</v>
      </c>
      <c r="M21" s="4">
        <f>J21+Mar!M21</f>
        <v>641988.03</v>
      </c>
      <c r="N21" s="4">
        <f t="shared" si="3"/>
        <v>668402.04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3.51806823579E9</v>
      </c>
      <c r="E22" s="6">
        <v>1.19781153E7</v>
      </c>
      <c r="F22" s="6">
        <f t="shared" si="1"/>
        <v>3506090120</v>
      </c>
      <c r="G22" s="6">
        <v>3.43161370047E9</v>
      </c>
      <c r="H22" s="22">
        <v>22737.0</v>
      </c>
      <c r="I22" s="6">
        <v>4894302.36</v>
      </c>
      <c r="J22" s="6">
        <v>1.330229352E7</v>
      </c>
      <c r="K22" s="4">
        <f t="shared" si="2"/>
        <v>-8407991.16</v>
      </c>
      <c r="L22" s="4">
        <f>I22+Mar!L22</f>
        <v>96889850.37</v>
      </c>
      <c r="M22" s="4">
        <f>J22+Mar!M22</f>
        <v>66151387.53</v>
      </c>
      <c r="N22" s="4">
        <f t="shared" si="3"/>
        <v>30738462.84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6.101522423E9</v>
      </c>
      <c r="E23" s="6">
        <v>6994002.0</v>
      </c>
      <c r="F23" s="6">
        <f t="shared" si="1"/>
        <v>6094528421</v>
      </c>
      <c r="G23" s="6">
        <v>6.042257495E9</v>
      </c>
      <c r="H23" s="22">
        <v>12054.0</v>
      </c>
      <c r="I23" s="6">
        <v>746598.0</v>
      </c>
      <c r="J23" s="6">
        <v>7.4354418E7</v>
      </c>
      <c r="K23" s="4">
        <f t="shared" si="2"/>
        <v>-73607820</v>
      </c>
      <c r="L23" s="4">
        <f>I23+Mar!L23</f>
        <v>2938496</v>
      </c>
      <c r="M23" s="4">
        <f>J23+Mar!M23</f>
        <v>388051677</v>
      </c>
      <c r="N23" s="4">
        <f t="shared" si="3"/>
        <v>-385113181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3.6712015533E9</v>
      </c>
      <c r="E24" s="6">
        <v>9.541203331E7</v>
      </c>
      <c r="F24" s="6">
        <f t="shared" si="1"/>
        <v>3575789520</v>
      </c>
      <c r="G24" s="6">
        <v>3.35621129494E9</v>
      </c>
      <c r="H24" s="22">
        <v>12092.0</v>
      </c>
      <c r="I24" s="6">
        <v>280041.88</v>
      </c>
      <c r="J24" s="6">
        <v>5528895.28</v>
      </c>
      <c r="K24" s="4">
        <f t="shared" si="2"/>
        <v>-5248853.4</v>
      </c>
      <c r="L24" s="4">
        <f>I24+Mar!L24</f>
        <v>19667698.39</v>
      </c>
      <c r="M24" s="4">
        <f>J24+Mar!M24</f>
        <v>24433946.25</v>
      </c>
      <c r="N24" s="4">
        <f t="shared" si="3"/>
        <v>-4766247.86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5.438669611E9</v>
      </c>
      <c r="E25" s="6">
        <v>6.4449786E7</v>
      </c>
      <c r="F25" s="6">
        <f t="shared" si="1"/>
        <v>5374219825</v>
      </c>
      <c r="G25" s="6">
        <v>5.310944449E9</v>
      </c>
      <c r="H25" s="22">
        <v>67417.0</v>
      </c>
      <c r="I25" s="6">
        <v>3.0812075E7</v>
      </c>
      <c r="J25" s="6">
        <v>8.5160271E7</v>
      </c>
      <c r="K25" s="4">
        <f t="shared" si="2"/>
        <v>-54348196</v>
      </c>
      <c r="L25" s="4">
        <f>I25+Mar!L25</f>
        <v>83904121</v>
      </c>
      <c r="M25" s="4">
        <f>J25+Mar!M25</f>
        <v>305284354</v>
      </c>
      <c r="N25" s="4">
        <f t="shared" si="3"/>
        <v>-221380233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8.690014182E9</v>
      </c>
      <c r="E26" s="6">
        <v>4.039867E7</v>
      </c>
      <c r="F26" s="6">
        <f t="shared" si="1"/>
        <v>8649615512</v>
      </c>
      <c r="G26" s="6">
        <v>8.620309125E9</v>
      </c>
      <c r="H26" s="22">
        <v>58418.0</v>
      </c>
      <c r="I26" s="6">
        <v>3.6710065E7</v>
      </c>
      <c r="J26" s="6">
        <v>1.68747613E8</v>
      </c>
      <c r="K26" s="4">
        <f t="shared" si="2"/>
        <v>-132037548</v>
      </c>
      <c r="L26" s="4">
        <f>I26+Mar!L26</f>
        <v>190740634</v>
      </c>
      <c r="M26" s="4">
        <f>J26+Mar!M26</f>
        <v>491312387</v>
      </c>
      <c r="N26" s="4">
        <f t="shared" si="3"/>
        <v>-300571753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5.1795992346E8</v>
      </c>
      <c r="E27" s="6">
        <v>2155077.85</v>
      </c>
      <c r="F27" s="6">
        <f t="shared" si="1"/>
        <v>515804845.6</v>
      </c>
      <c r="G27" s="6">
        <v>4.9312500962E8</v>
      </c>
      <c r="H27" s="22">
        <v>1192.0</v>
      </c>
      <c r="I27" s="6">
        <v>197614.52</v>
      </c>
      <c r="J27" s="6">
        <v>660955.73</v>
      </c>
      <c r="K27" s="4">
        <f t="shared" si="2"/>
        <v>-463341.21</v>
      </c>
      <c r="L27" s="4">
        <f>I27+Mar!L27</f>
        <v>1276916.98</v>
      </c>
      <c r="M27" s="4">
        <f>J27+Mar!M27</f>
        <v>3743948.97</v>
      </c>
      <c r="N27" s="4">
        <f t="shared" si="3"/>
        <v>-2467031.99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>
        <f>J28+Mar!M28</f>
        <v>0</v>
      </c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2.6330405543E8</v>
      </c>
      <c r="E29" s="6">
        <v>552262.39</v>
      </c>
      <c r="F29" s="6">
        <f t="shared" ref="F29:F32" si="5">D29-E29</f>
        <v>262751793</v>
      </c>
      <c r="G29" s="6">
        <v>2.4958219825E8</v>
      </c>
      <c r="H29" s="22">
        <v>4694.0</v>
      </c>
      <c r="I29" s="6">
        <v>1.120886365E7</v>
      </c>
      <c r="J29" s="6">
        <v>695253.53</v>
      </c>
      <c r="K29" s="4">
        <f t="shared" ref="K29:K32" si="6">I29-J29</f>
        <v>10513610.12</v>
      </c>
      <c r="L29" s="4">
        <f>I29+Mar!L29</f>
        <v>50674819.38</v>
      </c>
      <c r="M29" s="4">
        <f>J29+Mar!M29</f>
        <v>15727815.17</v>
      </c>
      <c r="N29" s="4">
        <f t="shared" ref="N29:N32" si="7">L29-M29</f>
        <v>34947004.21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4.2516260051E8</v>
      </c>
      <c r="E30" s="6">
        <v>1.761162497E7</v>
      </c>
      <c r="F30" s="6">
        <f t="shared" si="5"/>
        <v>407550975.5</v>
      </c>
      <c r="G30" s="6">
        <v>3.527150775E8</v>
      </c>
      <c r="H30" s="22">
        <v>6402.0</v>
      </c>
      <c r="I30" s="6">
        <v>9314311.81</v>
      </c>
      <c r="J30" s="6">
        <v>8291402.34</v>
      </c>
      <c r="K30" s="4">
        <f t="shared" si="6"/>
        <v>1022909.47</v>
      </c>
      <c r="L30" s="4">
        <f>I30+Mar!L30</f>
        <v>53250914.56</v>
      </c>
      <c r="M30" s="4">
        <f>J30+Mar!M30</f>
        <v>37584800.63</v>
      </c>
      <c r="N30" s="4">
        <f t="shared" si="7"/>
        <v>15666113.93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2.6545584187E8</v>
      </c>
      <c r="E31" s="6">
        <v>4344082.11</v>
      </c>
      <c r="F31" s="6">
        <f t="shared" si="5"/>
        <v>261111759.8</v>
      </c>
      <c r="G31" s="6">
        <v>2.5634431884E8</v>
      </c>
      <c r="H31" s="22">
        <v>1129.0</v>
      </c>
      <c r="I31" s="6">
        <v>202760.01</v>
      </c>
      <c r="J31" s="6">
        <v>1629966.7</v>
      </c>
      <c r="K31" s="4">
        <f t="shared" si="6"/>
        <v>-1427206.69</v>
      </c>
      <c r="L31" s="4">
        <f>I31+Mar!L31</f>
        <v>3162944.99</v>
      </c>
      <c r="M31" s="4">
        <f>J31+Mar!M31</f>
        <v>14244144.55</v>
      </c>
      <c r="N31" s="4">
        <f t="shared" si="7"/>
        <v>-11081199.56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7.32080463E8</v>
      </c>
      <c r="E32" s="6">
        <v>4926986.0</v>
      </c>
      <c r="F32" s="6">
        <f t="shared" si="5"/>
        <v>727153477</v>
      </c>
      <c r="G32" s="6">
        <v>7.21434787E8</v>
      </c>
      <c r="H32" s="22">
        <v>765709.0</v>
      </c>
      <c r="I32" s="6">
        <v>1.6344644E7</v>
      </c>
      <c r="J32" s="6">
        <v>7492576.0</v>
      </c>
      <c r="K32" s="4">
        <f t="shared" si="6"/>
        <v>8852068</v>
      </c>
      <c r="L32" s="4">
        <f>I32+Mar!L32</f>
        <v>135288915</v>
      </c>
      <c r="M32" s="4">
        <f>J32+Mar!M32</f>
        <v>95130918</v>
      </c>
      <c r="N32" s="4">
        <f t="shared" si="7"/>
        <v>40157997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1.423522859E9</v>
      </c>
      <c r="E34" s="6">
        <v>1743807.0</v>
      </c>
      <c r="F34" s="6">
        <f>D34-E34</f>
        <v>1421779052</v>
      </c>
      <c r="G34" s="6">
        <v>1.420845762E9</v>
      </c>
      <c r="H34" s="22">
        <v>3275.0</v>
      </c>
      <c r="I34" s="6">
        <v>1.002496E7</v>
      </c>
      <c r="J34" s="6">
        <v>0.0</v>
      </c>
      <c r="K34" s="4">
        <f>I34-J34</f>
        <v>10024960</v>
      </c>
      <c r="L34" s="4">
        <f>I34+Mar!L34</f>
        <v>50257348</v>
      </c>
      <c r="M34" s="4">
        <f>J34+Mar!M34</f>
        <v>0</v>
      </c>
      <c r="N34" s="4">
        <f>L34-M34</f>
        <v>50257348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57210233587</v>
      </c>
      <c r="E35" s="28">
        <f t="shared" si="9"/>
        <v>510431513.5</v>
      </c>
      <c r="F35" s="28">
        <f t="shared" si="9"/>
        <v>56699802073</v>
      </c>
      <c r="G35" s="28">
        <f t="shared" si="9"/>
        <v>54962988302</v>
      </c>
      <c r="H35" s="29">
        <f t="shared" si="9"/>
        <v>1044149</v>
      </c>
      <c r="I35" s="28">
        <f t="shared" si="9"/>
        <v>222011455.6</v>
      </c>
      <c r="J35" s="28">
        <f t="shared" si="9"/>
        <v>605899582.4</v>
      </c>
      <c r="K35" s="28">
        <f t="shared" si="9"/>
        <v>-383888126.8</v>
      </c>
      <c r="L35" s="28">
        <f t="shared" si="9"/>
        <v>1141672054</v>
      </c>
      <c r="M35" s="28">
        <f t="shared" si="9"/>
        <v>2310161070</v>
      </c>
      <c r="N35" s="28">
        <f t="shared" si="9"/>
        <v>-1168489016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2.662727329E7</v>
      </c>
      <c r="E37" s="6">
        <v>194484.02</v>
      </c>
      <c r="F37" s="6">
        <f t="shared" ref="F37:F38" si="10">D37-E37</f>
        <v>26432789.27</v>
      </c>
      <c r="G37" s="6">
        <v>0.0</v>
      </c>
      <c r="H37" s="22">
        <v>50.0</v>
      </c>
      <c r="I37" s="6">
        <v>0.0</v>
      </c>
      <c r="J37" s="6">
        <v>0.0</v>
      </c>
      <c r="K37" s="4">
        <f t="shared" ref="K37:K38" si="11">I37-J37</f>
        <v>0</v>
      </c>
      <c r="L37" s="4">
        <f>I37+Mar!L37</f>
        <v>104642.2</v>
      </c>
      <c r="M37" s="4">
        <f>J37+Mar!M37</f>
        <v>153134.87</v>
      </c>
      <c r="N37" s="4">
        <f t="shared" ref="N37:N38" si="12">L37-M37</f>
        <v>-48492.67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1.66317169E9</v>
      </c>
      <c r="E38" s="6">
        <v>1.0652492E7</v>
      </c>
      <c r="F38" s="6">
        <f t="shared" si="10"/>
        <v>1652519198</v>
      </c>
      <c r="G38" s="6">
        <v>0.0</v>
      </c>
      <c r="H38" s="22">
        <v>3224.0</v>
      </c>
      <c r="I38" s="6">
        <v>1.2590455E7</v>
      </c>
      <c r="J38" s="6">
        <v>2.8193491E7</v>
      </c>
      <c r="K38" s="4">
        <f t="shared" si="11"/>
        <v>-15603036</v>
      </c>
      <c r="L38" s="4">
        <f>I38+Mar!L38</f>
        <v>100183386</v>
      </c>
      <c r="M38" s="4">
        <f>J38+Mar!M38</f>
        <v>325492192</v>
      </c>
      <c r="N38" s="4">
        <f t="shared" si="12"/>
        <v>-225308806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1689798963</v>
      </c>
      <c r="E39" s="28">
        <f t="shared" si="13"/>
        <v>10846976.02</v>
      </c>
      <c r="F39" s="28">
        <f t="shared" si="13"/>
        <v>1678951987</v>
      </c>
      <c r="G39" s="28">
        <f t="shared" si="13"/>
        <v>0</v>
      </c>
      <c r="H39" s="30">
        <f t="shared" si="13"/>
        <v>3274</v>
      </c>
      <c r="I39" s="28">
        <f t="shared" si="13"/>
        <v>12590455</v>
      </c>
      <c r="J39" s="28">
        <f t="shared" si="13"/>
        <v>28193491</v>
      </c>
      <c r="K39" s="28">
        <f t="shared" si="13"/>
        <v>-15603036</v>
      </c>
      <c r="L39" s="28">
        <f t="shared" si="13"/>
        <v>100288028.2</v>
      </c>
      <c r="M39" s="28">
        <f t="shared" si="13"/>
        <v>325645326.9</v>
      </c>
      <c r="N39" s="28">
        <f t="shared" si="13"/>
        <v>-225357298.7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58900032550</v>
      </c>
      <c r="E40" s="28">
        <f t="shared" si="14"/>
        <v>521278489.5</v>
      </c>
      <c r="F40" s="28">
        <f t="shared" si="14"/>
        <v>58378754061</v>
      </c>
      <c r="G40" s="28">
        <f t="shared" si="14"/>
        <v>54962988302</v>
      </c>
      <c r="H40" s="30">
        <f t="shared" si="14"/>
        <v>1047423</v>
      </c>
      <c r="I40" s="28">
        <f t="shared" si="14"/>
        <v>234601910.6</v>
      </c>
      <c r="J40" s="28">
        <f t="shared" si="14"/>
        <v>634093073.4</v>
      </c>
      <c r="K40" s="28">
        <f t="shared" si="14"/>
        <v>-399491162.8</v>
      </c>
      <c r="L40" s="28">
        <f t="shared" si="14"/>
        <v>1241960083</v>
      </c>
      <c r="M40" s="28">
        <f t="shared" si="14"/>
        <v>2635806397</v>
      </c>
      <c r="N40" s="28">
        <f t="shared" si="14"/>
        <v>-1393846314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4.5648035111E8</v>
      </c>
      <c r="E43" s="4">
        <v>4.977794117E7</v>
      </c>
      <c r="F43" s="6">
        <f t="shared" ref="F43:F52" si="15">D43-E43</f>
        <v>406702409.9</v>
      </c>
      <c r="G43" s="6">
        <v>1.7666985065E8</v>
      </c>
      <c r="H43" s="22">
        <v>2316.0</v>
      </c>
      <c r="I43" s="6">
        <v>462867.68</v>
      </c>
      <c r="J43" s="6">
        <v>1125112.53</v>
      </c>
      <c r="K43" s="4">
        <f t="shared" ref="K43:K52" si="16">I43-J43</f>
        <v>-662244.85</v>
      </c>
      <c r="L43" s="4">
        <f>I43+Mar!L43</f>
        <v>2086200.24</v>
      </c>
      <c r="M43" s="4">
        <f>J43+Mar!M43</f>
        <v>19309625.76</v>
      </c>
      <c r="N43" s="4">
        <f t="shared" ref="N43:N52" si="17">L43-M43</f>
        <v>-17223425.52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1.1810648015E8</v>
      </c>
      <c r="E44" s="4">
        <v>6283054.24</v>
      </c>
      <c r="F44" s="6">
        <f t="shared" si="15"/>
        <v>111823425.9</v>
      </c>
      <c r="G44" s="6">
        <v>2.4861066E7</v>
      </c>
      <c r="H44" s="22">
        <v>808.0</v>
      </c>
      <c r="I44" s="6">
        <v>230094.89</v>
      </c>
      <c r="J44" s="6">
        <v>158918.92</v>
      </c>
      <c r="K44" s="4">
        <f t="shared" si="16"/>
        <v>71175.97</v>
      </c>
      <c r="L44" s="4">
        <f>I44+Mar!L44</f>
        <v>1173522.09</v>
      </c>
      <c r="M44" s="4">
        <f>J44+Mar!M44</f>
        <v>1538916.77</v>
      </c>
      <c r="N44" s="4">
        <f t="shared" si="17"/>
        <v>-365394.68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6.63735356E8</v>
      </c>
      <c r="E45" s="4">
        <v>2.2879598E7</v>
      </c>
      <c r="F45" s="6">
        <f t="shared" si="15"/>
        <v>640855758</v>
      </c>
      <c r="G45" s="6">
        <v>2.79521349E8</v>
      </c>
      <c r="H45" s="22">
        <v>4057.0</v>
      </c>
      <c r="I45" s="6">
        <v>991049.0</v>
      </c>
      <c r="J45" s="6">
        <v>7662106.0</v>
      </c>
      <c r="K45" s="4">
        <f t="shared" si="16"/>
        <v>-6671057</v>
      </c>
      <c r="L45" s="4">
        <f>I45+Mar!L45</f>
        <v>3353894</v>
      </c>
      <c r="M45" s="4">
        <f>J45+Mar!M45</f>
        <v>23196215</v>
      </c>
      <c r="N45" s="4">
        <f t="shared" si="17"/>
        <v>-19842321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3.60012532E8</v>
      </c>
      <c r="E46" s="4">
        <v>1164673.0</v>
      </c>
      <c r="F46" s="6">
        <f t="shared" si="15"/>
        <v>358847859</v>
      </c>
      <c r="G46" s="6">
        <v>2.41984614E8</v>
      </c>
      <c r="H46" s="22">
        <v>369.0</v>
      </c>
      <c r="I46" s="6">
        <v>1.297557E7</v>
      </c>
      <c r="J46" s="6">
        <v>8486273.0</v>
      </c>
      <c r="K46" s="4">
        <f t="shared" si="16"/>
        <v>4489297</v>
      </c>
      <c r="L46" s="4">
        <f>I46+Mar!L46</f>
        <v>20050646</v>
      </c>
      <c r="M46" s="4">
        <f>J46+Mar!M46</f>
        <v>139860477</v>
      </c>
      <c r="N46" s="4">
        <f t="shared" si="17"/>
        <v>-119809831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45" t="s">
        <v>57</v>
      </c>
      <c r="D47" s="6">
        <v>3.1905695901E8</v>
      </c>
      <c r="E47" s="4">
        <v>822945.75</v>
      </c>
      <c r="F47" s="6">
        <f t="shared" si="15"/>
        <v>318234013.3</v>
      </c>
      <c r="G47" s="6">
        <v>1.568982315E8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62">
        <f>I47+'Mar UPDATED'!L47</f>
        <v>236627654.4</v>
      </c>
      <c r="M47" s="62">
        <f>J47+'Mar UPDATED'!M47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4.38590188E8</v>
      </c>
      <c r="E48" s="4">
        <v>1.4232159E7</v>
      </c>
      <c r="F48" s="6">
        <f t="shared" si="15"/>
        <v>424358029</v>
      </c>
      <c r="G48" s="6">
        <v>2.18034265E8</v>
      </c>
      <c r="H48" s="22">
        <v>9587.0</v>
      </c>
      <c r="I48" s="6">
        <v>35053.0</v>
      </c>
      <c r="J48" s="6">
        <v>9114576.0</v>
      </c>
      <c r="K48" s="4">
        <f t="shared" si="16"/>
        <v>-9079523</v>
      </c>
      <c r="L48" s="4">
        <f>I48+Mar!L48</f>
        <v>153532</v>
      </c>
      <c r="M48" s="4">
        <f>J48+Mar!M48</f>
        <v>27154249</v>
      </c>
      <c r="N48" s="4">
        <f t="shared" si="17"/>
        <v>-27000717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1.829427102E9</v>
      </c>
      <c r="E49" s="4">
        <v>1.3422653E7</v>
      </c>
      <c r="F49" s="6">
        <f t="shared" si="15"/>
        <v>1816004449</v>
      </c>
      <c r="G49" s="6">
        <v>9.02325939E8</v>
      </c>
      <c r="H49" s="22">
        <v>7136.0</v>
      </c>
      <c r="I49" s="6">
        <v>394320.0</v>
      </c>
      <c r="J49" s="6">
        <v>1.135438E7</v>
      </c>
      <c r="K49" s="4">
        <f t="shared" si="16"/>
        <v>-10960060</v>
      </c>
      <c r="L49" s="4">
        <f>I49+Mar!L49</f>
        <v>1682371</v>
      </c>
      <c r="M49" s="4">
        <f>J49+Mar!M49</f>
        <v>66366936</v>
      </c>
      <c r="N49" s="4">
        <f t="shared" si="17"/>
        <v>-64684565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1.21141371E8</v>
      </c>
      <c r="E50" s="4">
        <v>154320.0</v>
      </c>
      <c r="F50" s="6">
        <f t="shared" si="15"/>
        <v>120987051</v>
      </c>
      <c r="G50" s="6">
        <v>5.93442E7</v>
      </c>
      <c r="H50" s="22">
        <v>158.0</v>
      </c>
      <c r="I50" s="6">
        <v>0.0</v>
      </c>
      <c r="J50" s="6">
        <v>50322.0</v>
      </c>
      <c r="K50" s="4">
        <f t="shared" si="16"/>
        <v>-50322</v>
      </c>
      <c r="L50" s="4">
        <f>I50+Mar!L50</f>
        <v>0</v>
      </c>
      <c r="M50" s="4">
        <f>J50+Mar!M50</f>
        <v>1722878</v>
      </c>
      <c r="N50" s="4">
        <f t="shared" si="17"/>
        <v>-1722878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5.854958167E9</v>
      </c>
      <c r="E51" s="4">
        <v>1.26563514E8</v>
      </c>
      <c r="F51" s="6">
        <f t="shared" si="15"/>
        <v>5728394653</v>
      </c>
      <c r="G51" s="6">
        <v>2.917244914E9</v>
      </c>
      <c r="H51" s="22">
        <v>54694.0</v>
      </c>
      <c r="I51" s="6">
        <v>4697854.0</v>
      </c>
      <c r="J51" s="6">
        <v>6.9622386E7</v>
      </c>
      <c r="K51" s="4">
        <f t="shared" si="16"/>
        <v>-64924532</v>
      </c>
      <c r="L51" s="4">
        <f>I51+Mar!L51</f>
        <v>22242408</v>
      </c>
      <c r="M51" s="4">
        <f>J51+Mar!M51</f>
        <v>245589610</v>
      </c>
      <c r="N51" s="4">
        <f t="shared" si="17"/>
        <v>-223347202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4.73357552E8</v>
      </c>
      <c r="E52" s="4">
        <v>1.5222206E7</v>
      </c>
      <c r="F52" s="6">
        <f t="shared" si="15"/>
        <v>458135346</v>
      </c>
      <c r="G52" s="6">
        <v>2.42567194E8</v>
      </c>
      <c r="H52" s="22">
        <v>5000.0</v>
      </c>
      <c r="I52" s="6">
        <v>0.0</v>
      </c>
      <c r="J52" s="6">
        <v>7392983.0</v>
      </c>
      <c r="K52" s="4">
        <f t="shared" si="16"/>
        <v>-7392983</v>
      </c>
      <c r="L52" s="4">
        <f>I52+Mar!L52</f>
        <v>0</v>
      </c>
      <c r="M52" s="4">
        <f>J52+Mar!M52</f>
        <v>31895065</v>
      </c>
      <c r="N52" s="4">
        <f t="shared" si="17"/>
        <v>-31895065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7.6452468E7</v>
      </c>
      <c r="E54" s="4">
        <v>473688.0</v>
      </c>
      <c r="F54" s="6">
        <f t="shared" ref="F54:F56" si="19">D54-E54</f>
        <v>75978780</v>
      </c>
      <c r="G54" s="6">
        <v>1.5801166E7</v>
      </c>
      <c r="H54" s="22">
        <v>1260.0</v>
      </c>
      <c r="I54" s="6">
        <v>157161.0</v>
      </c>
      <c r="J54" s="6">
        <v>492465.0</v>
      </c>
      <c r="K54" s="4">
        <f t="shared" ref="K54:K56" si="20">I54-J54</f>
        <v>-335304</v>
      </c>
      <c r="L54" s="4">
        <f>I54+Mar!L54</f>
        <v>785194</v>
      </c>
      <c r="M54" s="4">
        <f>J54+Mar!M54</f>
        <v>1705278</v>
      </c>
      <c r="N54" s="4">
        <f t="shared" ref="N54:N56" si="21">L54-M54</f>
        <v>-920084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5.6635875E7</v>
      </c>
      <c r="E55" s="4">
        <v>304651.0</v>
      </c>
      <c r="F55" s="6">
        <f t="shared" si="19"/>
        <v>56331224</v>
      </c>
      <c r="G55" s="6">
        <v>3.9713109E7</v>
      </c>
      <c r="H55" s="22">
        <v>513.0</v>
      </c>
      <c r="I55" s="6">
        <v>159860.0</v>
      </c>
      <c r="J55" s="6">
        <v>4331.0</v>
      </c>
      <c r="K55" s="4">
        <f t="shared" si="20"/>
        <v>155529</v>
      </c>
      <c r="L55" s="4">
        <f>I55+Mar!L55</f>
        <v>464801</v>
      </c>
      <c r="M55" s="4">
        <f>J55+Mar!M55</f>
        <v>190961</v>
      </c>
      <c r="N55" s="4">
        <f t="shared" si="21"/>
        <v>273840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4.7610432E7</v>
      </c>
      <c r="E56" s="4">
        <v>286769.0</v>
      </c>
      <c r="F56" s="6">
        <f t="shared" si="19"/>
        <v>47323663</v>
      </c>
      <c r="G56" s="6">
        <v>3.8638096E7</v>
      </c>
      <c r="H56" s="22">
        <v>249.0</v>
      </c>
      <c r="I56" s="6">
        <v>49000.0</v>
      </c>
      <c r="J56" s="6">
        <v>27648.0</v>
      </c>
      <c r="K56" s="4">
        <f t="shared" si="20"/>
        <v>21352</v>
      </c>
      <c r="L56" s="4">
        <f>I56+Mar!L56</f>
        <v>254385</v>
      </c>
      <c r="M56" s="4">
        <f>J56+Mar!M56</f>
        <v>129875</v>
      </c>
      <c r="N56" s="4">
        <f t="shared" si="21"/>
        <v>124510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10815564833</v>
      </c>
      <c r="E57" s="28">
        <f>SUM(E42:E56)</f>
        <v>251588172.2</v>
      </c>
      <c r="F57" s="28">
        <f t="shared" ref="F57:H57" si="23">SUM(F43:F56)</f>
        <v>10563976661</v>
      </c>
      <c r="G57" s="28">
        <f t="shared" si="23"/>
        <v>5313603994</v>
      </c>
      <c r="H57" s="29">
        <f t="shared" si="23"/>
        <v>86193</v>
      </c>
      <c r="I57" s="28">
        <f>SUM(I42:I56)</f>
        <v>20152829.57</v>
      </c>
      <c r="J57" s="28">
        <f t="shared" ref="J57:N57" si="24">SUM(J43:J56)</f>
        <v>115491501.5</v>
      </c>
      <c r="K57" s="28">
        <f t="shared" si="24"/>
        <v>-95338671.88</v>
      </c>
      <c r="L57" s="28">
        <f t="shared" si="24"/>
        <v>288874607.7</v>
      </c>
      <c r="M57" s="28">
        <f t="shared" si="24"/>
        <v>797630545.6</v>
      </c>
      <c r="N57" s="28">
        <f t="shared" si="24"/>
        <v>-508755937.9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6.043646569E7</v>
      </c>
      <c r="E59" s="6">
        <v>310599.95</v>
      </c>
      <c r="F59" s="6">
        <f t="shared" ref="F59:F62" si="25">D59-E59</f>
        <v>60125865.74</v>
      </c>
      <c r="G59" s="6">
        <v>0.0</v>
      </c>
      <c r="H59" s="22">
        <v>48.0</v>
      </c>
      <c r="I59" s="6">
        <v>0.0</v>
      </c>
      <c r="J59" s="6">
        <v>0.0</v>
      </c>
      <c r="K59" s="4">
        <f t="shared" ref="K59:K62" si="26">I59-J59</f>
        <v>0</v>
      </c>
      <c r="L59" s="4">
        <f>I59+Mar!L59</f>
        <v>0</v>
      </c>
      <c r="M59" s="4">
        <f>J59+Mar!M59</f>
        <v>207807.29</v>
      </c>
      <c r="N59" s="4">
        <f t="shared" ref="N59:N62" si="27">L59-M59</f>
        <v>-207807.29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2.98510159E8</v>
      </c>
      <c r="E60" s="6">
        <v>1.7282932E7</v>
      </c>
      <c r="F60" s="6">
        <f t="shared" si="25"/>
        <v>281227227</v>
      </c>
      <c r="G60" s="6">
        <v>1.52044538E8</v>
      </c>
      <c r="H60" s="22">
        <v>210.0</v>
      </c>
      <c r="I60" s="6">
        <v>0.0</v>
      </c>
      <c r="J60" s="6">
        <v>49211.0</v>
      </c>
      <c r="K60" s="4">
        <f t="shared" si="26"/>
        <v>-49211</v>
      </c>
      <c r="L60" s="4">
        <f>I60+Mar!L60</f>
        <v>0</v>
      </c>
      <c r="M60" s="4">
        <f>J60+Mar!M60</f>
        <v>21148908</v>
      </c>
      <c r="N60" s="4">
        <f t="shared" si="27"/>
        <v>-21148908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1.545730994E9</v>
      </c>
      <c r="E61" s="6">
        <v>1.6120879E7</v>
      </c>
      <c r="F61" s="6">
        <f t="shared" si="25"/>
        <v>1529610115</v>
      </c>
      <c r="G61" s="6">
        <v>0.0</v>
      </c>
      <c r="H61" s="22">
        <v>4290.0</v>
      </c>
      <c r="I61" s="6">
        <v>2184426.0</v>
      </c>
      <c r="J61" s="6">
        <v>1.6740928E7</v>
      </c>
      <c r="K61" s="4">
        <f t="shared" si="26"/>
        <v>-14556502</v>
      </c>
      <c r="L61" s="4">
        <f>I61+Mar!L61</f>
        <v>22737272</v>
      </c>
      <c r="M61" s="4">
        <f>J61+Mar!M61</f>
        <v>98144722</v>
      </c>
      <c r="N61" s="4">
        <f t="shared" si="27"/>
        <v>-75407450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2.33421722E8</v>
      </c>
      <c r="E62" s="6">
        <v>1167052.0</v>
      </c>
      <c r="F62" s="6">
        <f t="shared" si="25"/>
        <v>232254670</v>
      </c>
      <c r="G62" s="6">
        <v>0.0</v>
      </c>
      <c r="H62" s="22">
        <v>772.0</v>
      </c>
      <c r="I62" s="6">
        <v>0.0</v>
      </c>
      <c r="J62" s="6">
        <v>5024805.0</v>
      </c>
      <c r="K62" s="4">
        <f t="shared" si="26"/>
        <v>-5024805</v>
      </c>
      <c r="L62" s="4">
        <f>I62+Mar!L62</f>
        <v>4909633</v>
      </c>
      <c r="M62" s="4">
        <f>J62+Mar!M62</f>
        <v>10330532</v>
      </c>
      <c r="N62" s="4">
        <f t="shared" si="27"/>
        <v>-5420899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2138099341</v>
      </c>
      <c r="E63" s="28">
        <f t="shared" si="29"/>
        <v>34881462.95</v>
      </c>
      <c r="F63" s="28">
        <f t="shared" si="29"/>
        <v>2103217878</v>
      </c>
      <c r="G63" s="28">
        <f t="shared" si="29"/>
        <v>152044538</v>
      </c>
      <c r="H63" s="29">
        <f t="shared" si="29"/>
        <v>5320</v>
      </c>
      <c r="I63" s="28">
        <f t="shared" si="29"/>
        <v>2184426</v>
      </c>
      <c r="J63" s="28">
        <f t="shared" si="29"/>
        <v>21814944</v>
      </c>
      <c r="K63" s="28">
        <f t="shared" si="29"/>
        <v>-19630518</v>
      </c>
      <c r="L63" s="28">
        <f t="shared" si="29"/>
        <v>27646905</v>
      </c>
      <c r="M63" s="28">
        <f t="shared" si="29"/>
        <v>129831969.3</v>
      </c>
      <c r="N63" s="28">
        <f t="shared" si="29"/>
        <v>-102185064.3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12953664174</v>
      </c>
      <c r="E64" s="28">
        <f t="shared" si="30"/>
        <v>286469635.1</v>
      </c>
      <c r="F64" s="28">
        <f t="shared" si="30"/>
        <v>12667194539</v>
      </c>
      <c r="G64" s="28">
        <f t="shared" si="30"/>
        <v>5465648532</v>
      </c>
      <c r="H64" s="29">
        <f t="shared" si="30"/>
        <v>91513</v>
      </c>
      <c r="I64" s="28">
        <f t="shared" si="30"/>
        <v>22337255.57</v>
      </c>
      <c r="J64" s="28">
        <f t="shared" si="30"/>
        <v>137306445.5</v>
      </c>
      <c r="K64" s="28">
        <f t="shared" si="30"/>
        <v>-114969189.9</v>
      </c>
      <c r="L64" s="28">
        <f t="shared" si="30"/>
        <v>316521512.7</v>
      </c>
      <c r="M64" s="28">
        <f t="shared" si="30"/>
        <v>927462514.9</v>
      </c>
      <c r="N64" s="28">
        <f t="shared" si="30"/>
        <v>-610941002.2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3.5307928469E10</v>
      </c>
      <c r="E67" s="6">
        <v>5.86334077E8</v>
      </c>
      <c r="F67" s="6">
        <f t="shared" ref="F67:F77" si="31">D67-E67</f>
        <v>34721594392</v>
      </c>
      <c r="G67" s="6">
        <v>2.6625E8</v>
      </c>
      <c r="H67" s="22">
        <v>24171.0</v>
      </c>
      <c r="I67" s="6">
        <v>1.31744544E8</v>
      </c>
      <c r="J67" s="6">
        <v>2.45029735E8</v>
      </c>
      <c r="K67" s="4">
        <f t="shared" ref="K67:K77" si="32">I67-J67</f>
        <v>-113285191</v>
      </c>
      <c r="L67" s="4">
        <f>I67+Mar!L67</f>
        <v>748273761</v>
      </c>
      <c r="M67" s="4">
        <f>J67+Mar!M67</f>
        <v>1312354185</v>
      </c>
      <c r="N67" s="4">
        <f t="shared" ref="N67:N77" si="33">L67-M67</f>
        <v>-564080424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2.5915850355E8</v>
      </c>
      <c r="E68" s="6">
        <v>1575811.96</v>
      </c>
      <c r="F68" s="6">
        <f t="shared" si="31"/>
        <v>257582691.6</v>
      </c>
      <c r="G68" s="6">
        <v>0.0</v>
      </c>
      <c r="H68" s="22">
        <v>924.0</v>
      </c>
      <c r="I68" s="6">
        <v>263993.77</v>
      </c>
      <c r="J68" s="6">
        <v>1095657.87</v>
      </c>
      <c r="K68" s="4">
        <f t="shared" si="32"/>
        <v>-831664.1</v>
      </c>
      <c r="L68" s="4">
        <f>I68+Mar!L68</f>
        <v>2514145.65</v>
      </c>
      <c r="M68" s="4">
        <f>J68+Mar!M68</f>
        <v>22515039.37</v>
      </c>
      <c r="N68" s="4">
        <f t="shared" si="33"/>
        <v>-20000893.72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9.428675477E8</v>
      </c>
      <c r="E69" s="6">
        <v>1.050134239E7</v>
      </c>
      <c r="F69" s="6">
        <f t="shared" si="31"/>
        <v>932366205.3</v>
      </c>
      <c r="G69" s="6">
        <v>0.0</v>
      </c>
      <c r="H69" s="22">
        <v>1802.0</v>
      </c>
      <c r="I69" s="6">
        <v>1.164738522E7</v>
      </c>
      <c r="J69" s="6">
        <v>1.309778623E7</v>
      </c>
      <c r="K69" s="4">
        <f t="shared" si="32"/>
        <v>-1450401.01</v>
      </c>
      <c r="L69" s="4">
        <f>I69+Mar!L69</f>
        <v>26855703.93</v>
      </c>
      <c r="M69" s="4">
        <f>J69+Mar!M69</f>
        <v>44548735.75</v>
      </c>
      <c r="N69" s="4">
        <f t="shared" si="33"/>
        <v>-17693031.82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1.88549286E8</v>
      </c>
      <c r="E70" s="6">
        <v>180415.0</v>
      </c>
      <c r="F70" s="6">
        <f t="shared" si="31"/>
        <v>188368871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2"/>
        <v>0</v>
      </c>
      <c r="L70" s="4">
        <f>I70+Mar!L70</f>
        <v>4998</v>
      </c>
      <c r="M70" s="4">
        <f>J70+Mar!M70</f>
        <v>426661</v>
      </c>
      <c r="N70" s="4">
        <f t="shared" si="33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1.011556051E9</v>
      </c>
      <c r="E71" s="6">
        <v>4895216.0</v>
      </c>
      <c r="F71" s="6">
        <f t="shared" si="31"/>
        <v>1006660835</v>
      </c>
      <c r="G71" s="6">
        <v>0.0</v>
      </c>
      <c r="H71" s="22">
        <v>1705.0</v>
      </c>
      <c r="I71" s="6">
        <v>345033.0</v>
      </c>
      <c r="J71" s="6">
        <v>1.39551873E8</v>
      </c>
      <c r="K71" s="4">
        <f t="shared" si="32"/>
        <v>-139206840</v>
      </c>
      <c r="L71" s="4">
        <f>I71+Mar!L71</f>
        <v>2345440</v>
      </c>
      <c r="M71" s="4">
        <f>J71+Mar!M71</f>
        <v>193464501</v>
      </c>
      <c r="N71" s="4">
        <f t="shared" si="33"/>
        <v>-191119061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1.400661046E9</v>
      </c>
      <c r="E72" s="6">
        <v>3.2460286E7</v>
      </c>
      <c r="F72" s="6">
        <f t="shared" si="31"/>
        <v>1368200760</v>
      </c>
      <c r="G72" s="6">
        <v>0.0</v>
      </c>
      <c r="H72" s="22">
        <v>4530.0</v>
      </c>
      <c r="I72" s="6">
        <v>1035076.0</v>
      </c>
      <c r="J72" s="6">
        <v>1.223451E7</v>
      </c>
      <c r="K72" s="4">
        <f t="shared" si="32"/>
        <v>-11199434</v>
      </c>
      <c r="L72" s="4">
        <f>I72+Mar!L72</f>
        <v>6688019</v>
      </c>
      <c r="M72" s="4">
        <f>J72+Mar!M72</f>
        <v>57405329</v>
      </c>
      <c r="N72" s="4">
        <f t="shared" si="33"/>
        <v>-50717310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6.14217699E8</v>
      </c>
      <c r="E73" s="6">
        <v>1.0052656E7</v>
      </c>
      <c r="F73" s="6">
        <f t="shared" si="31"/>
        <v>604165043</v>
      </c>
      <c r="G73" s="6">
        <v>0.0</v>
      </c>
      <c r="H73" s="22">
        <v>395.0</v>
      </c>
      <c r="I73" s="6">
        <v>0.0</v>
      </c>
      <c r="J73" s="6">
        <v>1275977.0</v>
      </c>
      <c r="K73" s="4">
        <f t="shared" si="32"/>
        <v>-1275977</v>
      </c>
      <c r="L73" s="4">
        <f>I73+Mar!L73</f>
        <v>0</v>
      </c>
      <c r="M73" s="4">
        <f>J73+Mar!M73</f>
        <v>21683085</v>
      </c>
      <c r="N73" s="4">
        <f t="shared" si="33"/>
        <v>-21683085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3.3647355148E8</v>
      </c>
      <c r="E74" s="6">
        <v>1706755.18</v>
      </c>
      <c r="F74" s="6">
        <f t="shared" si="31"/>
        <v>334766796.3</v>
      </c>
      <c r="G74" s="6">
        <v>0.0</v>
      </c>
      <c r="H74" s="22">
        <v>3966.0</v>
      </c>
      <c r="I74" s="6">
        <v>1527474.49</v>
      </c>
      <c r="J74" s="6">
        <v>1238493.15</v>
      </c>
      <c r="K74" s="4">
        <f t="shared" si="32"/>
        <v>288981.34</v>
      </c>
      <c r="L74" s="4">
        <f>I74+Mar!L74</f>
        <v>9799628.12</v>
      </c>
      <c r="M74" s="4">
        <f>J74+Mar!M74</f>
        <v>5023596.36</v>
      </c>
      <c r="N74" s="4">
        <f t="shared" si="33"/>
        <v>4776031.76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2.29431884437E9</v>
      </c>
      <c r="E75" s="6">
        <v>4.0741750536E8</v>
      </c>
      <c r="F75" s="6">
        <f t="shared" si="31"/>
        <v>1886901339</v>
      </c>
      <c r="G75" s="6">
        <v>0.0</v>
      </c>
      <c r="H75" s="22">
        <v>780.0</v>
      </c>
      <c r="I75" s="6">
        <v>2181400.0</v>
      </c>
      <c r="J75" s="6">
        <v>4387067.6</v>
      </c>
      <c r="K75" s="4">
        <f t="shared" si="32"/>
        <v>-2205667.6</v>
      </c>
      <c r="L75" s="4">
        <f>I75+Mar!L75</f>
        <v>79894009.06</v>
      </c>
      <c r="M75" s="4">
        <f>J75+Mar!M75</f>
        <v>9952234.63</v>
      </c>
      <c r="N75" s="4">
        <f t="shared" si="33"/>
        <v>69941774.43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6.680359388E9</v>
      </c>
      <c r="E76" s="6">
        <v>1.79130897E8</v>
      </c>
      <c r="F76" s="6">
        <f t="shared" si="31"/>
        <v>6501228491</v>
      </c>
      <c r="G76" s="6">
        <v>0.0</v>
      </c>
      <c r="H76" s="22">
        <v>19473.0</v>
      </c>
      <c r="I76" s="6">
        <v>2.41564144E8</v>
      </c>
      <c r="J76" s="6">
        <v>1.86827782E8</v>
      </c>
      <c r="K76" s="4">
        <f t="shared" si="32"/>
        <v>54736362</v>
      </c>
      <c r="L76" s="4">
        <f>I76+Mar!L76</f>
        <v>421478481</v>
      </c>
      <c r="M76" s="4">
        <f>J76+Mar!M76</f>
        <v>519633916</v>
      </c>
      <c r="N76" s="4">
        <f t="shared" si="33"/>
        <v>-98155435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1.49544395E8</v>
      </c>
      <c r="E77" s="6">
        <v>3156741.0</v>
      </c>
      <c r="F77" s="6">
        <f t="shared" si="31"/>
        <v>146387654</v>
      </c>
      <c r="G77" s="6">
        <v>0.0</v>
      </c>
      <c r="H77" s="22">
        <v>2920.0</v>
      </c>
      <c r="I77" s="6">
        <v>1006566.0</v>
      </c>
      <c r="J77" s="6">
        <v>390986.0</v>
      </c>
      <c r="K77" s="4">
        <f t="shared" si="32"/>
        <v>615580</v>
      </c>
      <c r="L77" s="4">
        <f>I77+Mar!L77</f>
        <v>3372824</v>
      </c>
      <c r="M77" s="4">
        <f>J77+Mar!M77</f>
        <v>8666002</v>
      </c>
      <c r="N77" s="4">
        <f t="shared" si="33"/>
        <v>-5293178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84</v>
      </c>
      <c r="D79" s="6">
        <v>7.1415608617E8</v>
      </c>
      <c r="E79" s="6">
        <v>2689111.68</v>
      </c>
      <c r="F79" s="6">
        <f>D79-E79</f>
        <v>711466974.5</v>
      </c>
      <c r="G79" s="6">
        <v>0.0</v>
      </c>
      <c r="H79" s="22">
        <v>13.0</v>
      </c>
      <c r="I79" s="6">
        <v>0.0</v>
      </c>
      <c r="J79" s="6">
        <v>0.0</v>
      </c>
      <c r="K79" s="4">
        <f>I79-J79</f>
        <v>0</v>
      </c>
      <c r="L79" s="4">
        <f>I79+Mar!L79</f>
        <v>0</v>
      </c>
      <c r="M79" s="4">
        <f>J79+Mar!M79</f>
        <v>0</v>
      </c>
      <c r="N79" s="4">
        <f>L79-M79</f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49899790867</v>
      </c>
      <c r="E80" s="28">
        <f t="shared" si="35"/>
        <v>1240100815</v>
      </c>
      <c r="F80" s="28">
        <f t="shared" si="35"/>
        <v>48659690053</v>
      </c>
      <c r="G80" s="28">
        <f t="shared" si="35"/>
        <v>266250000</v>
      </c>
      <c r="H80" s="29">
        <f t="shared" si="35"/>
        <v>60813</v>
      </c>
      <c r="I80" s="28">
        <f t="shared" si="35"/>
        <v>391315616.5</v>
      </c>
      <c r="J80" s="28">
        <f t="shared" si="35"/>
        <v>605129867.9</v>
      </c>
      <c r="K80" s="28">
        <f t="shared" si="35"/>
        <v>-213814251.4</v>
      </c>
      <c r="L80" s="28">
        <f t="shared" si="35"/>
        <v>1301227010</v>
      </c>
      <c r="M80" s="28">
        <f t="shared" si="35"/>
        <v>2195673285</v>
      </c>
      <c r="N80" s="28">
        <f t="shared" si="35"/>
        <v>-894446275.4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1.1552943758E10</v>
      </c>
      <c r="E82" s="6">
        <v>3.93647614E8</v>
      </c>
      <c r="F82" s="6">
        <f t="shared" ref="F82:F88" si="36">D82-E82</f>
        <v>11159296144</v>
      </c>
      <c r="G82" s="6">
        <v>0.0</v>
      </c>
      <c r="H82" s="22">
        <v>7184.0</v>
      </c>
      <c r="I82" s="6">
        <v>1.4227158E7</v>
      </c>
      <c r="J82" s="6">
        <v>1.40405654E8</v>
      </c>
      <c r="K82" s="4">
        <f t="shared" ref="K82:K88" si="37">I82-J82</f>
        <v>-126178496</v>
      </c>
      <c r="L82" s="4">
        <f>I82+Mar!L82</f>
        <v>98268903</v>
      </c>
      <c r="M82" s="4">
        <f>J82+Mar!M82</f>
        <v>442978400</v>
      </c>
      <c r="N82" s="4">
        <f t="shared" ref="N82:N88" si="38">L82-M82</f>
        <v>-344709497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1.113698652E8</v>
      </c>
      <c r="E83" s="6">
        <v>1980406.92</v>
      </c>
      <c r="F83" s="6">
        <f t="shared" si="36"/>
        <v>109389458.3</v>
      </c>
      <c r="G83" s="6">
        <v>0.0</v>
      </c>
      <c r="H83" s="22">
        <v>70.0</v>
      </c>
      <c r="I83" s="6">
        <v>1.064714514E7</v>
      </c>
      <c r="J83" s="6">
        <v>1.123241423E7</v>
      </c>
      <c r="K83" s="4">
        <f t="shared" si="37"/>
        <v>-585269.09</v>
      </c>
      <c r="L83" s="4">
        <f>I83+Mar!L83</f>
        <v>29237669.08</v>
      </c>
      <c r="M83" s="4">
        <f>J83+Mar!M83</f>
        <v>13915936.61</v>
      </c>
      <c r="N83" s="4">
        <f t="shared" si="38"/>
        <v>15321732.47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3.07606104E8</v>
      </c>
      <c r="E84" s="6">
        <v>750648.0</v>
      </c>
      <c r="F84" s="6">
        <f t="shared" si="36"/>
        <v>306855456</v>
      </c>
      <c r="G84" s="6">
        <v>0.0</v>
      </c>
      <c r="H84" s="22">
        <v>156.0</v>
      </c>
      <c r="I84" s="6">
        <v>0.0</v>
      </c>
      <c r="J84" s="6">
        <v>5013705.0</v>
      </c>
      <c r="K84" s="4">
        <f t="shared" si="37"/>
        <v>-5013705</v>
      </c>
      <c r="L84" s="4">
        <f>I84+Mar!L84</f>
        <v>186598</v>
      </c>
      <c r="M84" s="4">
        <f>J84+Mar!M84</f>
        <v>7305934</v>
      </c>
      <c r="N84" s="4">
        <f t="shared" si="38"/>
        <v>-7119336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6.6113145E7</v>
      </c>
      <c r="E85" s="6">
        <v>1.5905659E7</v>
      </c>
      <c r="F85" s="6">
        <f t="shared" si="36"/>
        <v>50207486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I85+Mar!L85</f>
        <v>0</v>
      </c>
      <c r="M85" s="4">
        <f>J85+Mar!M85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1.564791518E9</v>
      </c>
      <c r="E86" s="6">
        <v>8523669.0</v>
      </c>
      <c r="F86" s="6">
        <f t="shared" si="36"/>
        <v>1556267849</v>
      </c>
      <c r="G86" s="6">
        <v>0.0</v>
      </c>
      <c r="H86" s="22">
        <v>1561.0</v>
      </c>
      <c r="I86" s="6">
        <v>5528.0</v>
      </c>
      <c r="J86" s="6">
        <v>3.6819995E7</v>
      </c>
      <c r="K86" s="4">
        <f t="shared" si="37"/>
        <v>-36814467</v>
      </c>
      <c r="L86" s="4">
        <f>I86+Mar!L86</f>
        <v>165148</v>
      </c>
      <c r="M86" s="4">
        <f>J86+Mar!M86</f>
        <v>99570659</v>
      </c>
      <c r="N86" s="4">
        <f t="shared" si="38"/>
        <v>-99405511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2.2228775306E8</v>
      </c>
      <c r="E87" s="6">
        <v>1533832.11</v>
      </c>
      <c r="F87" s="6">
        <f t="shared" si="36"/>
        <v>220753921</v>
      </c>
      <c r="G87" s="6">
        <v>0.0</v>
      </c>
      <c r="H87" s="22">
        <v>96.0</v>
      </c>
      <c r="I87" s="6">
        <v>139600.0</v>
      </c>
      <c r="J87" s="6">
        <v>0.0</v>
      </c>
      <c r="K87" s="4">
        <f t="shared" si="37"/>
        <v>139600</v>
      </c>
      <c r="L87" s="4">
        <f>I87+Mar!L87</f>
        <v>537166</v>
      </c>
      <c r="M87" s="4">
        <f>J87+Mar!M87</f>
        <v>0</v>
      </c>
      <c r="N87" s="4">
        <f t="shared" si="38"/>
        <v>537166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5.227561E8</v>
      </c>
      <c r="E88" s="6">
        <v>1.6290587E7</v>
      </c>
      <c r="F88" s="6">
        <f t="shared" si="36"/>
        <v>506465513</v>
      </c>
      <c r="G88" s="6">
        <v>0.0</v>
      </c>
      <c r="H88" s="22">
        <v>2651.0</v>
      </c>
      <c r="I88" s="6">
        <v>5.9022472E7</v>
      </c>
      <c r="J88" s="6">
        <v>1.3864273E7</v>
      </c>
      <c r="K88" s="4">
        <f t="shared" si="37"/>
        <v>45158199</v>
      </c>
      <c r="L88" s="4">
        <f>I88+Mar!L88</f>
        <v>62226738</v>
      </c>
      <c r="M88" s="4">
        <f>J88+Mar!M88</f>
        <v>41410168</v>
      </c>
      <c r="N88" s="4">
        <f t="shared" si="38"/>
        <v>20816570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14347868243</v>
      </c>
      <c r="E89" s="28">
        <f t="shared" si="40"/>
        <v>438632416</v>
      </c>
      <c r="F89" s="28">
        <f t="shared" si="40"/>
        <v>13909235827</v>
      </c>
      <c r="G89" s="28">
        <f t="shared" si="40"/>
        <v>0</v>
      </c>
      <c r="H89" s="29">
        <f t="shared" si="40"/>
        <v>11742</v>
      </c>
      <c r="I89" s="28">
        <f t="shared" si="40"/>
        <v>84041903.14</v>
      </c>
      <c r="J89" s="28">
        <f t="shared" si="40"/>
        <v>207336041.2</v>
      </c>
      <c r="K89" s="28">
        <f t="shared" si="40"/>
        <v>-123294138.1</v>
      </c>
      <c r="L89" s="28">
        <f t="shared" si="40"/>
        <v>190622222.1</v>
      </c>
      <c r="M89" s="28">
        <f t="shared" si="40"/>
        <v>605181097.6</v>
      </c>
      <c r="N89" s="28">
        <f t="shared" si="40"/>
        <v>-414558875.5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7.33082054E8</v>
      </c>
      <c r="E90" s="6">
        <v>6391703.0</v>
      </c>
      <c r="F90" s="6">
        <f>D90-E90</f>
        <v>726690351</v>
      </c>
      <c r="G90" s="6">
        <v>0.0</v>
      </c>
      <c r="H90" s="22">
        <v>569.0</v>
      </c>
      <c r="I90" s="6">
        <v>586028.0</v>
      </c>
      <c r="J90" s="6">
        <v>5047625.0</v>
      </c>
      <c r="K90" s="4">
        <f>I90-J90</f>
        <v>-4461597</v>
      </c>
      <c r="L90" s="4">
        <f>I90+Mar!L90</f>
        <v>19013112</v>
      </c>
      <c r="M90" s="4">
        <f>J90+Mar!M90</f>
        <v>29004537</v>
      </c>
      <c r="N90" s="4">
        <f>L90-M90</f>
        <v>-9991425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733082054</v>
      </c>
      <c r="E91" s="28">
        <f t="shared" si="41"/>
        <v>6391703</v>
      </c>
      <c r="F91" s="28">
        <f t="shared" si="41"/>
        <v>726690351</v>
      </c>
      <c r="G91" s="28">
        <f t="shared" si="41"/>
        <v>0</v>
      </c>
      <c r="H91" s="30">
        <f t="shared" si="41"/>
        <v>569</v>
      </c>
      <c r="I91" s="28">
        <f t="shared" si="41"/>
        <v>586028</v>
      </c>
      <c r="J91" s="28">
        <f t="shared" si="41"/>
        <v>5047625</v>
      </c>
      <c r="K91" s="28">
        <f t="shared" si="41"/>
        <v>-4461597</v>
      </c>
      <c r="L91" s="28">
        <f t="shared" si="41"/>
        <v>19013112</v>
      </c>
      <c r="M91" s="28">
        <f t="shared" si="41"/>
        <v>29004537</v>
      </c>
      <c r="N91" s="28">
        <f t="shared" si="41"/>
        <v>-9991425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64980741165</v>
      </c>
      <c r="E92" s="28">
        <f t="shared" si="42"/>
        <v>1685124934</v>
      </c>
      <c r="F92" s="28">
        <f t="shared" si="42"/>
        <v>63295616231</v>
      </c>
      <c r="G92" s="28">
        <f t="shared" si="42"/>
        <v>266250000</v>
      </c>
      <c r="H92" s="29">
        <f t="shared" si="42"/>
        <v>73124</v>
      </c>
      <c r="I92" s="28">
        <f t="shared" si="42"/>
        <v>475943547.6</v>
      </c>
      <c r="J92" s="28">
        <f t="shared" si="42"/>
        <v>817513534.1</v>
      </c>
      <c r="K92" s="28">
        <f t="shared" si="42"/>
        <v>-341569986.5</v>
      </c>
      <c r="L92" s="28">
        <f t="shared" si="42"/>
        <v>1510862344</v>
      </c>
      <c r="M92" s="28">
        <f t="shared" si="42"/>
        <v>2829858920</v>
      </c>
      <c r="N92" s="28">
        <f t="shared" si="42"/>
        <v>-1318996576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1.7281010735E8</v>
      </c>
      <c r="E95" s="6">
        <v>357111.72</v>
      </c>
      <c r="F95" s="6">
        <f t="shared" ref="F95:F98" si="43">D95-E95</f>
        <v>172452995.6</v>
      </c>
      <c r="G95" s="6">
        <v>0.0</v>
      </c>
      <c r="H95" s="22">
        <v>74.0</v>
      </c>
      <c r="I95" s="6">
        <v>41000.0</v>
      </c>
      <c r="J95" s="6">
        <v>55248.64</v>
      </c>
      <c r="K95" s="4">
        <f t="shared" ref="K95:K98" si="44">I95-J95</f>
        <v>-14248.64</v>
      </c>
      <c r="L95" s="4">
        <f>I95+Mar!L95</f>
        <v>963000</v>
      </c>
      <c r="M95" s="4">
        <f>J95+Mar!M95</f>
        <v>135643.57</v>
      </c>
      <c r="N95" s="4">
        <f t="shared" ref="N95:N98" si="45">L95-M95</f>
        <v>827356.43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2.1003631945E10</v>
      </c>
      <c r="E96" s="6">
        <v>1.0872207E7</v>
      </c>
      <c r="F96" s="6">
        <f t="shared" si="43"/>
        <v>20992759738</v>
      </c>
      <c r="G96" s="6">
        <v>0.0</v>
      </c>
      <c r="H96" s="22">
        <v>21768.0</v>
      </c>
      <c r="I96" s="6">
        <v>356796.0</v>
      </c>
      <c r="J96" s="6">
        <v>2.30284049E8</v>
      </c>
      <c r="K96" s="4">
        <f t="shared" si="44"/>
        <v>-229927253</v>
      </c>
      <c r="L96" s="4">
        <f>I96+Mar!L96</f>
        <v>1383377</v>
      </c>
      <c r="M96" s="4">
        <f>J96+Mar!M96</f>
        <v>1340526035</v>
      </c>
      <c r="N96" s="4">
        <f t="shared" si="45"/>
        <v>-1339142658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2.397797203E9</v>
      </c>
      <c r="E97" s="6">
        <v>3.8571668E7</v>
      </c>
      <c r="F97" s="6">
        <f t="shared" si="43"/>
        <v>2359225535</v>
      </c>
      <c r="G97" s="6">
        <v>0.0</v>
      </c>
      <c r="H97" s="22">
        <v>1153.0</v>
      </c>
      <c r="I97" s="6">
        <v>1.7147411E7</v>
      </c>
      <c r="J97" s="6">
        <v>2.08409364E8</v>
      </c>
      <c r="K97" s="4">
        <f t="shared" si="44"/>
        <v>-191261953</v>
      </c>
      <c r="L97" s="4">
        <f>I97+Mar!L97</f>
        <v>260832933</v>
      </c>
      <c r="M97" s="4">
        <f>J97+Mar!M97</f>
        <v>688103351</v>
      </c>
      <c r="N97" s="4">
        <f t="shared" si="45"/>
        <v>-427270418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1.2086753033E10</v>
      </c>
      <c r="E98" s="6">
        <v>6.8065705E7</v>
      </c>
      <c r="F98" s="6">
        <f t="shared" si="43"/>
        <v>12018687328</v>
      </c>
      <c r="G98" s="6">
        <v>0.0</v>
      </c>
      <c r="H98" s="22">
        <v>73629.0</v>
      </c>
      <c r="I98" s="6">
        <v>4.61409225E8</v>
      </c>
      <c r="J98" s="6">
        <v>9.09160014E8</v>
      </c>
      <c r="K98" s="4">
        <f t="shared" si="44"/>
        <v>-447750789</v>
      </c>
      <c r="L98" s="4">
        <f>I98+Mar!L98</f>
        <v>2032132224</v>
      </c>
      <c r="M98" s="4">
        <f>J98+Mar!M98</f>
        <v>2555537322</v>
      </c>
      <c r="N98" s="4">
        <f t="shared" si="45"/>
        <v>-523405098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>
        <f>I99+Mar!L99</f>
        <v>0</v>
      </c>
      <c r="M99" s="4">
        <f>J99+Mar!M99</f>
        <v>0</v>
      </c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1.1852531459E10</v>
      </c>
      <c r="E100" s="6">
        <v>6907659.0</v>
      </c>
      <c r="F100" s="6">
        <f>D100-E100</f>
        <v>11845623800</v>
      </c>
      <c r="G100" s="6">
        <v>0.0</v>
      </c>
      <c r="H100" s="22">
        <v>27682.0</v>
      </c>
      <c r="I100" s="6">
        <v>7.64901218E8</v>
      </c>
      <c r="J100" s="6">
        <v>5.33322284E8</v>
      </c>
      <c r="K100" s="4">
        <f>I100-J100</f>
        <v>231578934</v>
      </c>
      <c r="L100" s="4">
        <f>I100+Mar!L100</f>
        <v>3081201698</v>
      </c>
      <c r="M100" s="4">
        <f>J100+Mar!M100</f>
        <v>2793765033</v>
      </c>
      <c r="N100" s="4">
        <f>L100-M100</f>
        <v>287436665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47513523747</v>
      </c>
      <c r="E101" s="28">
        <f t="shared" si="47"/>
        <v>124774350.7</v>
      </c>
      <c r="F101" s="28">
        <f t="shared" si="47"/>
        <v>47388749397</v>
      </c>
      <c r="G101" s="28">
        <f t="shared" si="47"/>
        <v>0</v>
      </c>
      <c r="H101" s="30">
        <f t="shared" si="47"/>
        <v>124306</v>
      </c>
      <c r="I101" s="28">
        <f t="shared" si="47"/>
        <v>1243855650</v>
      </c>
      <c r="J101" s="28">
        <f t="shared" si="47"/>
        <v>1881230960</v>
      </c>
      <c r="K101" s="28">
        <f t="shared" si="47"/>
        <v>-637375309.6</v>
      </c>
      <c r="L101" s="28">
        <f t="shared" si="47"/>
        <v>5376513232</v>
      </c>
      <c r="M101" s="28">
        <f t="shared" si="47"/>
        <v>7378067385</v>
      </c>
      <c r="N101" s="28">
        <f t="shared" si="47"/>
        <v>-2001554153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2.290764232E9</v>
      </c>
      <c r="E103" s="6">
        <v>8881473.0</v>
      </c>
      <c r="F103" s="6">
        <f>D103-E103</f>
        <v>2281882759</v>
      </c>
      <c r="G103" s="6">
        <v>0.0</v>
      </c>
      <c r="H103" s="22">
        <v>3869.0</v>
      </c>
      <c r="I103" s="6">
        <v>4.9880236E7</v>
      </c>
      <c r="J103" s="6">
        <v>2.25370373E8</v>
      </c>
      <c r="K103" s="4">
        <f>I103-J103</f>
        <v>-175490137</v>
      </c>
      <c r="L103" s="4">
        <f>I103+Mar!L103</f>
        <v>719200519</v>
      </c>
      <c r="M103" s="4">
        <f>J103+Mar!M103</f>
        <v>706726444</v>
      </c>
      <c r="N103" s="4">
        <f>L103-M103</f>
        <v>12474075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2290764232</v>
      </c>
      <c r="E104" s="28">
        <f t="shared" si="48"/>
        <v>8881473</v>
      </c>
      <c r="F104" s="28">
        <f t="shared" si="48"/>
        <v>2281882759</v>
      </c>
      <c r="G104" s="28">
        <f t="shared" si="48"/>
        <v>0</v>
      </c>
      <c r="H104" s="30">
        <f t="shared" si="48"/>
        <v>3869</v>
      </c>
      <c r="I104" s="28">
        <f t="shared" si="48"/>
        <v>49880236</v>
      </c>
      <c r="J104" s="28">
        <f t="shared" si="48"/>
        <v>225370373</v>
      </c>
      <c r="K104" s="28">
        <f t="shared" si="48"/>
        <v>-175490137</v>
      </c>
      <c r="L104" s="28">
        <f t="shared" si="48"/>
        <v>719200519</v>
      </c>
      <c r="M104" s="28">
        <f t="shared" si="48"/>
        <v>706726444</v>
      </c>
      <c r="N104" s="28">
        <f t="shared" si="48"/>
        <v>12474075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49804287979</v>
      </c>
      <c r="E105" s="28">
        <f t="shared" si="49"/>
        <v>133655823.7</v>
      </c>
      <c r="F105" s="28">
        <f t="shared" si="49"/>
        <v>49670632156</v>
      </c>
      <c r="G105" s="28">
        <f t="shared" si="49"/>
        <v>0</v>
      </c>
      <c r="H105" s="30">
        <f t="shared" si="49"/>
        <v>128175</v>
      </c>
      <c r="I105" s="28">
        <f t="shared" si="49"/>
        <v>1293735886</v>
      </c>
      <c r="J105" s="28">
        <f t="shared" si="49"/>
        <v>2106601333</v>
      </c>
      <c r="K105" s="28">
        <f t="shared" si="49"/>
        <v>-812865446.6</v>
      </c>
      <c r="L105" s="28">
        <f t="shared" si="49"/>
        <v>6095713751</v>
      </c>
      <c r="M105" s="28">
        <f t="shared" si="49"/>
        <v>8084793829</v>
      </c>
      <c r="N105" s="28">
        <f t="shared" si="49"/>
        <v>-1989080078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8.955314308E9</v>
      </c>
      <c r="E108" s="6">
        <v>1.00192751E8</v>
      </c>
      <c r="F108" s="6">
        <f t="shared" ref="F108:F110" si="50">D108-E108</f>
        <v>8855121557</v>
      </c>
      <c r="G108" s="6">
        <v>0.0</v>
      </c>
      <c r="H108" s="22">
        <v>498473.0</v>
      </c>
      <c r="I108" s="6">
        <v>3.08463914E8</v>
      </c>
      <c r="J108" s="6">
        <v>7.1795079E7</v>
      </c>
      <c r="K108" s="4">
        <f t="shared" ref="K108:K110" si="51">I108-J108</f>
        <v>236668835</v>
      </c>
      <c r="L108" s="4">
        <f>I108+Mar!L108</f>
        <v>796052006</v>
      </c>
      <c r="M108" s="4">
        <f>J108+Mar!M108</f>
        <v>456339720</v>
      </c>
      <c r="N108" s="4">
        <f t="shared" ref="N108:N110" si="52">L108-M108</f>
        <v>339712286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4.869377247E9</v>
      </c>
      <c r="E109" s="6">
        <v>6.5355314E7</v>
      </c>
      <c r="F109" s="6">
        <f t="shared" si="50"/>
        <v>4804021933</v>
      </c>
      <c r="G109" s="6">
        <v>0.0</v>
      </c>
      <c r="H109" s="22">
        <v>10450.0</v>
      </c>
      <c r="I109" s="6">
        <v>3.29733538E8</v>
      </c>
      <c r="J109" s="6">
        <v>2.0946681E8</v>
      </c>
      <c r="K109" s="4">
        <f t="shared" si="51"/>
        <v>120266728</v>
      </c>
      <c r="L109" s="4">
        <f>I109+Mar!L109</f>
        <v>859254327</v>
      </c>
      <c r="M109" s="4">
        <f>J109+Mar!M109</f>
        <v>786201093</v>
      </c>
      <c r="N109" s="4">
        <f t="shared" si="52"/>
        <v>73053234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3.222924468E9</v>
      </c>
      <c r="E110" s="6">
        <v>1.28405492E8</v>
      </c>
      <c r="F110" s="6">
        <f t="shared" si="50"/>
        <v>3094518976</v>
      </c>
      <c r="G110" s="6">
        <v>0.0</v>
      </c>
      <c r="H110" s="22">
        <v>4578.0</v>
      </c>
      <c r="I110" s="6">
        <v>1.14275349E8</v>
      </c>
      <c r="J110" s="6">
        <v>1.41843289E8</v>
      </c>
      <c r="K110" s="4">
        <f t="shared" si="51"/>
        <v>-27567940</v>
      </c>
      <c r="L110" s="4">
        <f>I110+Mar!L110</f>
        <v>649779946</v>
      </c>
      <c r="M110" s="4">
        <f>J110+Mar!M110</f>
        <v>362187291</v>
      </c>
      <c r="N110" s="4">
        <f t="shared" si="52"/>
        <v>287592655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17047616023</v>
      </c>
      <c r="E111" s="28">
        <f t="shared" si="54"/>
        <v>293953557</v>
      </c>
      <c r="F111" s="28">
        <f t="shared" si="54"/>
        <v>16753662466</v>
      </c>
      <c r="G111" s="28">
        <f t="shared" si="54"/>
        <v>0</v>
      </c>
      <c r="H111" s="29">
        <f t="shared" si="54"/>
        <v>513501</v>
      </c>
      <c r="I111" s="28">
        <f t="shared" si="54"/>
        <v>752472801</v>
      </c>
      <c r="J111" s="28">
        <f t="shared" si="54"/>
        <v>423105178</v>
      </c>
      <c r="K111" s="28">
        <f t="shared" si="54"/>
        <v>329367623</v>
      </c>
      <c r="L111" s="28">
        <f t="shared" si="54"/>
        <v>2305086279</v>
      </c>
      <c r="M111" s="28">
        <f t="shared" si="54"/>
        <v>1604728104</v>
      </c>
      <c r="N111" s="28">
        <f t="shared" si="54"/>
        <v>700358175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8.680255069E9</v>
      </c>
      <c r="E113" s="6">
        <v>6.7513761E7</v>
      </c>
      <c r="F113" s="6">
        <f>D113-E113</f>
        <v>8612741308</v>
      </c>
      <c r="G113" s="6">
        <v>0.0</v>
      </c>
      <c r="H113" s="22">
        <v>7148.0</v>
      </c>
      <c r="I113" s="6">
        <v>2.6206216E7</v>
      </c>
      <c r="J113" s="6">
        <v>1.2889411E8</v>
      </c>
      <c r="K113" s="4">
        <f>I113-J113</f>
        <v>-102687894</v>
      </c>
      <c r="L113" s="4">
        <f>I113+Mar!L113</f>
        <v>188148741</v>
      </c>
      <c r="M113" s="4">
        <f>J113+Mar!M113</f>
        <v>595304365</v>
      </c>
      <c r="N113" s="4">
        <f>L113-M113</f>
        <v>-407155624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8680255069</v>
      </c>
      <c r="E114" s="28">
        <f t="shared" si="55"/>
        <v>67513761</v>
      </c>
      <c r="F114" s="28">
        <f t="shared" si="55"/>
        <v>8612741308</v>
      </c>
      <c r="G114" s="28">
        <f t="shared" si="55"/>
        <v>0</v>
      </c>
      <c r="H114" s="30">
        <f t="shared" si="55"/>
        <v>7148</v>
      </c>
      <c r="I114" s="28">
        <f t="shared" si="55"/>
        <v>26206216</v>
      </c>
      <c r="J114" s="28">
        <f t="shared" si="55"/>
        <v>128894110</v>
      </c>
      <c r="K114" s="28">
        <f t="shared" si="55"/>
        <v>-102687894</v>
      </c>
      <c r="L114" s="28">
        <f t="shared" si="55"/>
        <v>188148741</v>
      </c>
      <c r="M114" s="28">
        <f t="shared" si="55"/>
        <v>595304365</v>
      </c>
      <c r="N114" s="28">
        <f t="shared" si="55"/>
        <v>-407155624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25727871092</v>
      </c>
      <c r="E115" s="28">
        <f t="shared" si="56"/>
        <v>361467318</v>
      </c>
      <c r="F115" s="28">
        <f t="shared" si="56"/>
        <v>25366403774</v>
      </c>
      <c r="G115" s="28">
        <f t="shared" si="56"/>
        <v>0</v>
      </c>
      <c r="H115" s="30">
        <f t="shared" si="56"/>
        <v>520649</v>
      </c>
      <c r="I115" s="28">
        <f t="shared" si="56"/>
        <v>778679017</v>
      </c>
      <c r="J115" s="28">
        <f t="shared" si="56"/>
        <v>551999288</v>
      </c>
      <c r="K115" s="28">
        <f t="shared" si="56"/>
        <v>226679729</v>
      </c>
      <c r="L115" s="28">
        <f t="shared" si="56"/>
        <v>2493235020</v>
      </c>
      <c r="M115" s="28">
        <f t="shared" si="56"/>
        <v>2200032469</v>
      </c>
      <c r="N115" s="28">
        <f t="shared" si="56"/>
        <v>293202551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212366596960</v>
      </c>
      <c r="E116" s="40">
        <f t="shared" si="57"/>
        <v>2987996200</v>
      </c>
      <c r="F116" s="40">
        <f t="shared" si="57"/>
        <v>209378600760</v>
      </c>
      <c r="G116" s="40">
        <f t="shared" si="57"/>
        <v>60694886834</v>
      </c>
      <c r="H116" s="41">
        <f t="shared" si="57"/>
        <v>1860884</v>
      </c>
      <c r="I116" s="40">
        <f t="shared" si="57"/>
        <v>2805297617</v>
      </c>
      <c r="J116" s="40">
        <f t="shared" si="57"/>
        <v>4247513674</v>
      </c>
      <c r="K116" s="40">
        <f t="shared" si="57"/>
        <v>-1442216057</v>
      </c>
      <c r="L116" s="40">
        <f t="shared" si="57"/>
        <v>11658292710</v>
      </c>
      <c r="M116" s="40">
        <f t="shared" si="57"/>
        <v>16677954129</v>
      </c>
      <c r="N116" s="40">
        <f t="shared" si="57"/>
        <v>-5019661419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I116+Mar!L116-L116</f>
        <v>-114124209.4</v>
      </c>
      <c r="M117" s="4">
        <f>J116+Mar!M116-Apr!M116</f>
        <v>-115269159.1</v>
      </c>
      <c r="N117" s="4">
        <f>K116+Mar!N116-Apr!N116</f>
        <v>1144949.72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44"/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119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3.746895024E9</v>
      </c>
      <c r="E9" s="6">
        <v>1.3209879E7</v>
      </c>
      <c r="F9" s="6">
        <f t="shared" ref="F9:F27" si="1">D9-E9</f>
        <v>3733685145</v>
      </c>
      <c r="G9" s="6">
        <v>3.68373847E9</v>
      </c>
      <c r="H9" s="22">
        <v>5714.0</v>
      </c>
      <c r="I9" s="6">
        <v>2617552.0</v>
      </c>
      <c r="J9" s="6">
        <v>4.1744409E7</v>
      </c>
      <c r="K9" s="4">
        <f t="shared" ref="K9:K27" si="2">I9-J9</f>
        <v>-39126857</v>
      </c>
      <c r="L9" s="4">
        <f>I9+Apr!L9</f>
        <v>39272520</v>
      </c>
      <c r="M9" s="4">
        <f>J9+Apr!M9</f>
        <v>174888661</v>
      </c>
      <c r="N9" s="4">
        <f t="shared" ref="N9:N27" si="3">L9-M9</f>
        <v>-135616141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1.12358639149E9</v>
      </c>
      <c r="E10" s="6">
        <v>1.026533856E7</v>
      </c>
      <c r="F10" s="6">
        <f t="shared" si="1"/>
        <v>1113321053</v>
      </c>
      <c r="G10" s="6">
        <v>1.0184087501E9</v>
      </c>
      <c r="H10" s="22">
        <v>4186.0</v>
      </c>
      <c r="I10" s="6">
        <v>4.522734347E7</v>
      </c>
      <c r="J10" s="6">
        <v>1.077215568E7</v>
      </c>
      <c r="K10" s="4">
        <f t="shared" si="2"/>
        <v>34455187.79</v>
      </c>
      <c r="L10" s="4">
        <f>I10+Apr!L10</f>
        <v>142145355.1</v>
      </c>
      <c r="M10" s="4">
        <f>J10+Apr!M10</f>
        <v>61621405.76</v>
      </c>
      <c r="N10" s="4">
        <f t="shared" si="3"/>
        <v>80523949.36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1.06117058827E9</v>
      </c>
      <c r="E11" s="6">
        <v>8819802.83</v>
      </c>
      <c r="F11" s="6">
        <f t="shared" si="1"/>
        <v>1052350785</v>
      </c>
      <c r="G11" s="6">
        <v>9.857199098E8</v>
      </c>
      <c r="H11" s="22">
        <v>2453.0</v>
      </c>
      <c r="I11" s="6">
        <v>3733028.27</v>
      </c>
      <c r="J11" s="6">
        <v>1.445141488E7</v>
      </c>
      <c r="K11" s="4">
        <f t="shared" si="2"/>
        <v>-10718386.61</v>
      </c>
      <c r="L11" s="4">
        <f>I11+Apr!L11</f>
        <v>24312343.51</v>
      </c>
      <c r="M11" s="4">
        <f>J11+Apr!M11</f>
        <v>62358689.44</v>
      </c>
      <c r="N11" s="4">
        <f t="shared" si="3"/>
        <v>-38046345.93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4.575968709E8</v>
      </c>
      <c r="E12" s="6">
        <v>1.485647908E7</v>
      </c>
      <c r="F12" s="6">
        <f t="shared" si="1"/>
        <v>442740391.8</v>
      </c>
      <c r="G12" s="6">
        <v>4.0686879924E8</v>
      </c>
      <c r="H12" s="22">
        <v>1749.0</v>
      </c>
      <c r="I12" s="6">
        <v>951931.98</v>
      </c>
      <c r="J12" s="6">
        <v>192961.45</v>
      </c>
      <c r="K12" s="4">
        <f t="shared" si="2"/>
        <v>758970.53</v>
      </c>
      <c r="L12" s="4">
        <f>I12+Apr!L12</f>
        <v>46071413.6</v>
      </c>
      <c r="M12" s="4">
        <f>J12+Apr!M12</f>
        <v>1998437.55</v>
      </c>
      <c r="N12" s="4">
        <f t="shared" si="3"/>
        <v>44072976.05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3.44878348E8</v>
      </c>
      <c r="E13" s="6">
        <v>954514.0</v>
      </c>
      <c r="F13" s="6">
        <f t="shared" si="1"/>
        <v>343923834</v>
      </c>
      <c r="G13" s="6">
        <v>3.0699852E8</v>
      </c>
      <c r="H13" s="22">
        <v>1133.0</v>
      </c>
      <c r="I13" s="6">
        <v>171687.0</v>
      </c>
      <c r="J13" s="6">
        <v>1340252.0</v>
      </c>
      <c r="K13" s="4">
        <f t="shared" si="2"/>
        <v>-1168565</v>
      </c>
      <c r="L13" s="4">
        <f>I13+Apr!L13</f>
        <v>1536113</v>
      </c>
      <c r="M13" s="4">
        <f>J13+Apr!M13</f>
        <v>13558769</v>
      </c>
      <c r="N13" s="4">
        <f t="shared" si="3"/>
        <v>-12022656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2.971263241E9</v>
      </c>
      <c r="E14" s="6">
        <v>1.1378115E7</v>
      </c>
      <c r="F14" s="6">
        <f t="shared" si="1"/>
        <v>2959885126</v>
      </c>
      <c r="G14" s="6">
        <v>2.758940115E9</v>
      </c>
      <c r="H14" s="22">
        <v>14240.0</v>
      </c>
      <c r="I14" s="6">
        <v>2306279.0</v>
      </c>
      <c r="J14" s="6">
        <v>1.16340091E8</v>
      </c>
      <c r="K14" s="4">
        <f t="shared" si="2"/>
        <v>-114033812</v>
      </c>
      <c r="L14" s="4">
        <f>I14+Apr!L14</f>
        <v>53816487</v>
      </c>
      <c r="M14" s="4">
        <f>J14+Apr!M14</f>
        <v>278955678</v>
      </c>
      <c r="N14" s="4">
        <f t="shared" si="3"/>
        <v>-225139191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7.695789E7</v>
      </c>
      <c r="E15" s="6">
        <v>375586.0</v>
      </c>
      <c r="F15" s="6">
        <f t="shared" si="1"/>
        <v>76582304</v>
      </c>
      <c r="G15" s="6">
        <v>7.5092489E7</v>
      </c>
      <c r="H15" s="22">
        <v>472.0</v>
      </c>
      <c r="I15" s="6">
        <v>137070.0</v>
      </c>
      <c r="J15" s="6">
        <v>1.8942287E7</v>
      </c>
      <c r="K15" s="4">
        <f t="shared" si="2"/>
        <v>-18805217</v>
      </c>
      <c r="L15" s="4">
        <f>I15+Apr!L15</f>
        <v>10986298</v>
      </c>
      <c r="M15" s="4">
        <f>J15+Apr!M15</f>
        <v>20197643</v>
      </c>
      <c r="N15" s="4">
        <f t="shared" si="3"/>
        <v>-9211345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6.7424855E7</v>
      </c>
      <c r="E16" s="6">
        <v>1400670.0</v>
      </c>
      <c r="F16" s="6">
        <f t="shared" si="1"/>
        <v>66024185</v>
      </c>
      <c r="G16" s="6">
        <v>5846187.0</v>
      </c>
      <c r="H16" s="22">
        <v>42.0</v>
      </c>
      <c r="I16" s="6">
        <v>0.0</v>
      </c>
      <c r="J16" s="6">
        <v>4.5578786E7</v>
      </c>
      <c r="K16" s="4">
        <f t="shared" si="2"/>
        <v>-45578786</v>
      </c>
      <c r="L16" s="4">
        <f>I16+Apr!L16</f>
        <v>0</v>
      </c>
      <c r="M16" s="4">
        <f>J16+Apr!M16</f>
        <v>49849715</v>
      </c>
      <c r="N16" s="4">
        <f t="shared" si="3"/>
        <v>-49849715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1.029227352E9</v>
      </c>
      <c r="E17" s="6">
        <v>2.5880972E7</v>
      </c>
      <c r="F17" s="6">
        <f t="shared" si="1"/>
        <v>1003346380</v>
      </c>
      <c r="G17" s="6">
        <v>1.016269371E9</v>
      </c>
      <c r="H17" s="22">
        <v>10825.0</v>
      </c>
      <c r="I17" s="6">
        <v>0.0</v>
      </c>
      <c r="J17" s="6">
        <v>1.1343529E7</v>
      </c>
      <c r="K17" s="4">
        <f t="shared" si="2"/>
        <v>-11343529</v>
      </c>
      <c r="L17" s="4">
        <f>I17+Apr!L17</f>
        <v>1459</v>
      </c>
      <c r="M17" s="4">
        <f>J17+Apr!M17</f>
        <v>41872591</v>
      </c>
      <c r="N17" s="4">
        <f t="shared" si="3"/>
        <v>-41871132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3.078016698E9</v>
      </c>
      <c r="E18" s="6">
        <v>3.0465413E7</v>
      </c>
      <c r="F18" s="6">
        <f t="shared" si="1"/>
        <v>3047551285</v>
      </c>
      <c r="G18" s="6">
        <v>3.027086882E9</v>
      </c>
      <c r="H18" s="22">
        <v>10745.0</v>
      </c>
      <c r="I18" s="6">
        <v>1729292.0</v>
      </c>
      <c r="J18" s="6">
        <v>5.9911941E7</v>
      </c>
      <c r="K18" s="4">
        <f t="shared" si="2"/>
        <v>-58182649</v>
      </c>
      <c r="L18" s="4">
        <f>I18+Apr!L18</f>
        <v>28110254</v>
      </c>
      <c r="M18" s="4">
        <f>J18+Apr!M18</f>
        <v>190730898</v>
      </c>
      <c r="N18" s="4">
        <f t="shared" si="3"/>
        <v>-162620644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2.50652535189E9</v>
      </c>
      <c r="E19" s="6">
        <v>1.098195509E7</v>
      </c>
      <c r="F19" s="6">
        <f t="shared" si="1"/>
        <v>2495543397</v>
      </c>
      <c r="G19" s="6">
        <v>2.24920813455E9</v>
      </c>
      <c r="H19" s="22">
        <v>5031.0</v>
      </c>
      <c r="I19" s="6">
        <v>3905077.42</v>
      </c>
      <c r="J19" s="6">
        <v>1.27541992E7</v>
      </c>
      <c r="K19" s="4">
        <f t="shared" si="2"/>
        <v>-8849121.78</v>
      </c>
      <c r="L19" s="4">
        <f>I19+Apr!L19</f>
        <v>68186830.67</v>
      </c>
      <c r="M19" s="4">
        <f>J19+Apr!M19</f>
        <v>79303775.39</v>
      </c>
      <c r="N19" s="4">
        <f t="shared" si="3"/>
        <v>-11116944.72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9.11466351648E9</v>
      </c>
      <c r="E20" s="6">
        <v>3.804182343E7</v>
      </c>
      <c r="F20" s="6">
        <f t="shared" si="1"/>
        <v>9076621693</v>
      </c>
      <c r="G20" s="6">
        <v>8.64535411111E9</v>
      </c>
      <c r="H20" s="22">
        <v>31382.0</v>
      </c>
      <c r="I20" s="6">
        <v>6256920.62</v>
      </c>
      <c r="J20" s="6">
        <v>3.710349132E7</v>
      </c>
      <c r="K20" s="4">
        <f t="shared" si="2"/>
        <v>-30846570.7</v>
      </c>
      <c r="L20" s="4">
        <f>I20+Apr!L20</f>
        <v>104906113.5</v>
      </c>
      <c r="M20" s="4">
        <f>J20+Apr!M20</f>
        <v>262992957.4</v>
      </c>
      <c r="N20" s="4">
        <f t="shared" si="3"/>
        <v>-158086843.8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3.1844592675E8</v>
      </c>
      <c r="E21" s="6">
        <v>2512838.39</v>
      </c>
      <c r="F21" s="6">
        <f t="shared" si="1"/>
        <v>315933088.4</v>
      </c>
      <c r="G21" s="6">
        <v>3.1443298311E8</v>
      </c>
      <c r="H21" s="22">
        <v>875.0</v>
      </c>
      <c r="I21" s="6">
        <v>173522.0</v>
      </c>
      <c r="J21" s="6">
        <v>792438.42</v>
      </c>
      <c r="K21" s="4">
        <f t="shared" si="2"/>
        <v>-618916.42</v>
      </c>
      <c r="L21" s="4">
        <f>I21+Apr!L21</f>
        <v>1483912.07</v>
      </c>
      <c r="M21" s="4">
        <f>J21+Apr!M21</f>
        <v>1434426.45</v>
      </c>
      <c r="N21" s="4">
        <f t="shared" si="3"/>
        <v>49485.62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3.48436791676E9</v>
      </c>
      <c r="E22" s="6">
        <v>9315149.88</v>
      </c>
      <c r="F22" s="6">
        <f t="shared" si="1"/>
        <v>3475052767</v>
      </c>
      <c r="G22" s="6">
        <v>3.41519751451E9</v>
      </c>
      <c r="H22" s="22">
        <v>22536.0</v>
      </c>
      <c r="I22" s="6">
        <v>3823884.09</v>
      </c>
      <c r="J22" s="6">
        <v>5.444054004E7</v>
      </c>
      <c r="K22" s="4">
        <f t="shared" si="2"/>
        <v>-50616655.95</v>
      </c>
      <c r="L22" s="4">
        <f>I22+Apr!L22</f>
        <v>100713734.5</v>
      </c>
      <c r="M22" s="4">
        <f>J22+Apr!M22</f>
        <v>120591927.6</v>
      </c>
      <c r="N22" s="4">
        <f t="shared" si="3"/>
        <v>-19878193.11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6.015292244E9</v>
      </c>
      <c r="E23" s="6">
        <v>7517614.0</v>
      </c>
      <c r="F23" s="6">
        <f t="shared" si="1"/>
        <v>6007774630</v>
      </c>
      <c r="G23" s="6">
        <v>5.959171278E9</v>
      </c>
      <c r="H23" s="22">
        <v>11972.0</v>
      </c>
      <c r="I23" s="6">
        <v>719339.0</v>
      </c>
      <c r="J23" s="6">
        <v>1.06748855E8</v>
      </c>
      <c r="K23" s="4">
        <f t="shared" si="2"/>
        <v>-106029516</v>
      </c>
      <c r="L23" s="4">
        <f>I23+Apr!L23</f>
        <v>3657835</v>
      </c>
      <c r="M23" s="4">
        <f>J23+Apr!M23</f>
        <v>494800532</v>
      </c>
      <c r="N23" s="4">
        <f t="shared" si="3"/>
        <v>-491142697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3.65340677679E9</v>
      </c>
      <c r="E24" s="6">
        <v>2.31596219E7</v>
      </c>
      <c r="F24" s="6">
        <f t="shared" si="1"/>
        <v>3630247155</v>
      </c>
      <c r="G24" s="6">
        <v>3.42731674057E9</v>
      </c>
      <c r="H24" s="22">
        <v>12054.0</v>
      </c>
      <c r="I24" s="6">
        <v>447206.17</v>
      </c>
      <c r="J24" s="6">
        <v>8701357.64</v>
      </c>
      <c r="K24" s="4">
        <f t="shared" si="2"/>
        <v>-8254151.47</v>
      </c>
      <c r="L24" s="4">
        <f>I24+Apr!L24</f>
        <v>20114904.56</v>
      </c>
      <c r="M24" s="4">
        <f>J24+Apr!M24</f>
        <v>33135303.89</v>
      </c>
      <c r="N24" s="4">
        <f t="shared" si="3"/>
        <v>-13020399.33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5.381916021E9</v>
      </c>
      <c r="E25" s="6">
        <v>1.5439175E7</v>
      </c>
      <c r="F25" s="6">
        <f t="shared" si="1"/>
        <v>5366476846</v>
      </c>
      <c r="G25" s="6">
        <v>5.283897162E9</v>
      </c>
      <c r="H25" s="22">
        <v>67424.0</v>
      </c>
      <c r="I25" s="6">
        <v>3.1392576E7</v>
      </c>
      <c r="J25" s="6">
        <v>5.9971966E7</v>
      </c>
      <c r="K25" s="4">
        <f t="shared" si="2"/>
        <v>-28579390</v>
      </c>
      <c r="L25" s="4">
        <f>I25+Apr!L25</f>
        <v>115296697</v>
      </c>
      <c r="M25" s="4">
        <f>J25+Apr!M25</f>
        <v>365256320</v>
      </c>
      <c r="N25" s="4">
        <f t="shared" si="3"/>
        <v>-249959623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8.618041628E9</v>
      </c>
      <c r="E26" s="6">
        <v>3.8347993E7</v>
      </c>
      <c r="F26" s="6">
        <f t="shared" si="1"/>
        <v>8579693635</v>
      </c>
      <c r="G26" s="6">
        <v>8.560938455E9</v>
      </c>
      <c r="H26" s="22">
        <v>58423.0</v>
      </c>
      <c r="I26" s="6">
        <v>1.4805785E7</v>
      </c>
      <c r="J26" s="6">
        <v>1.11825094E8</v>
      </c>
      <c r="K26" s="4">
        <f t="shared" si="2"/>
        <v>-97019309</v>
      </c>
      <c r="L26" s="4">
        <f>I26+Apr!L26</f>
        <v>205546419</v>
      </c>
      <c r="M26" s="4">
        <f>J26+Apr!M26</f>
        <v>603137481</v>
      </c>
      <c r="N26" s="4">
        <f t="shared" si="3"/>
        <v>-397591062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5.2917174994E8</v>
      </c>
      <c r="E27" s="6">
        <v>3970266.67</v>
      </c>
      <c r="F27" s="6">
        <f t="shared" si="1"/>
        <v>525201483.3</v>
      </c>
      <c r="G27" s="6">
        <v>5.0719551846E8</v>
      </c>
      <c r="H27" s="22">
        <v>1186.0</v>
      </c>
      <c r="I27" s="6">
        <v>226373.29</v>
      </c>
      <c r="J27" s="6">
        <v>700250.25</v>
      </c>
      <c r="K27" s="4">
        <f t="shared" si="2"/>
        <v>-473876.96</v>
      </c>
      <c r="L27" s="4">
        <f>I27+Apr!L27</f>
        <v>1503290.27</v>
      </c>
      <c r="M27" s="4">
        <f>J27+Apr!M27</f>
        <v>4444199.22</v>
      </c>
      <c r="N27" s="4">
        <f t="shared" si="3"/>
        <v>-2940908.95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2.6290696527E8</v>
      </c>
      <c r="E29" s="6">
        <v>587894.76</v>
      </c>
      <c r="F29" s="6">
        <f t="shared" ref="F29:F32" si="5">D29-E29</f>
        <v>262319070.5</v>
      </c>
      <c r="G29" s="6">
        <v>2.5240079058E8</v>
      </c>
      <c r="H29" s="22">
        <v>4752.0</v>
      </c>
      <c r="I29" s="6">
        <v>8389584.41</v>
      </c>
      <c r="J29" s="6">
        <v>9401106.79</v>
      </c>
      <c r="K29" s="4">
        <f t="shared" ref="K29:K32" si="6">I29-J29</f>
        <v>-1011522.38</v>
      </c>
      <c r="L29" s="4">
        <f>I29+Apr!L29</f>
        <v>59064403.79</v>
      </c>
      <c r="M29" s="4">
        <f>J29+Apr!M29</f>
        <v>25128921.96</v>
      </c>
      <c r="N29" s="4">
        <f t="shared" ref="N29:N32" si="7">L29-M29</f>
        <v>33935481.83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4.1972978127E8</v>
      </c>
      <c r="E30" s="6">
        <v>8297432.73</v>
      </c>
      <c r="F30" s="6">
        <f t="shared" si="5"/>
        <v>411432348.5</v>
      </c>
      <c r="G30" s="6">
        <v>3.17097295E8</v>
      </c>
      <c r="H30" s="22">
        <v>6667.0</v>
      </c>
      <c r="I30" s="6">
        <v>2.117061712E7</v>
      </c>
      <c r="J30" s="6">
        <v>1.038157802E7</v>
      </c>
      <c r="K30" s="4">
        <f t="shared" si="6"/>
        <v>10789039.1</v>
      </c>
      <c r="L30" s="4">
        <f>I30+Apr!L30</f>
        <v>74421531.68</v>
      </c>
      <c r="M30" s="4">
        <f>J30+Apr!M30</f>
        <v>47966378.65</v>
      </c>
      <c r="N30" s="4">
        <f t="shared" si="7"/>
        <v>26455153.03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2.5340187375E8</v>
      </c>
      <c r="E31" s="6">
        <v>1190407.81</v>
      </c>
      <c r="F31" s="6">
        <f t="shared" si="5"/>
        <v>252211465.9</v>
      </c>
      <c r="G31" s="6">
        <v>2.4900362872E8</v>
      </c>
      <c r="H31" s="22">
        <v>1124.0</v>
      </c>
      <c r="I31" s="6">
        <v>165130.92</v>
      </c>
      <c r="J31" s="6">
        <v>4903427.03</v>
      </c>
      <c r="K31" s="4">
        <f t="shared" si="6"/>
        <v>-4738296.11</v>
      </c>
      <c r="L31" s="4">
        <f>I31+Apr!L31</f>
        <v>3328075.91</v>
      </c>
      <c r="M31" s="4">
        <f>J31+Apr!M31</f>
        <v>19147571.58</v>
      </c>
      <c r="N31" s="4">
        <f t="shared" si="7"/>
        <v>-15819495.67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7.22432379E8</v>
      </c>
      <c r="E32" s="6">
        <v>5003897.0</v>
      </c>
      <c r="F32" s="6">
        <f t="shared" si="5"/>
        <v>717428482</v>
      </c>
      <c r="G32" s="6">
        <v>7.12700435E8</v>
      </c>
      <c r="H32" s="22">
        <v>770322.0</v>
      </c>
      <c r="I32" s="6">
        <v>1.2995713E7</v>
      </c>
      <c r="J32" s="6">
        <v>2.4953199E7</v>
      </c>
      <c r="K32" s="4">
        <f t="shared" si="6"/>
        <v>-11957486</v>
      </c>
      <c r="L32" s="4">
        <f>I32+Apr!L32</f>
        <v>148284628</v>
      </c>
      <c r="M32" s="4">
        <f>J32+Apr!M32</f>
        <v>120084117</v>
      </c>
      <c r="N32" s="4">
        <f t="shared" si="7"/>
        <v>28200511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1.412848203E9</v>
      </c>
      <c r="E34" s="6">
        <v>7346933.0</v>
      </c>
      <c r="F34" s="6">
        <f>D34-E34</f>
        <v>1405501270</v>
      </c>
      <c r="G34" s="6">
        <v>1.401812399E9</v>
      </c>
      <c r="H34" s="22">
        <v>3260.0</v>
      </c>
      <c r="I34" s="6">
        <v>0.0</v>
      </c>
      <c r="J34" s="6">
        <v>2.118323E7</v>
      </c>
      <c r="K34" s="4">
        <f>I34-J34</f>
        <v>-21183230</v>
      </c>
      <c r="L34" s="4">
        <f>I34+Apr!L34</f>
        <v>50257348</v>
      </c>
      <c r="M34" s="4">
        <f>J34+Apr!M34</f>
        <v>21183230</v>
      </c>
      <c r="N34" s="4">
        <f>L34-M34</f>
        <v>29074118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56650167593</v>
      </c>
      <c r="E35" s="28">
        <f t="shared" si="9"/>
        <v>289319772.1</v>
      </c>
      <c r="F35" s="28">
        <f t="shared" si="9"/>
        <v>56360847820</v>
      </c>
      <c r="G35" s="28">
        <f t="shared" si="9"/>
        <v>54580695939</v>
      </c>
      <c r="H35" s="29">
        <f t="shared" si="9"/>
        <v>1048567</v>
      </c>
      <c r="I35" s="28">
        <f t="shared" si="9"/>
        <v>161345912.8</v>
      </c>
      <c r="J35" s="28">
        <f t="shared" si="9"/>
        <v>784478559.7</v>
      </c>
      <c r="K35" s="28">
        <f t="shared" si="9"/>
        <v>-623132647</v>
      </c>
      <c r="L35" s="28">
        <f t="shared" si="9"/>
        <v>1303017967</v>
      </c>
      <c r="M35" s="28">
        <f t="shared" si="9"/>
        <v>3094639630</v>
      </c>
      <c r="N35" s="28">
        <f t="shared" si="9"/>
        <v>-1791621663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2.783257376E7</v>
      </c>
      <c r="E37" s="6">
        <v>198599.92</v>
      </c>
      <c r="F37" s="6">
        <f t="shared" ref="F37:F38" si="10">D37-E37</f>
        <v>27633973.84</v>
      </c>
      <c r="G37" s="6">
        <v>0.0</v>
      </c>
      <c r="H37" s="22">
        <v>50.0</v>
      </c>
      <c r="I37" s="6">
        <v>0.0</v>
      </c>
      <c r="J37" s="6">
        <v>0.0</v>
      </c>
      <c r="K37" s="4">
        <f t="shared" ref="K37:K38" si="11">I37-J37</f>
        <v>0</v>
      </c>
      <c r="L37" s="4">
        <f>I37+Apr!L37</f>
        <v>104642.2</v>
      </c>
      <c r="M37" s="4">
        <f>J37+Apr!M37</f>
        <v>153134.87</v>
      </c>
      <c r="N37" s="4">
        <f t="shared" ref="N37:N38" si="12">L37-M37</f>
        <v>-48492.67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1.812365887E9</v>
      </c>
      <c r="E38" s="6">
        <v>6.226205E7</v>
      </c>
      <c r="F38" s="6">
        <f t="shared" si="10"/>
        <v>1750103837</v>
      </c>
      <c r="G38" s="6">
        <v>0.0</v>
      </c>
      <c r="H38" s="22">
        <v>3231.0</v>
      </c>
      <c r="I38" s="6">
        <v>1.7713633E7</v>
      </c>
      <c r="J38" s="6">
        <v>1.7233387E7</v>
      </c>
      <c r="K38" s="4">
        <f t="shared" si="11"/>
        <v>480246</v>
      </c>
      <c r="L38" s="4">
        <f>I38+Apr!L38</f>
        <v>117897019</v>
      </c>
      <c r="M38" s="4">
        <f>J38+Apr!M38</f>
        <v>342725579</v>
      </c>
      <c r="N38" s="4">
        <f t="shared" si="12"/>
        <v>-224828560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1840198461</v>
      </c>
      <c r="E39" s="28">
        <f t="shared" si="13"/>
        <v>62460649.92</v>
      </c>
      <c r="F39" s="28">
        <f t="shared" si="13"/>
        <v>1777737811</v>
      </c>
      <c r="G39" s="28">
        <f t="shared" si="13"/>
        <v>0</v>
      </c>
      <c r="H39" s="30">
        <f t="shared" si="13"/>
        <v>3281</v>
      </c>
      <c r="I39" s="28">
        <f t="shared" si="13"/>
        <v>17713633</v>
      </c>
      <c r="J39" s="28">
        <f t="shared" si="13"/>
        <v>17233387</v>
      </c>
      <c r="K39" s="28">
        <f t="shared" si="13"/>
        <v>480246</v>
      </c>
      <c r="L39" s="28">
        <f t="shared" si="13"/>
        <v>118001661.2</v>
      </c>
      <c r="M39" s="28">
        <f t="shared" si="13"/>
        <v>342878713.9</v>
      </c>
      <c r="N39" s="28">
        <f t="shared" si="13"/>
        <v>-224877052.7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58490366053</v>
      </c>
      <c r="E40" s="28">
        <f t="shared" si="14"/>
        <v>351780422.1</v>
      </c>
      <c r="F40" s="28">
        <f t="shared" si="14"/>
        <v>58138585631</v>
      </c>
      <c r="G40" s="28">
        <f t="shared" si="14"/>
        <v>54580695939</v>
      </c>
      <c r="H40" s="30">
        <f t="shared" si="14"/>
        <v>1051848</v>
      </c>
      <c r="I40" s="28">
        <f t="shared" si="14"/>
        <v>179059545.8</v>
      </c>
      <c r="J40" s="28">
        <f t="shared" si="14"/>
        <v>801711946.7</v>
      </c>
      <c r="K40" s="28">
        <f t="shared" si="14"/>
        <v>-622652401</v>
      </c>
      <c r="L40" s="28">
        <f t="shared" si="14"/>
        <v>1421019628</v>
      </c>
      <c r="M40" s="28">
        <f t="shared" si="14"/>
        <v>3437518344</v>
      </c>
      <c r="N40" s="28">
        <f t="shared" si="14"/>
        <v>-2016498715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4.3013227271E8</v>
      </c>
      <c r="E43" s="4">
        <v>2.595660906E7</v>
      </c>
      <c r="F43" s="6">
        <f t="shared" ref="F43:F52" si="15">D43-E43</f>
        <v>404175663.7</v>
      </c>
      <c r="G43" s="6">
        <v>1.938219929E8</v>
      </c>
      <c r="H43" s="22">
        <v>2326.0</v>
      </c>
      <c r="I43" s="6">
        <v>738168.73</v>
      </c>
      <c r="J43" s="6">
        <v>5107765.12</v>
      </c>
      <c r="K43" s="4">
        <f t="shared" ref="K43:K52" si="16">I43-J43</f>
        <v>-4369596.39</v>
      </c>
      <c r="L43" s="4">
        <f>I43+Apr!L43</f>
        <v>2824368.97</v>
      </c>
      <c r="M43" s="4">
        <f>J43+Apr!M43</f>
        <v>24417390.88</v>
      </c>
      <c r="N43" s="4">
        <f t="shared" ref="N43:N52" si="17">L43-M43</f>
        <v>-21593021.91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1.1240474579E8</v>
      </c>
      <c r="E44" s="4">
        <v>283561.99</v>
      </c>
      <c r="F44" s="6">
        <f t="shared" si="15"/>
        <v>112121183.8</v>
      </c>
      <c r="G44" s="6">
        <v>2.89793545E7</v>
      </c>
      <c r="H44" s="22">
        <v>804.0</v>
      </c>
      <c r="I44" s="6">
        <v>351890.65</v>
      </c>
      <c r="J44" s="6">
        <v>666781.59</v>
      </c>
      <c r="K44" s="4">
        <f t="shared" si="16"/>
        <v>-314890.94</v>
      </c>
      <c r="L44" s="4">
        <f>I44+Apr!L44</f>
        <v>1525412.74</v>
      </c>
      <c r="M44" s="4">
        <f>J44+Apr!M44</f>
        <v>2205698.36</v>
      </c>
      <c r="N44" s="4">
        <f t="shared" si="17"/>
        <v>-680285.62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6.36536664E8</v>
      </c>
      <c r="E45" s="4">
        <v>3587515.0</v>
      </c>
      <c r="F45" s="6">
        <f t="shared" si="15"/>
        <v>632949149</v>
      </c>
      <c r="G45" s="6">
        <v>2.96139184E8</v>
      </c>
      <c r="H45" s="22">
        <v>4045.0</v>
      </c>
      <c r="I45" s="6">
        <v>634298.0</v>
      </c>
      <c r="J45" s="6">
        <v>6544587.0</v>
      </c>
      <c r="K45" s="4">
        <f t="shared" si="16"/>
        <v>-5910289</v>
      </c>
      <c r="L45" s="4">
        <f>I45+Apr!L45</f>
        <v>3988192</v>
      </c>
      <c r="M45" s="4">
        <f>J45+Apr!M45</f>
        <v>29740802</v>
      </c>
      <c r="N45" s="4">
        <f t="shared" si="17"/>
        <v>-25752610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4.08996919E8</v>
      </c>
      <c r="E46" s="4">
        <v>3.6517124E7</v>
      </c>
      <c r="F46" s="6">
        <f t="shared" si="15"/>
        <v>372479795</v>
      </c>
      <c r="G46" s="6">
        <v>2.56093763E8</v>
      </c>
      <c r="H46" s="22">
        <v>376.0</v>
      </c>
      <c r="I46" s="6">
        <v>3.2243174E7</v>
      </c>
      <c r="J46" s="6">
        <v>1.0566457E7</v>
      </c>
      <c r="K46" s="4">
        <f t="shared" si="16"/>
        <v>21676717</v>
      </c>
      <c r="L46" s="4">
        <f>I46+Apr!L46</f>
        <v>52293820</v>
      </c>
      <c r="M46" s="4">
        <f>J46+Apr!M46</f>
        <v>150426934</v>
      </c>
      <c r="N46" s="4">
        <f t="shared" si="17"/>
        <v>-98133114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3.1924604154E8</v>
      </c>
      <c r="E47" s="4">
        <v>1065800.4</v>
      </c>
      <c r="F47" s="6">
        <f t="shared" si="15"/>
        <v>318180241.1</v>
      </c>
      <c r="G47" s="6">
        <v>1.5595821042E8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I47+Apr!L47</f>
        <v>236627654.4</v>
      </c>
      <c r="M47" s="4">
        <f>J47+Apr!M47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4.35516636E8</v>
      </c>
      <c r="E48" s="4">
        <v>1.4080238E7</v>
      </c>
      <c r="F48" s="6">
        <f t="shared" si="15"/>
        <v>421436398</v>
      </c>
      <c r="G48" s="6">
        <v>2.15509693E8</v>
      </c>
      <c r="H48" s="22">
        <v>9562.0</v>
      </c>
      <c r="I48" s="6">
        <v>9840.0</v>
      </c>
      <c r="J48" s="6">
        <v>2468145.0</v>
      </c>
      <c r="K48" s="4">
        <f t="shared" si="16"/>
        <v>-2458305</v>
      </c>
      <c r="L48" s="4">
        <f>I48+Apr!L48</f>
        <v>163372</v>
      </c>
      <c r="M48" s="4">
        <f>J48+Apr!M48</f>
        <v>29622394</v>
      </c>
      <c r="N48" s="4">
        <f t="shared" si="17"/>
        <v>-29459022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1.805805203E9</v>
      </c>
      <c r="E49" s="4">
        <v>1.2823128E7</v>
      </c>
      <c r="F49" s="6">
        <f t="shared" si="15"/>
        <v>1792982075</v>
      </c>
      <c r="G49" s="6">
        <v>8.97600325E8</v>
      </c>
      <c r="H49" s="22">
        <v>7075.0</v>
      </c>
      <c r="I49" s="6">
        <v>706573.0</v>
      </c>
      <c r="J49" s="6">
        <v>2.0041529E7</v>
      </c>
      <c r="K49" s="4">
        <f t="shared" si="16"/>
        <v>-19334956</v>
      </c>
      <c r="L49" s="4">
        <f>I49+Apr!L49</f>
        <v>2388944</v>
      </c>
      <c r="M49" s="4">
        <f>J49+Apr!M49</f>
        <v>86408465</v>
      </c>
      <c r="N49" s="4">
        <f t="shared" si="17"/>
        <v>-84019521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1.20821124E8</v>
      </c>
      <c r="E50" s="4">
        <v>166479.0</v>
      </c>
      <c r="F50" s="6">
        <f t="shared" si="15"/>
        <v>120654645</v>
      </c>
      <c r="G50" s="6">
        <v>6.1080047E7</v>
      </c>
      <c r="H50" s="22">
        <v>158.0</v>
      </c>
      <c r="I50" s="6">
        <v>0.0</v>
      </c>
      <c r="J50" s="6">
        <v>0.0</v>
      </c>
      <c r="K50" s="4">
        <f t="shared" si="16"/>
        <v>0</v>
      </c>
      <c r="L50" s="4">
        <f>I50+Apr!L50</f>
        <v>0</v>
      </c>
      <c r="M50" s="4">
        <f>J50+Apr!M50</f>
        <v>1722878</v>
      </c>
      <c r="N50" s="4">
        <f t="shared" si="17"/>
        <v>-1722878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5.743749215E9</v>
      </c>
      <c r="E51" s="4">
        <v>3.5160371E7</v>
      </c>
      <c r="F51" s="6">
        <f t="shared" si="15"/>
        <v>5708588844</v>
      </c>
      <c r="G51" s="6">
        <v>3.015471115E9</v>
      </c>
      <c r="H51" s="22">
        <v>54704.0</v>
      </c>
      <c r="I51" s="6">
        <v>5074192.0</v>
      </c>
      <c r="J51" s="6">
        <v>3.6305277E7</v>
      </c>
      <c r="K51" s="4">
        <f t="shared" si="16"/>
        <v>-31231085</v>
      </c>
      <c r="L51" s="4">
        <f>I51+Apr!L51</f>
        <v>27316600</v>
      </c>
      <c r="M51" s="4">
        <f>J51+Apr!M51</f>
        <v>281894887</v>
      </c>
      <c r="N51" s="4">
        <f t="shared" si="17"/>
        <v>-254578287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4.49809766E8</v>
      </c>
      <c r="E52" s="4">
        <v>2443558.0</v>
      </c>
      <c r="F52" s="6">
        <f t="shared" si="15"/>
        <v>447366208</v>
      </c>
      <c r="G52" s="6">
        <v>2.53705202E8</v>
      </c>
      <c r="H52" s="22">
        <v>5000.0</v>
      </c>
      <c r="I52" s="6">
        <v>0.0</v>
      </c>
      <c r="J52" s="6">
        <v>1.0630887E7</v>
      </c>
      <c r="K52" s="4">
        <f t="shared" si="16"/>
        <v>-10630887</v>
      </c>
      <c r="L52" s="4">
        <f>I52+Apr!L52</f>
        <v>0</v>
      </c>
      <c r="M52" s="4">
        <f>J52+Apr!M52</f>
        <v>42525952</v>
      </c>
      <c r="N52" s="4">
        <f t="shared" si="17"/>
        <v>-42525952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>
        <f>J53+Apr!M53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7.6466269E7</v>
      </c>
      <c r="E54" s="4">
        <v>288949.0</v>
      </c>
      <c r="F54" s="6">
        <f t="shared" ref="F54:F56" si="19">D54-E54</f>
        <v>76177320</v>
      </c>
      <c r="G54" s="6">
        <v>1.5781826E7</v>
      </c>
      <c r="H54" s="22">
        <v>1261.0</v>
      </c>
      <c r="I54" s="6">
        <v>163804.0</v>
      </c>
      <c r="J54" s="6">
        <v>141858.0</v>
      </c>
      <c r="K54" s="4">
        <f t="shared" ref="K54:K56" si="20">I54-J54</f>
        <v>21946</v>
      </c>
      <c r="L54" s="4">
        <f>I54+Apr!L54</f>
        <v>948998</v>
      </c>
      <c r="M54" s="4">
        <f>J54+Apr!M54</f>
        <v>1847136</v>
      </c>
      <c r="N54" s="4">
        <f t="shared" ref="N54:N56" si="21">L54-M54</f>
        <v>-898138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5.7026593E7</v>
      </c>
      <c r="E55" s="4">
        <v>757673.0</v>
      </c>
      <c r="F55" s="6">
        <f t="shared" si="19"/>
        <v>56268920</v>
      </c>
      <c r="G55" s="6">
        <v>3.9938317E7</v>
      </c>
      <c r="H55" s="22">
        <v>515.0</v>
      </c>
      <c r="I55" s="6">
        <v>266930.0</v>
      </c>
      <c r="J55" s="6">
        <v>545312.0</v>
      </c>
      <c r="K55" s="4">
        <f t="shared" si="20"/>
        <v>-278382</v>
      </c>
      <c r="L55" s="4">
        <f>I55+Apr!L55</f>
        <v>731731</v>
      </c>
      <c r="M55" s="4">
        <f>J55+Apr!M55</f>
        <v>736273</v>
      </c>
      <c r="N55" s="4">
        <f t="shared" si="21"/>
        <v>-4542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4.7660865E7</v>
      </c>
      <c r="E56" s="4">
        <v>239318.0</v>
      </c>
      <c r="F56" s="6">
        <f t="shared" si="19"/>
        <v>47421547</v>
      </c>
      <c r="G56" s="6">
        <v>3.9274252E7</v>
      </c>
      <c r="H56" s="22">
        <v>250.0</v>
      </c>
      <c r="I56" s="6">
        <v>52500.0</v>
      </c>
      <c r="J56" s="6">
        <v>29190.0</v>
      </c>
      <c r="K56" s="4">
        <f t="shared" si="20"/>
        <v>23310</v>
      </c>
      <c r="L56" s="4">
        <f>I56+Apr!L56</f>
        <v>306885</v>
      </c>
      <c r="M56" s="4">
        <f>J56+Apr!M56</f>
        <v>159065</v>
      </c>
      <c r="N56" s="4">
        <f t="shared" si="21"/>
        <v>147820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10644172314</v>
      </c>
      <c r="E57" s="28">
        <f>SUM(E42:E56)</f>
        <v>133370324.5</v>
      </c>
      <c r="F57" s="28">
        <f t="shared" ref="F57:H57" si="23">SUM(F43:F56)</f>
        <v>10510801990</v>
      </c>
      <c r="G57" s="28">
        <f t="shared" si="23"/>
        <v>5469353282</v>
      </c>
      <c r="H57" s="29">
        <f t="shared" si="23"/>
        <v>86122</v>
      </c>
      <c r="I57" s="28">
        <f>SUM(I42:I56)</f>
        <v>40241370.38</v>
      </c>
      <c r="J57" s="28">
        <f t="shared" ref="J57:N57" si="24">SUM(J43:J56)</f>
        <v>93047788.71</v>
      </c>
      <c r="K57" s="28">
        <f t="shared" si="24"/>
        <v>-52806418.33</v>
      </c>
      <c r="L57" s="28">
        <f t="shared" si="24"/>
        <v>329115978.1</v>
      </c>
      <c r="M57" s="28">
        <f t="shared" si="24"/>
        <v>890678334.3</v>
      </c>
      <c r="N57" s="28">
        <f t="shared" si="24"/>
        <v>-561562356.3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5.938238243E7</v>
      </c>
      <c r="E59" s="6">
        <v>320504.21</v>
      </c>
      <c r="F59" s="6">
        <f t="shared" ref="F59:F62" si="25">D59-E59</f>
        <v>59061878.22</v>
      </c>
      <c r="G59" s="6">
        <v>0.0</v>
      </c>
      <c r="H59" s="22">
        <v>48.0</v>
      </c>
      <c r="I59" s="6">
        <v>0.0</v>
      </c>
      <c r="J59" s="6">
        <v>1408528.98</v>
      </c>
      <c r="K59" s="4">
        <f t="shared" ref="K59:K62" si="26">I59-J59</f>
        <v>-1408528.98</v>
      </c>
      <c r="L59" s="4">
        <f>I59+Apr!L59</f>
        <v>0</v>
      </c>
      <c r="M59" s="4">
        <f>J59+Apr!M59</f>
        <v>1616336.27</v>
      </c>
      <c r="N59" s="4">
        <f t="shared" ref="N59:N62" si="27">L59-M59</f>
        <v>-1616336.27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3.08290945E8</v>
      </c>
      <c r="E60" s="6">
        <v>2.3473055E7</v>
      </c>
      <c r="F60" s="6">
        <f t="shared" si="25"/>
        <v>284817890</v>
      </c>
      <c r="G60" s="6">
        <v>1.55576298E8</v>
      </c>
      <c r="H60" s="22">
        <v>208.0</v>
      </c>
      <c r="I60" s="6">
        <v>0.0</v>
      </c>
      <c r="J60" s="6">
        <v>6747980.0</v>
      </c>
      <c r="K60" s="4">
        <f t="shared" si="26"/>
        <v>-6747980</v>
      </c>
      <c r="L60" s="4">
        <f>I60+Apr!L60</f>
        <v>0</v>
      </c>
      <c r="M60" s="4">
        <f>J60+Apr!M60</f>
        <v>27896888</v>
      </c>
      <c r="N60" s="4">
        <f t="shared" si="27"/>
        <v>-27896888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1.59779893E9</v>
      </c>
      <c r="E61" s="6">
        <v>2.8810791E7</v>
      </c>
      <c r="F61" s="6">
        <f t="shared" si="25"/>
        <v>1568988139</v>
      </c>
      <c r="G61" s="6">
        <v>0.0</v>
      </c>
      <c r="H61" s="22">
        <v>4292.0</v>
      </c>
      <c r="I61" s="6">
        <v>1821696.0</v>
      </c>
      <c r="J61" s="6">
        <v>1.3431053E7</v>
      </c>
      <c r="K61" s="4">
        <f t="shared" si="26"/>
        <v>-11609357</v>
      </c>
      <c r="L61" s="4">
        <f>I61+Apr!L61</f>
        <v>24558968</v>
      </c>
      <c r="M61" s="4">
        <f>J61+Apr!M61</f>
        <v>111575775</v>
      </c>
      <c r="N61" s="4">
        <f t="shared" si="27"/>
        <v>-87016807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2.37076432E8</v>
      </c>
      <c r="E62" s="6">
        <v>2424043.0</v>
      </c>
      <c r="F62" s="6">
        <f t="shared" si="25"/>
        <v>234652389</v>
      </c>
      <c r="G62" s="6">
        <v>0.0</v>
      </c>
      <c r="H62" s="22">
        <v>773.0</v>
      </c>
      <c r="I62" s="6">
        <v>54496.0</v>
      </c>
      <c r="J62" s="6">
        <v>629411.0</v>
      </c>
      <c r="K62" s="4">
        <f t="shared" si="26"/>
        <v>-574915</v>
      </c>
      <c r="L62" s="4">
        <f>I62+Apr!L62</f>
        <v>4964129</v>
      </c>
      <c r="M62" s="4">
        <f>J62+Apr!M62</f>
        <v>10959943</v>
      </c>
      <c r="N62" s="4">
        <f t="shared" si="27"/>
        <v>-5995814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2202548689</v>
      </c>
      <c r="E63" s="28">
        <f t="shared" si="29"/>
        <v>55028393.21</v>
      </c>
      <c r="F63" s="28">
        <f t="shared" si="29"/>
        <v>2147520296</v>
      </c>
      <c r="G63" s="28">
        <f t="shared" si="29"/>
        <v>155576298</v>
      </c>
      <c r="H63" s="29">
        <f t="shared" si="29"/>
        <v>5321</v>
      </c>
      <c r="I63" s="28">
        <f t="shared" si="29"/>
        <v>1876192</v>
      </c>
      <c r="J63" s="28">
        <f t="shared" si="29"/>
        <v>22216972.98</v>
      </c>
      <c r="K63" s="28">
        <f t="shared" si="29"/>
        <v>-20340780.98</v>
      </c>
      <c r="L63" s="28">
        <f t="shared" si="29"/>
        <v>29523097</v>
      </c>
      <c r="M63" s="28">
        <f t="shared" si="29"/>
        <v>152048942.3</v>
      </c>
      <c r="N63" s="28">
        <f t="shared" si="29"/>
        <v>-122525845.3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12846721003</v>
      </c>
      <c r="E64" s="28">
        <f t="shared" si="30"/>
        <v>188398717.7</v>
      </c>
      <c r="F64" s="28">
        <f t="shared" si="30"/>
        <v>12658322286</v>
      </c>
      <c r="G64" s="28">
        <f t="shared" si="30"/>
        <v>5624929580</v>
      </c>
      <c r="H64" s="29">
        <f t="shared" si="30"/>
        <v>91443</v>
      </c>
      <c r="I64" s="28">
        <f t="shared" si="30"/>
        <v>42117562.38</v>
      </c>
      <c r="J64" s="28">
        <f t="shared" si="30"/>
        <v>115264761.7</v>
      </c>
      <c r="K64" s="28">
        <f t="shared" si="30"/>
        <v>-73147199.31</v>
      </c>
      <c r="L64" s="28">
        <f t="shared" si="30"/>
        <v>358639075.1</v>
      </c>
      <c r="M64" s="28">
        <f t="shared" si="30"/>
        <v>1042727277</v>
      </c>
      <c r="N64" s="28">
        <f t="shared" si="30"/>
        <v>-684088201.5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3.5017019082E10</v>
      </c>
      <c r="E67" s="6">
        <v>2.7049311E8</v>
      </c>
      <c r="F67" s="6">
        <f t="shared" ref="F67:F77" si="31">D67-E67</f>
        <v>34746525972</v>
      </c>
      <c r="G67" s="6">
        <v>2.665E8</v>
      </c>
      <c r="H67" s="22">
        <v>24240.0</v>
      </c>
      <c r="I67" s="6">
        <v>1.86951378E8</v>
      </c>
      <c r="J67" s="6">
        <v>2.69580534E8</v>
      </c>
      <c r="K67" s="4">
        <f t="shared" ref="K67:K77" si="32">I67-J67</f>
        <v>-82629156</v>
      </c>
      <c r="L67" s="4">
        <f>I67+Apr!L67</f>
        <v>935225139</v>
      </c>
      <c r="M67" s="4">
        <f>J67+Apr!M67</f>
        <v>1581934719</v>
      </c>
      <c r="N67" s="4">
        <f t="shared" ref="N67:N77" si="33">L67-M67</f>
        <v>-646709580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2.5861696618E8</v>
      </c>
      <c r="E68" s="6">
        <v>1046569.7</v>
      </c>
      <c r="F68" s="6">
        <f t="shared" si="31"/>
        <v>257570396.5</v>
      </c>
      <c r="G68" s="6">
        <v>0.0</v>
      </c>
      <c r="H68" s="22">
        <v>924.0</v>
      </c>
      <c r="I68" s="6">
        <v>236903.23</v>
      </c>
      <c r="J68" s="6">
        <v>864062.05</v>
      </c>
      <c r="K68" s="4">
        <f t="shared" si="32"/>
        <v>-627158.82</v>
      </c>
      <c r="L68" s="4">
        <f>I68+Apr!L68</f>
        <v>2751048.88</v>
      </c>
      <c r="M68" s="4">
        <f>J68+Apr!M68</f>
        <v>23379101.42</v>
      </c>
      <c r="N68" s="4">
        <f t="shared" si="33"/>
        <v>-20628052.54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8.9250220713E8</v>
      </c>
      <c r="E69" s="6">
        <v>1.038865606E7</v>
      </c>
      <c r="F69" s="6">
        <f t="shared" si="31"/>
        <v>882113551.1</v>
      </c>
      <c r="G69" s="6">
        <v>0.0</v>
      </c>
      <c r="H69" s="22">
        <v>1795.0</v>
      </c>
      <c r="I69" s="6">
        <v>1053084.03</v>
      </c>
      <c r="J69" s="6">
        <v>5.294215075E7</v>
      </c>
      <c r="K69" s="4">
        <f t="shared" si="32"/>
        <v>-51889066.72</v>
      </c>
      <c r="L69" s="4">
        <f>I69+Apr!L69</f>
        <v>27908787.96</v>
      </c>
      <c r="M69" s="4">
        <f>J69+Apr!M69</f>
        <v>97490886.5</v>
      </c>
      <c r="N69" s="4">
        <f t="shared" si="33"/>
        <v>-69582098.54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1.88941326E8</v>
      </c>
      <c r="E70" s="6">
        <v>189023.0</v>
      </c>
      <c r="F70" s="6">
        <f t="shared" si="31"/>
        <v>188752303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2"/>
        <v>0</v>
      </c>
      <c r="L70" s="4">
        <f>I70+Apr!L70</f>
        <v>4998</v>
      </c>
      <c r="M70" s="4">
        <f>J70+Apr!M70</f>
        <v>426661</v>
      </c>
      <c r="N70" s="4">
        <f t="shared" si="33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9.98113955E8</v>
      </c>
      <c r="E71" s="6">
        <v>5106085.0</v>
      </c>
      <c r="F71" s="6">
        <f t="shared" si="31"/>
        <v>993007870</v>
      </c>
      <c r="G71" s="6">
        <v>0.0</v>
      </c>
      <c r="H71" s="22">
        <v>1690.0</v>
      </c>
      <c r="I71" s="6">
        <v>832440.0</v>
      </c>
      <c r="J71" s="6">
        <v>1.4338649E7</v>
      </c>
      <c r="K71" s="4">
        <f t="shared" si="32"/>
        <v>-13506209</v>
      </c>
      <c r="L71" s="4">
        <f>I71+Apr!L71</f>
        <v>3177880</v>
      </c>
      <c r="M71" s="4">
        <f>J71+Apr!M71</f>
        <v>207803150</v>
      </c>
      <c r="N71" s="4">
        <f t="shared" si="33"/>
        <v>-204625270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1.361674234E9</v>
      </c>
      <c r="E72" s="6">
        <v>2.9501494E7</v>
      </c>
      <c r="F72" s="6">
        <f t="shared" si="31"/>
        <v>1332172740</v>
      </c>
      <c r="G72" s="6">
        <v>0.0</v>
      </c>
      <c r="H72" s="22">
        <v>4502.0</v>
      </c>
      <c r="I72" s="6">
        <v>1155136.0</v>
      </c>
      <c r="J72" s="6">
        <v>3.4950058E7</v>
      </c>
      <c r="K72" s="4">
        <f t="shared" si="32"/>
        <v>-33794922</v>
      </c>
      <c r="L72" s="4">
        <f>I72+Apr!L72</f>
        <v>7843155</v>
      </c>
      <c r="M72" s="4">
        <f>J72+Apr!M72</f>
        <v>92355387</v>
      </c>
      <c r="N72" s="4">
        <f t="shared" si="33"/>
        <v>-84512232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6.15128957E8</v>
      </c>
      <c r="E73" s="6">
        <v>9875241.0</v>
      </c>
      <c r="F73" s="6">
        <f t="shared" si="31"/>
        <v>605253716</v>
      </c>
      <c r="G73" s="6">
        <v>0.0</v>
      </c>
      <c r="H73" s="22">
        <v>388.0</v>
      </c>
      <c r="I73" s="6">
        <v>0.0</v>
      </c>
      <c r="J73" s="6">
        <v>1349104.0</v>
      </c>
      <c r="K73" s="4">
        <f t="shared" si="32"/>
        <v>-1349104</v>
      </c>
      <c r="L73" s="4">
        <f>I73+Apr!L73</f>
        <v>0</v>
      </c>
      <c r="M73" s="4">
        <f>J73+Apr!M73</f>
        <v>23032189</v>
      </c>
      <c r="N73" s="4">
        <f t="shared" si="33"/>
        <v>-23032189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2.7455527764E8</v>
      </c>
      <c r="E74" s="6">
        <v>1684715.79</v>
      </c>
      <c r="F74" s="6">
        <f t="shared" si="31"/>
        <v>272870561.9</v>
      </c>
      <c r="G74" s="6">
        <v>0.0</v>
      </c>
      <c r="H74" s="22">
        <v>3980.0</v>
      </c>
      <c r="I74" s="6">
        <v>1719152.51</v>
      </c>
      <c r="J74" s="6">
        <v>6.431139156E7</v>
      </c>
      <c r="K74" s="4">
        <f t="shared" si="32"/>
        <v>-62592239.05</v>
      </c>
      <c r="L74" s="4">
        <f>I74+Apr!L74</f>
        <v>11518780.63</v>
      </c>
      <c r="M74" s="4">
        <f>J74+Apr!M74</f>
        <v>69334987.92</v>
      </c>
      <c r="N74" s="4">
        <f t="shared" si="33"/>
        <v>-57816207.29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1.89637096088E9</v>
      </c>
      <c r="E75" s="6">
        <v>3218563.24</v>
      </c>
      <c r="F75" s="6">
        <f t="shared" si="31"/>
        <v>1893152398</v>
      </c>
      <c r="G75" s="6">
        <v>0.0</v>
      </c>
      <c r="H75" s="22">
        <v>776.0</v>
      </c>
      <c r="I75" s="6">
        <v>178713.8</v>
      </c>
      <c r="J75" s="6">
        <v>411319.52</v>
      </c>
      <c r="K75" s="4">
        <f t="shared" si="32"/>
        <v>-232605.72</v>
      </c>
      <c r="L75" s="4">
        <f>I75+Apr!L75</f>
        <v>80072722.86</v>
      </c>
      <c r="M75" s="4">
        <f>J75+Apr!M75</f>
        <v>10363554.15</v>
      </c>
      <c r="N75" s="4">
        <f t="shared" si="33"/>
        <v>69709168.71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6.45287384E9</v>
      </c>
      <c r="E76" s="6">
        <v>2.2438641E7</v>
      </c>
      <c r="F76" s="6">
        <f t="shared" si="31"/>
        <v>6430435199</v>
      </c>
      <c r="G76" s="6">
        <v>0.0</v>
      </c>
      <c r="H76" s="22">
        <v>19508.0</v>
      </c>
      <c r="I76" s="6">
        <v>5.4425111E7</v>
      </c>
      <c r="J76" s="6">
        <v>1.46667785E8</v>
      </c>
      <c r="K76" s="4">
        <f t="shared" si="32"/>
        <v>-92242674</v>
      </c>
      <c r="L76" s="4">
        <f>I76+Apr!L76</f>
        <v>475903592</v>
      </c>
      <c r="M76" s="4">
        <f>J76+Apr!M76</f>
        <v>666301701</v>
      </c>
      <c r="N76" s="4">
        <f t="shared" si="33"/>
        <v>-190398109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1.47478003E8</v>
      </c>
      <c r="E77" s="6">
        <v>400578.0</v>
      </c>
      <c r="F77" s="6">
        <f t="shared" si="31"/>
        <v>147077425</v>
      </c>
      <c r="G77" s="6">
        <v>0.0</v>
      </c>
      <c r="H77" s="22">
        <v>2930.0</v>
      </c>
      <c r="I77" s="6">
        <v>1040905.0</v>
      </c>
      <c r="J77" s="6">
        <v>732476.0</v>
      </c>
      <c r="K77" s="4">
        <f t="shared" si="32"/>
        <v>308429</v>
      </c>
      <c r="L77" s="4">
        <f>I77+Apr!L77</f>
        <v>4413729</v>
      </c>
      <c r="M77" s="4">
        <f>J77+Apr!M77</f>
        <v>9398478</v>
      </c>
      <c r="N77" s="4">
        <f t="shared" si="33"/>
        <v>-4984749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3113490.64</v>
      </c>
      <c r="E79" s="6">
        <v>767599.72</v>
      </c>
      <c r="F79" s="6">
        <f>D79-E79</f>
        <v>2345890.92</v>
      </c>
      <c r="G79" s="6">
        <v>0.0</v>
      </c>
      <c r="H79" s="22">
        <v>0.0</v>
      </c>
      <c r="I79" s="6">
        <v>0.0</v>
      </c>
      <c r="J79" s="6">
        <v>7.0E8</v>
      </c>
      <c r="K79" s="4">
        <f>I79-J79</f>
        <v>-700000000</v>
      </c>
      <c r="L79" s="4">
        <f>I79+Apr!L79</f>
        <v>0</v>
      </c>
      <c r="M79" s="4">
        <f>J79+Apr!M79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48106388299</v>
      </c>
      <c r="E80" s="28">
        <f t="shared" si="35"/>
        <v>355110276.5</v>
      </c>
      <c r="F80" s="28">
        <f t="shared" si="35"/>
        <v>47751278023</v>
      </c>
      <c r="G80" s="28">
        <f t="shared" si="35"/>
        <v>266500000</v>
      </c>
      <c r="H80" s="29">
        <f t="shared" si="35"/>
        <v>60867</v>
      </c>
      <c r="I80" s="28">
        <f t="shared" si="35"/>
        <v>247592823.6</v>
      </c>
      <c r="J80" s="28">
        <f t="shared" si="35"/>
        <v>1286147530</v>
      </c>
      <c r="K80" s="28">
        <f t="shared" si="35"/>
        <v>-1038554706</v>
      </c>
      <c r="L80" s="28">
        <f t="shared" si="35"/>
        <v>1548819833</v>
      </c>
      <c r="M80" s="28">
        <f t="shared" si="35"/>
        <v>3481820815</v>
      </c>
      <c r="N80" s="28">
        <f t="shared" si="35"/>
        <v>-1933000982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1.1083670774E10</v>
      </c>
      <c r="E82" s="6">
        <v>6.7746682E7</v>
      </c>
      <c r="F82" s="6">
        <f t="shared" ref="F82:F88" si="36">D82-E82</f>
        <v>11015924092</v>
      </c>
      <c r="G82" s="6">
        <v>0.0</v>
      </c>
      <c r="H82" s="22">
        <v>7144.0</v>
      </c>
      <c r="I82" s="6">
        <v>1.842103E7</v>
      </c>
      <c r="J82" s="6">
        <v>1.62873994E8</v>
      </c>
      <c r="K82" s="4">
        <f t="shared" ref="K82:K88" si="37">I82-J82</f>
        <v>-144452964</v>
      </c>
      <c r="L82" s="4">
        <f>I82+Apr!L82</f>
        <v>116689933</v>
      </c>
      <c r="M82" s="4">
        <f>J82+Apr!M82</f>
        <v>605852394</v>
      </c>
      <c r="N82" s="4">
        <f t="shared" ref="N82:N88" si="38">L82-M82</f>
        <v>-489162461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1.1132200966E8</v>
      </c>
      <c r="E83" s="6">
        <v>1970517.74</v>
      </c>
      <c r="F83" s="6">
        <f t="shared" si="36"/>
        <v>109351491.9</v>
      </c>
      <c r="G83" s="6">
        <v>0.0</v>
      </c>
      <c r="H83" s="22">
        <v>70.0</v>
      </c>
      <c r="I83" s="6">
        <v>0.0</v>
      </c>
      <c r="J83" s="6">
        <v>0.0</v>
      </c>
      <c r="K83" s="4">
        <f t="shared" si="37"/>
        <v>0</v>
      </c>
      <c r="L83" s="4">
        <f>I83+Apr!L83</f>
        <v>29237669.08</v>
      </c>
      <c r="M83" s="4">
        <f>J83+Apr!M83</f>
        <v>13915936.61</v>
      </c>
      <c r="N83" s="4">
        <f t="shared" si="38"/>
        <v>15321732.47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3.05755791E8</v>
      </c>
      <c r="E84" s="6">
        <v>824923.0</v>
      </c>
      <c r="F84" s="6">
        <f t="shared" si="36"/>
        <v>304930868</v>
      </c>
      <c r="G84" s="6">
        <v>0.0</v>
      </c>
      <c r="H84" s="22">
        <v>155.0</v>
      </c>
      <c r="I84" s="6">
        <v>0.0</v>
      </c>
      <c r="J84" s="6">
        <v>951958.0</v>
      </c>
      <c r="K84" s="4">
        <f t="shared" si="37"/>
        <v>-951958</v>
      </c>
      <c r="L84" s="4">
        <f>I84+Apr!L84</f>
        <v>186598</v>
      </c>
      <c r="M84" s="4">
        <f>J84+Apr!M84</f>
        <v>8257892</v>
      </c>
      <c r="N84" s="4">
        <f t="shared" si="38"/>
        <v>-8071294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6.6048043E7</v>
      </c>
      <c r="E85" s="6">
        <v>1.5932812E7</v>
      </c>
      <c r="F85" s="6">
        <f t="shared" si="36"/>
        <v>50115231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I85+Apr!L85</f>
        <v>0</v>
      </c>
      <c r="M85" s="4">
        <f>J85+Apr!M85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1.545307842E9</v>
      </c>
      <c r="E86" s="6">
        <v>9289290.0</v>
      </c>
      <c r="F86" s="6">
        <f t="shared" si="36"/>
        <v>1536018552</v>
      </c>
      <c r="G86" s="6">
        <v>0.0</v>
      </c>
      <c r="H86" s="22">
        <v>1545.0</v>
      </c>
      <c r="I86" s="6">
        <v>33212.0</v>
      </c>
      <c r="J86" s="6">
        <v>1.4922954E7</v>
      </c>
      <c r="K86" s="4">
        <f t="shared" si="37"/>
        <v>-14889742</v>
      </c>
      <c r="L86" s="4">
        <f>I86+Apr!L86</f>
        <v>198360</v>
      </c>
      <c r="M86" s="4">
        <f>J86+Apr!M86</f>
        <v>114493613</v>
      </c>
      <c r="N86" s="4">
        <f t="shared" si="38"/>
        <v>-114295253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2.2245893874E8</v>
      </c>
      <c r="E87" s="6">
        <v>1610939.31</v>
      </c>
      <c r="F87" s="6">
        <f t="shared" si="36"/>
        <v>220847999.4</v>
      </c>
      <c r="G87" s="6">
        <v>0.0</v>
      </c>
      <c r="H87" s="22">
        <v>95.0</v>
      </c>
      <c r="I87" s="6">
        <v>161939.23</v>
      </c>
      <c r="J87" s="6">
        <v>36185.19</v>
      </c>
      <c r="K87" s="4">
        <f t="shared" si="37"/>
        <v>125754.04</v>
      </c>
      <c r="L87" s="4">
        <f>I87+Apr!L87</f>
        <v>699105.23</v>
      </c>
      <c r="M87" s="4">
        <f>J87+Apr!M87</f>
        <v>36185.19</v>
      </c>
      <c r="N87" s="4">
        <f t="shared" si="38"/>
        <v>662920.04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5.47415338E8</v>
      </c>
      <c r="E88" s="6">
        <v>2.298559E7</v>
      </c>
      <c r="F88" s="6">
        <f t="shared" si="36"/>
        <v>524429748</v>
      </c>
      <c r="G88" s="6">
        <v>0.0</v>
      </c>
      <c r="H88" s="22">
        <v>2655.0</v>
      </c>
      <c r="I88" s="6">
        <v>2.9529774E7</v>
      </c>
      <c r="J88" s="6">
        <v>7036197.0</v>
      </c>
      <c r="K88" s="4">
        <f t="shared" si="37"/>
        <v>22493577</v>
      </c>
      <c r="L88" s="4">
        <f>I88+Apr!L88</f>
        <v>91756512</v>
      </c>
      <c r="M88" s="4">
        <f>J88+Apr!M88</f>
        <v>48446365</v>
      </c>
      <c r="N88" s="4">
        <f t="shared" si="38"/>
        <v>43310147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13881978736</v>
      </c>
      <c r="E89" s="28">
        <f t="shared" si="40"/>
        <v>120360754.1</v>
      </c>
      <c r="F89" s="28">
        <f t="shared" si="40"/>
        <v>13761617982</v>
      </c>
      <c r="G89" s="28">
        <f t="shared" si="40"/>
        <v>0</v>
      </c>
      <c r="H89" s="29">
        <f t="shared" si="40"/>
        <v>11688</v>
      </c>
      <c r="I89" s="28">
        <f t="shared" si="40"/>
        <v>48145955.23</v>
      </c>
      <c r="J89" s="28">
        <f t="shared" si="40"/>
        <v>185821288.2</v>
      </c>
      <c r="K89" s="28">
        <f t="shared" si="40"/>
        <v>-137675333</v>
      </c>
      <c r="L89" s="28">
        <f t="shared" si="40"/>
        <v>238768177.3</v>
      </c>
      <c r="M89" s="28">
        <f t="shared" si="40"/>
        <v>791002385.8</v>
      </c>
      <c r="N89" s="28">
        <f t="shared" si="40"/>
        <v>-552234208.5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7.42587541E8</v>
      </c>
      <c r="E90" s="6">
        <v>1.9155028E7</v>
      </c>
      <c r="F90" s="6">
        <f>D90-E90</f>
        <v>723432513</v>
      </c>
      <c r="G90" s="6">
        <v>0.0</v>
      </c>
      <c r="H90" s="22">
        <v>571.0</v>
      </c>
      <c r="I90" s="6">
        <v>1473532.0</v>
      </c>
      <c r="J90" s="6">
        <v>2154203.0</v>
      </c>
      <c r="K90" s="4">
        <f>I90-J90</f>
        <v>-680671</v>
      </c>
      <c r="L90" s="4">
        <f>I90+Apr!L90</f>
        <v>20486644</v>
      </c>
      <c r="M90" s="4">
        <f>J90+Apr!M90</f>
        <v>31158740</v>
      </c>
      <c r="N90" s="4">
        <f>L90-M90</f>
        <v>-10672096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742587541</v>
      </c>
      <c r="E91" s="28">
        <f t="shared" si="41"/>
        <v>19155028</v>
      </c>
      <c r="F91" s="28">
        <f t="shared" si="41"/>
        <v>723432513</v>
      </c>
      <c r="G91" s="28">
        <f t="shared" si="41"/>
        <v>0</v>
      </c>
      <c r="H91" s="30">
        <f t="shared" si="41"/>
        <v>571</v>
      </c>
      <c r="I91" s="28">
        <f t="shared" si="41"/>
        <v>1473532</v>
      </c>
      <c r="J91" s="28">
        <f t="shared" si="41"/>
        <v>2154203</v>
      </c>
      <c r="K91" s="28">
        <f t="shared" si="41"/>
        <v>-680671</v>
      </c>
      <c r="L91" s="28">
        <f t="shared" si="41"/>
        <v>20486644</v>
      </c>
      <c r="M91" s="28">
        <f t="shared" si="41"/>
        <v>31158740</v>
      </c>
      <c r="N91" s="28">
        <f t="shared" si="41"/>
        <v>-10672096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62730954577</v>
      </c>
      <c r="E92" s="28">
        <f t="shared" si="42"/>
        <v>494626058.6</v>
      </c>
      <c r="F92" s="28">
        <f t="shared" si="42"/>
        <v>62236328518</v>
      </c>
      <c r="G92" s="28">
        <f t="shared" si="42"/>
        <v>266500000</v>
      </c>
      <c r="H92" s="29">
        <f t="shared" si="42"/>
        <v>73126</v>
      </c>
      <c r="I92" s="28">
        <f t="shared" si="42"/>
        <v>297212310.8</v>
      </c>
      <c r="J92" s="28">
        <f t="shared" si="42"/>
        <v>1474123021</v>
      </c>
      <c r="K92" s="28">
        <f t="shared" si="42"/>
        <v>-1176910710</v>
      </c>
      <c r="L92" s="28">
        <f t="shared" si="42"/>
        <v>1808074655</v>
      </c>
      <c r="M92" s="28">
        <f t="shared" si="42"/>
        <v>4303981941</v>
      </c>
      <c r="N92" s="28">
        <f t="shared" si="42"/>
        <v>-2495907286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1.7349308166E8</v>
      </c>
      <c r="E95" s="6">
        <v>371135.16</v>
      </c>
      <c r="F95" s="6">
        <f t="shared" ref="F95:F98" si="43">D95-E95</f>
        <v>173121946.5</v>
      </c>
      <c r="G95" s="6">
        <v>0.0</v>
      </c>
      <c r="H95" s="22">
        <v>79.0</v>
      </c>
      <c r="I95" s="6">
        <v>252500.0</v>
      </c>
      <c r="J95" s="6">
        <v>52615.08</v>
      </c>
      <c r="K95" s="4">
        <f t="shared" ref="K95:K98" si="44">I95-J95</f>
        <v>199884.92</v>
      </c>
      <c r="L95" s="4">
        <f>I95+Apr!L95</f>
        <v>1215500</v>
      </c>
      <c r="M95" s="4">
        <f>J95+Apr!M95</f>
        <v>188258.65</v>
      </c>
      <c r="N95" s="4">
        <f t="shared" ref="N95:N98" si="45">L95-M95</f>
        <v>1027241.35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2.0728746666E10</v>
      </c>
      <c r="E96" s="6">
        <v>1.0844876E7</v>
      </c>
      <c r="F96" s="6">
        <f t="shared" si="43"/>
        <v>20717901790</v>
      </c>
      <c r="G96" s="6">
        <v>0.0</v>
      </c>
      <c r="H96" s="22">
        <v>21565.0</v>
      </c>
      <c r="I96" s="6">
        <v>346533.0</v>
      </c>
      <c r="J96" s="6">
        <v>3.47075175E8</v>
      </c>
      <c r="K96" s="4">
        <f t="shared" si="44"/>
        <v>-346728642</v>
      </c>
      <c r="L96" s="4">
        <f>I96+Apr!L96</f>
        <v>1729910</v>
      </c>
      <c r="M96" s="4">
        <f>J96+Apr!M96</f>
        <v>1687601210</v>
      </c>
      <c r="N96" s="4">
        <f t="shared" si="45"/>
        <v>-1685871300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2.370586626E9</v>
      </c>
      <c r="E97" s="6">
        <v>5714184.0</v>
      </c>
      <c r="F97" s="6">
        <f t="shared" si="43"/>
        <v>2364872442</v>
      </c>
      <c r="G97" s="6">
        <v>0.0</v>
      </c>
      <c r="H97" s="22">
        <v>1127.0</v>
      </c>
      <c r="I97" s="6">
        <v>1.06444868E8</v>
      </c>
      <c r="J97" s="6">
        <v>1.07843839E8</v>
      </c>
      <c r="K97" s="4">
        <f t="shared" si="44"/>
        <v>-1398971</v>
      </c>
      <c r="L97" s="4">
        <f>I97+Apr!L97</f>
        <v>367277801</v>
      </c>
      <c r="M97" s="4">
        <f>J97+Apr!M97</f>
        <v>795947190</v>
      </c>
      <c r="N97" s="4">
        <f t="shared" si="45"/>
        <v>-428669389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1.2289708542E10</v>
      </c>
      <c r="E98" s="6">
        <v>6.1823768E7</v>
      </c>
      <c r="F98" s="6">
        <f t="shared" si="43"/>
        <v>12227884774</v>
      </c>
      <c r="G98" s="6">
        <v>0.0</v>
      </c>
      <c r="H98" s="22">
        <v>73749.0</v>
      </c>
      <c r="I98" s="6">
        <v>6.50577771E8</v>
      </c>
      <c r="J98" s="6">
        <v>4.79673723E8</v>
      </c>
      <c r="K98" s="4">
        <f t="shared" si="44"/>
        <v>170904048</v>
      </c>
      <c r="L98" s="4">
        <f>I98+Apr!L98</f>
        <v>2682709995</v>
      </c>
      <c r="M98" s="4">
        <f>J98+Apr!M98</f>
        <v>3035211045</v>
      </c>
      <c r="N98" s="4">
        <f t="shared" si="45"/>
        <v>-352501050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1.2275665383E10</v>
      </c>
      <c r="E100" s="6">
        <v>7327016.0</v>
      </c>
      <c r="F100" s="6">
        <f>D100-E100</f>
        <v>12268338367</v>
      </c>
      <c r="G100" s="6">
        <v>0.0</v>
      </c>
      <c r="H100" s="22">
        <v>28242.0</v>
      </c>
      <c r="I100" s="6">
        <v>1.779654783E9</v>
      </c>
      <c r="J100" s="6">
        <v>1.3956044E9</v>
      </c>
      <c r="K100" s="4">
        <f>I100-J100</f>
        <v>384050383</v>
      </c>
      <c r="L100" s="4">
        <f>I100+Apr!L100</f>
        <v>4860856481</v>
      </c>
      <c r="M100" s="4">
        <f>J100+Apr!M100</f>
        <v>4189369433</v>
      </c>
      <c r="N100" s="4">
        <f>L100-M100</f>
        <v>671487048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47838200299</v>
      </c>
      <c r="E101" s="28">
        <f t="shared" si="47"/>
        <v>86080979.16</v>
      </c>
      <c r="F101" s="28">
        <f t="shared" si="47"/>
        <v>47752119320</v>
      </c>
      <c r="G101" s="28">
        <f t="shared" si="47"/>
        <v>0</v>
      </c>
      <c r="H101" s="30">
        <f t="shared" si="47"/>
        <v>124762</v>
      </c>
      <c r="I101" s="28">
        <f t="shared" si="47"/>
        <v>2537276455</v>
      </c>
      <c r="J101" s="28">
        <f t="shared" si="47"/>
        <v>2330249752</v>
      </c>
      <c r="K101" s="28">
        <f t="shared" si="47"/>
        <v>207026702.9</v>
      </c>
      <c r="L101" s="28">
        <f t="shared" si="47"/>
        <v>7913789687</v>
      </c>
      <c r="M101" s="28">
        <f t="shared" si="47"/>
        <v>9708317137</v>
      </c>
      <c r="N101" s="28">
        <f t="shared" si="47"/>
        <v>-1794527450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2.110766697E9</v>
      </c>
      <c r="E103" s="6">
        <v>4886981.0</v>
      </c>
      <c r="F103" s="6">
        <f>D103-E103</f>
        <v>2105879716</v>
      </c>
      <c r="G103" s="6">
        <v>0.0</v>
      </c>
      <c r="H103" s="22">
        <v>3879.0</v>
      </c>
      <c r="I103" s="6">
        <v>1.27488272E8</v>
      </c>
      <c r="J103" s="6">
        <v>3.05177412E8</v>
      </c>
      <c r="K103" s="4">
        <f>I103-J103</f>
        <v>-177689140</v>
      </c>
      <c r="L103" s="4">
        <f>I103+Apr!L103</f>
        <v>846688791</v>
      </c>
      <c r="M103" s="4">
        <f>J103+Apr!M103</f>
        <v>1011903856</v>
      </c>
      <c r="N103" s="4">
        <f>L103-M103</f>
        <v>-165215065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2110766697</v>
      </c>
      <c r="E104" s="28">
        <f t="shared" si="48"/>
        <v>4886981</v>
      </c>
      <c r="F104" s="28">
        <f t="shared" si="48"/>
        <v>2105879716</v>
      </c>
      <c r="G104" s="28">
        <f t="shared" si="48"/>
        <v>0</v>
      </c>
      <c r="H104" s="30">
        <f t="shared" si="48"/>
        <v>3879</v>
      </c>
      <c r="I104" s="28">
        <f t="shared" si="48"/>
        <v>127488272</v>
      </c>
      <c r="J104" s="28">
        <f t="shared" si="48"/>
        <v>305177412</v>
      </c>
      <c r="K104" s="28">
        <f t="shared" si="48"/>
        <v>-177689140</v>
      </c>
      <c r="L104" s="28">
        <f t="shared" si="48"/>
        <v>846688791</v>
      </c>
      <c r="M104" s="28">
        <f t="shared" si="48"/>
        <v>1011903856</v>
      </c>
      <c r="N104" s="28">
        <f t="shared" si="48"/>
        <v>-165215065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49948966996</v>
      </c>
      <c r="E105" s="28">
        <f t="shared" si="49"/>
        <v>90967960.16</v>
      </c>
      <c r="F105" s="28">
        <f t="shared" si="49"/>
        <v>49857999036</v>
      </c>
      <c r="G105" s="28">
        <f t="shared" si="49"/>
        <v>0</v>
      </c>
      <c r="H105" s="30">
        <f t="shared" si="49"/>
        <v>128641</v>
      </c>
      <c r="I105" s="28">
        <f t="shared" si="49"/>
        <v>2664764727</v>
      </c>
      <c r="J105" s="28">
        <f t="shared" si="49"/>
        <v>2635427164</v>
      </c>
      <c r="K105" s="28">
        <f t="shared" si="49"/>
        <v>29337562.92</v>
      </c>
      <c r="L105" s="28">
        <f t="shared" si="49"/>
        <v>8760478478</v>
      </c>
      <c r="M105" s="28">
        <f t="shared" si="49"/>
        <v>10720220993</v>
      </c>
      <c r="N105" s="28">
        <f t="shared" si="49"/>
        <v>-1959742515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9.131599868E9</v>
      </c>
      <c r="E108" s="6">
        <v>1.16936794E8</v>
      </c>
      <c r="F108" s="6">
        <f t="shared" ref="F108:F110" si="50">D108-E108</f>
        <v>9014663074</v>
      </c>
      <c r="G108" s="6">
        <v>0.0</v>
      </c>
      <c r="H108" s="22">
        <v>511365.0</v>
      </c>
      <c r="I108" s="6">
        <v>1.53753927E8</v>
      </c>
      <c r="J108" s="6">
        <v>1.3774239E8</v>
      </c>
      <c r="K108" s="4">
        <f t="shared" ref="K108:K110" si="51">I108-J108</f>
        <v>16011537</v>
      </c>
      <c r="L108" s="4">
        <f>I108+Apr!L108</f>
        <v>949805933</v>
      </c>
      <c r="M108" s="4">
        <f>J108+Apr!M108</f>
        <v>594082110</v>
      </c>
      <c r="N108" s="4">
        <f t="shared" ref="N108:N110" si="52">L108-M108</f>
        <v>355723823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5.158229008E9</v>
      </c>
      <c r="E109" s="6">
        <v>5.3564924E7</v>
      </c>
      <c r="F109" s="6">
        <f t="shared" si="50"/>
        <v>5104664084</v>
      </c>
      <c r="G109" s="6">
        <v>0.0</v>
      </c>
      <c r="H109" s="22">
        <v>10528.0</v>
      </c>
      <c r="I109" s="6">
        <v>1.24677298E8</v>
      </c>
      <c r="J109" s="6">
        <v>9.7488338E7</v>
      </c>
      <c r="K109" s="4">
        <f t="shared" si="51"/>
        <v>27188960</v>
      </c>
      <c r="L109" s="4">
        <f>I109+Apr!L109</f>
        <v>983931625</v>
      </c>
      <c r="M109" s="4">
        <f>J109+Apr!M109</f>
        <v>883689431</v>
      </c>
      <c r="N109" s="4">
        <f t="shared" si="52"/>
        <v>100242194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3.307344729E9</v>
      </c>
      <c r="E110" s="6">
        <v>4.2011906E7</v>
      </c>
      <c r="F110" s="6">
        <f t="shared" si="50"/>
        <v>3265332823</v>
      </c>
      <c r="G110" s="6">
        <v>0.0</v>
      </c>
      <c r="H110" s="22">
        <v>4678.0</v>
      </c>
      <c r="I110" s="6">
        <v>1.30088058E8</v>
      </c>
      <c r="J110" s="6">
        <v>4.5963341E7</v>
      </c>
      <c r="K110" s="4">
        <f t="shared" si="51"/>
        <v>84124717</v>
      </c>
      <c r="L110" s="4">
        <f>I110+Apr!L110</f>
        <v>779868004</v>
      </c>
      <c r="M110" s="4">
        <f>J110+Apr!M110</f>
        <v>408150632</v>
      </c>
      <c r="N110" s="4">
        <f t="shared" si="52"/>
        <v>371717372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17597173605</v>
      </c>
      <c r="E111" s="28">
        <f t="shared" si="54"/>
        <v>212513624</v>
      </c>
      <c r="F111" s="28">
        <f t="shared" si="54"/>
        <v>17384659981</v>
      </c>
      <c r="G111" s="28">
        <f t="shared" si="54"/>
        <v>0</v>
      </c>
      <c r="H111" s="29">
        <f t="shared" si="54"/>
        <v>526571</v>
      </c>
      <c r="I111" s="28">
        <f t="shared" si="54"/>
        <v>408519283</v>
      </c>
      <c r="J111" s="28">
        <f t="shared" si="54"/>
        <v>281194069</v>
      </c>
      <c r="K111" s="28">
        <f t="shared" si="54"/>
        <v>127325214</v>
      </c>
      <c r="L111" s="28">
        <f t="shared" si="54"/>
        <v>2713605562</v>
      </c>
      <c r="M111" s="28">
        <f t="shared" si="54"/>
        <v>1885922173</v>
      </c>
      <c r="N111" s="28">
        <f t="shared" si="54"/>
        <v>827683389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8.71544722E9</v>
      </c>
      <c r="E113" s="6">
        <v>3.8651498E7</v>
      </c>
      <c r="F113" s="6">
        <f>D113-E113</f>
        <v>8676795722</v>
      </c>
      <c r="G113" s="6">
        <v>0.0</v>
      </c>
      <c r="H113" s="22">
        <v>7118.0</v>
      </c>
      <c r="I113" s="6">
        <v>2.5131724E7</v>
      </c>
      <c r="J113" s="6">
        <v>1.10890872E8</v>
      </c>
      <c r="K113" s="4">
        <f>I113-J113</f>
        <v>-85759148</v>
      </c>
      <c r="L113" s="4">
        <f>I113+Apr!L113</f>
        <v>213280465</v>
      </c>
      <c r="M113" s="4">
        <f>J113+Apr!M113</f>
        <v>706195237</v>
      </c>
      <c r="N113" s="4">
        <f>L113-M113</f>
        <v>-492914772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8715447220</v>
      </c>
      <c r="E114" s="28">
        <f t="shared" si="55"/>
        <v>38651498</v>
      </c>
      <c r="F114" s="28">
        <f t="shared" si="55"/>
        <v>8676795722</v>
      </c>
      <c r="G114" s="28">
        <f t="shared" si="55"/>
        <v>0</v>
      </c>
      <c r="H114" s="30">
        <f t="shared" si="55"/>
        <v>7118</v>
      </c>
      <c r="I114" s="28">
        <f t="shared" si="55"/>
        <v>25131724</v>
      </c>
      <c r="J114" s="28">
        <f t="shared" si="55"/>
        <v>110890872</v>
      </c>
      <c r="K114" s="28">
        <f t="shared" si="55"/>
        <v>-85759148</v>
      </c>
      <c r="L114" s="28">
        <f t="shared" si="55"/>
        <v>213280465</v>
      </c>
      <c r="M114" s="28">
        <f t="shared" si="55"/>
        <v>706195237</v>
      </c>
      <c r="N114" s="28">
        <f t="shared" si="55"/>
        <v>-492914772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26312620825</v>
      </c>
      <c r="E115" s="28">
        <f t="shared" si="56"/>
        <v>251165122</v>
      </c>
      <c r="F115" s="28">
        <f t="shared" si="56"/>
        <v>26061455703</v>
      </c>
      <c r="G115" s="28">
        <f t="shared" si="56"/>
        <v>0</v>
      </c>
      <c r="H115" s="30">
        <f t="shared" si="56"/>
        <v>533689</v>
      </c>
      <c r="I115" s="28">
        <f t="shared" si="56"/>
        <v>433651007</v>
      </c>
      <c r="J115" s="28">
        <f t="shared" si="56"/>
        <v>392084941</v>
      </c>
      <c r="K115" s="28">
        <f t="shared" si="56"/>
        <v>41566066</v>
      </c>
      <c r="L115" s="28">
        <f t="shared" si="56"/>
        <v>2926886027</v>
      </c>
      <c r="M115" s="28">
        <f t="shared" si="56"/>
        <v>2592117410</v>
      </c>
      <c r="N115" s="28">
        <f t="shared" si="56"/>
        <v>334768617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210329629454</v>
      </c>
      <c r="E116" s="40">
        <f t="shared" si="57"/>
        <v>1376938280</v>
      </c>
      <c r="F116" s="40">
        <f t="shared" si="57"/>
        <v>208952691174</v>
      </c>
      <c r="G116" s="40">
        <f t="shared" si="57"/>
        <v>60472125519</v>
      </c>
      <c r="H116" s="41">
        <f t="shared" si="57"/>
        <v>1878747</v>
      </c>
      <c r="I116" s="40">
        <f t="shared" si="57"/>
        <v>3616805153</v>
      </c>
      <c r="J116" s="40">
        <f t="shared" si="57"/>
        <v>5418611835</v>
      </c>
      <c r="K116" s="40">
        <f t="shared" si="57"/>
        <v>-1801806682</v>
      </c>
      <c r="L116" s="40">
        <f t="shared" si="57"/>
        <v>15275097863</v>
      </c>
      <c r="M116" s="40">
        <f t="shared" si="57"/>
        <v>22096565964</v>
      </c>
      <c r="N116" s="40">
        <f t="shared" si="57"/>
        <v>-6821468101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I116+Apr!L116-L116</f>
        <v>0.000001907348633</v>
      </c>
      <c r="M117" s="4">
        <f>J116+Apr!M116-May!M116</f>
        <v>0</v>
      </c>
      <c r="N117" s="4">
        <f>K116+Apr!N116-May!N116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119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3.746895024E9</v>
      </c>
      <c r="E9" s="6">
        <v>1.3209879E7</v>
      </c>
      <c r="F9" s="6">
        <f t="shared" ref="F9:F27" si="1">D9-E9</f>
        <v>3733685145</v>
      </c>
      <c r="G9" s="6">
        <v>3.68373847E9</v>
      </c>
      <c r="H9" s="22">
        <v>5714.0</v>
      </c>
      <c r="I9" s="6">
        <v>2617552.0</v>
      </c>
      <c r="J9" s="6">
        <v>4.1744409E7</v>
      </c>
      <c r="K9" s="4">
        <f t="shared" ref="K9:K27" si="2">I9-J9</f>
        <v>-39126857</v>
      </c>
      <c r="L9" s="4">
        <f>I9+Apr!L9</f>
        <v>39272520</v>
      </c>
      <c r="M9" s="4">
        <f>J9+Apr!M9</f>
        <v>174888661</v>
      </c>
      <c r="N9" s="4">
        <f t="shared" ref="N9:N27" si="3">L9-M9</f>
        <v>-135616141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1.12358639149E9</v>
      </c>
      <c r="E10" s="6">
        <v>1.026533856E7</v>
      </c>
      <c r="F10" s="6">
        <f t="shared" si="1"/>
        <v>1113321053</v>
      </c>
      <c r="G10" s="6">
        <v>1.0184087501E9</v>
      </c>
      <c r="H10" s="22">
        <v>4186.0</v>
      </c>
      <c r="I10" s="6">
        <v>4.522734347E7</v>
      </c>
      <c r="J10" s="6">
        <v>1.077215568E7</v>
      </c>
      <c r="K10" s="4">
        <f t="shared" si="2"/>
        <v>34455187.79</v>
      </c>
      <c r="L10" s="4">
        <f>I10+Apr!L10</f>
        <v>142145355.1</v>
      </c>
      <c r="M10" s="4">
        <f>J10+Apr!M10</f>
        <v>61621405.76</v>
      </c>
      <c r="N10" s="4">
        <f t="shared" si="3"/>
        <v>80523949.36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1.06117058827E9</v>
      </c>
      <c r="E11" s="6">
        <v>8819802.83</v>
      </c>
      <c r="F11" s="6">
        <f t="shared" si="1"/>
        <v>1052350785</v>
      </c>
      <c r="G11" s="6">
        <v>9.857199098E8</v>
      </c>
      <c r="H11" s="22">
        <v>2453.0</v>
      </c>
      <c r="I11" s="6">
        <v>3733028.27</v>
      </c>
      <c r="J11" s="6">
        <v>1.445141488E7</v>
      </c>
      <c r="K11" s="4">
        <f t="shared" si="2"/>
        <v>-10718386.61</v>
      </c>
      <c r="L11" s="4">
        <f>I11+Apr!L11</f>
        <v>24312343.51</v>
      </c>
      <c r="M11" s="4">
        <f>J11+Apr!M11</f>
        <v>62358689.44</v>
      </c>
      <c r="N11" s="4">
        <f t="shared" si="3"/>
        <v>-38046345.93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4.575968709E8</v>
      </c>
      <c r="E12" s="6">
        <v>1.485647908E7</v>
      </c>
      <c r="F12" s="6">
        <f t="shared" si="1"/>
        <v>442740391.8</v>
      </c>
      <c r="G12" s="6">
        <v>4.0686879924E8</v>
      </c>
      <c r="H12" s="22">
        <v>1749.0</v>
      </c>
      <c r="I12" s="6">
        <v>951931.98</v>
      </c>
      <c r="J12" s="6">
        <v>192961.45</v>
      </c>
      <c r="K12" s="4">
        <f t="shared" si="2"/>
        <v>758970.53</v>
      </c>
      <c r="L12" s="4">
        <f>I12+Apr!L12</f>
        <v>46071413.6</v>
      </c>
      <c r="M12" s="4">
        <f>J12+Apr!M12</f>
        <v>1998437.55</v>
      </c>
      <c r="N12" s="4">
        <f t="shared" si="3"/>
        <v>44072976.05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3.44878348E8</v>
      </c>
      <c r="E13" s="6">
        <v>954514.0</v>
      </c>
      <c r="F13" s="6">
        <f t="shared" si="1"/>
        <v>343923834</v>
      </c>
      <c r="G13" s="6">
        <v>3.0699852E8</v>
      </c>
      <c r="H13" s="22">
        <v>1133.0</v>
      </c>
      <c r="I13" s="6">
        <v>171687.0</v>
      </c>
      <c r="J13" s="6">
        <v>1340252.0</v>
      </c>
      <c r="K13" s="4">
        <f t="shared" si="2"/>
        <v>-1168565</v>
      </c>
      <c r="L13" s="4">
        <f>I13+Apr!L13</f>
        <v>1536113</v>
      </c>
      <c r="M13" s="4">
        <f>J13+Apr!M13</f>
        <v>13558769</v>
      </c>
      <c r="N13" s="4">
        <f t="shared" si="3"/>
        <v>-12022656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2.971263241E9</v>
      </c>
      <c r="E14" s="6">
        <v>1.1378115E7</v>
      </c>
      <c r="F14" s="6">
        <f t="shared" si="1"/>
        <v>2959885126</v>
      </c>
      <c r="G14" s="6">
        <v>2.758940115E9</v>
      </c>
      <c r="H14" s="22">
        <v>14240.0</v>
      </c>
      <c r="I14" s="6">
        <v>2306279.0</v>
      </c>
      <c r="J14" s="6">
        <v>1.16340091E8</v>
      </c>
      <c r="K14" s="4">
        <f t="shared" si="2"/>
        <v>-114033812</v>
      </c>
      <c r="L14" s="4">
        <f>I14+Apr!L14</f>
        <v>53816487</v>
      </c>
      <c r="M14" s="4">
        <f>J14+Apr!M14</f>
        <v>278955678</v>
      </c>
      <c r="N14" s="4">
        <f t="shared" si="3"/>
        <v>-225139191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7.695789E7</v>
      </c>
      <c r="E15" s="6">
        <v>375586.0</v>
      </c>
      <c r="F15" s="6">
        <f t="shared" si="1"/>
        <v>76582304</v>
      </c>
      <c r="G15" s="6">
        <v>7.5092489E7</v>
      </c>
      <c r="H15" s="22">
        <v>472.0</v>
      </c>
      <c r="I15" s="6">
        <v>137070.0</v>
      </c>
      <c r="J15" s="6">
        <v>1.8942287E7</v>
      </c>
      <c r="K15" s="4">
        <f t="shared" si="2"/>
        <v>-18805217</v>
      </c>
      <c r="L15" s="4">
        <f>I15+Apr!L15</f>
        <v>10986298</v>
      </c>
      <c r="M15" s="4">
        <f>J15+Apr!M15</f>
        <v>20197643</v>
      </c>
      <c r="N15" s="4">
        <f t="shared" si="3"/>
        <v>-9211345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45" t="s">
        <v>28</v>
      </c>
      <c r="D16" s="6">
        <v>6.7424855E7</v>
      </c>
      <c r="E16" s="6">
        <v>1400670.0</v>
      </c>
      <c r="F16" s="6">
        <f t="shared" si="1"/>
        <v>66024185</v>
      </c>
      <c r="G16" s="46">
        <v>5.8461878E7</v>
      </c>
      <c r="H16" s="22">
        <v>42.0</v>
      </c>
      <c r="I16" s="6">
        <v>0.0</v>
      </c>
      <c r="J16" s="6">
        <v>4.5578786E7</v>
      </c>
      <c r="K16" s="4">
        <f t="shared" si="2"/>
        <v>-45578786</v>
      </c>
      <c r="L16" s="4">
        <f>I16+Apr!L16</f>
        <v>0</v>
      </c>
      <c r="M16" s="4">
        <f>J16+Apr!M16</f>
        <v>49849715</v>
      </c>
      <c r="N16" s="4">
        <f t="shared" si="3"/>
        <v>-49849715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1.029227352E9</v>
      </c>
      <c r="E17" s="6">
        <v>2.5880972E7</v>
      </c>
      <c r="F17" s="6">
        <f t="shared" si="1"/>
        <v>1003346380</v>
      </c>
      <c r="G17" s="6">
        <v>1.016269371E9</v>
      </c>
      <c r="H17" s="22">
        <v>10825.0</v>
      </c>
      <c r="I17" s="6">
        <v>0.0</v>
      </c>
      <c r="J17" s="6">
        <v>1.1343529E7</v>
      </c>
      <c r="K17" s="4">
        <f t="shared" si="2"/>
        <v>-11343529</v>
      </c>
      <c r="L17" s="4">
        <f>I17+Apr!L17</f>
        <v>1459</v>
      </c>
      <c r="M17" s="4">
        <f>J17+Apr!M17</f>
        <v>41872591</v>
      </c>
      <c r="N17" s="4">
        <f t="shared" si="3"/>
        <v>-41871132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3.078016698E9</v>
      </c>
      <c r="E18" s="6">
        <v>3.0465413E7</v>
      </c>
      <c r="F18" s="6">
        <f t="shared" si="1"/>
        <v>3047551285</v>
      </c>
      <c r="G18" s="6">
        <v>3.027086882E9</v>
      </c>
      <c r="H18" s="22">
        <v>10745.0</v>
      </c>
      <c r="I18" s="6">
        <v>1729292.0</v>
      </c>
      <c r="J18" s="6">
        <v>5.9911941E7</v>
      </c>
      <c r="K18" s="4">
        <f t="shared" si="2"/>
        <v>-58182649</v>
      </c>
      <c r="L18" s="4">
        <f>I18+Apr!L18</f>
        <v>28110254</v>
      </c>
      <c r="M18" s="4">
        <f>J18+Apr!M18</f>
        <v>190730898</v>
      </c>
      <c r="N18" s="4">
        <f t="shared" si="3"/>
        <v>-162620644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2.50652535189E9</v>
      </c>
      <c r="E19" s="6">
        <v>1.098195509E7</v>
      </c>
      <c r="F19" s="6">
        <f t="shared" si="1"/>
        <v>2495543397</v>
      </c>
      <c r="G19" s="6">
        <v>2.24920813455E9</v>
      </c>
      <c r="H19" s="22">
        <v>5031.0</v>
      </c>
      <c r="I19" s="6">
        <v>3905077.42</v>
      </c>
      <c r="J19" s="6">
        <v>1.27541992E7</v>
      </c>
      <c r="K19" s="4">
        <f t="shared" si="2"/>
        <v>-8849121.78</v>
      </c>
      <c r="L19" s="4">
        <f>I19+Apr!L19</f>
        <v>68186830.67</v>
      </c>
      <c r="M19" s="4">
        <f>J19+Apr!M19</f>
        <v>79303775.39</v>
      </c>
      <c r="N19" s="4">
        <f t="shared" si="3"/>
        <v>-11116944.72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9.11466351648E9</v>
      </c>
      <c r="E20" s="6">
        <v>3.804182343E7</v>
      </c>
      <c r="F20" s="6">
        <f t="shared" si="1"/>
        <v>9076621693</v>
      </c>
      <c r="G20" s="6">
        <v>8.64535411111E9</v>
      </c>
      <c r="H20" s="22">
        <v>31382.0</v>
      </c>
      <c r="I20" s="6">
        <v>6256920.62</v>
      </c>
      <c r="J20" s="6">
        <v>3.710349132E7</v>
      </c>
      <c r="K20" s="4">
        <f t="shared" si="2"/>
        <v>-30846570.7</v>
      </c>
      <c r="L20" s="4">
        <f>I20+Apr!L20</f>
        <v>104906113.5</v>
      </c>
      <c r="M20" s="4">
        <f>J20+Apr!M20</f>
        <v>262992957.4</v>
      </c>
      <c r="N20" s="4">
        <f t="shared" si="3"/>
        <v>-158086843.8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3.1844592675E8</v>
      </c>
      <c r="E21" s="6">
        <v>2512838.39</v>
      </c>
      <c r="F21" s="6">
        <f t="shared" si="1"/>
        <v>315933088.4</v>
      </c>
      <c r="G21" s="6">
        <v>3.1443298311E8</v>
      </c>
      <c r="H21" s="22">
        <v>875.0</v>
      </c>
      <c r="I21" s="6">
        <v>173522.0</v>
      </c>
      <c r="J21" s="6">
        <v>792438.42</v>
      </c>
      <c r="K21" s="4">
        <f t="shared" si="2"/>
        <v>-618916.42</v>
      </c>
      <c r="L21" s="4">
        <f>I21+Apr!L21</f>
        <v>1483912.07</v>
      </c>
      <c r="M21" s="4">
        <f>J21+Apr!M21</f>
        <v>1434426.45</v>
      </c>
      <c r="N21" s="4">
        <f t="shared" si="3"/>
        <v>49485.62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3.48436791676E9</v>
      </c>
      <c r="E22" s="6">
        <v>9315149.88</v>
      </c>
      <c r="F22" s="6">
        <f t="shared" si="1"/>
        <v>3475052767</v>
      </c>
      <c r="G22" s="6">
        <v>3.41519751451E9</v>
      </c>
      <c r="H22" s="22">
        <v>22536.0</v>
      </c>
      <c r="I22" s="6">
        <v>3823884.09</v>
      </c>
      <c r="J22" s="6">
        <v>5.444054004E7</v>
      </c>
      <c r="K22" s="4">
        <f t="shared" si="2"/>
        <v>-50616655.95</v>
      </c>
      <c r="L22" s="4">
        <f>I22+Apr!L22</f>
        <v>100713734.5</v>
      </c>
      <c r="M22" s="4">
        <f>J22+Apr!M22</f>
        <v>120591927.6</v>
      </c>
      <c r="N22" s="4">
        <f t="shared" si="3"/>
        <v>-19878193.11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6.015292244E9</v>
      </c>
      <c r="E23" s="6">
        <v>7517614.0</v>
      </c>
      <c r="F23" s="6">
        <f t="shared" si="1"/>
        <v>6007774630</v>
      </c>
      <c r="G23" s="6">
        <v>5.959171278E9</v>
      </c>
      <c r="H23" s="22">
        <v>11972.0</v>
      </c>
      <c r="I23" s="6">
        <v>719339.0</v>
      </c>
      <c r="J23" s="6">
        <v>1.06748855E8</v>
      </c>
      <c r="K23" s="4">
        <f t="shared" si="2"/>
        <v>-106029516</v>
      </c>
      <c r="L23" s="4">
        <f>I23+Apr!L23</f>
        <v>3657835</v>
      </c>
      <c r="M23" s="4">
        <f>J23+Apr!M23</f>
        <v>494800532</v>
      </c>
      <c r="N23" s="4">
        <f t="shared" si="3"/>
        <v>-491142697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3.65340677679E9</v>
      </c>
      <c r="E24" s="6">
        <v>2.31596219E7</v>
      </c>
      <c r="F24" s="6">
        <f t="shared" si="1"/>
        <v>3630247155</v>
      </c>
      <c r="G24" s="6">
        <v>3.42731674057E9</v>
      </c>
      <c r="H24" s="22">
        <v>12054.0</v>
      </c>
      <c r="I24" s="6">
        <v>447206.17</v>
      </c>
      <c r="J24" s="6">
        <v>8701357.64</v>
      </c>
      <c r="K24" s="4">
        <f t="shared" si="2"/>
        <v>-8254151.47</v>
      </c>
      <c r="L24" s="4">
        <f>I24+Apr!L24</f>
        <v>20114904.56</v>
      </c>
      <c r="M24" s="4">
        <f>J24+Apr!M24</f>
        <v>33135303.89</v>
      </c>
      <c r="N24" s="4">
        <f t="shared" si="3"/>
        <v>-13020399.33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5.381916021E9</v>
      </c>
      <c r="E25" s="6">
        <v>1.5439175E7</v>
      </c>
      <c r="F25" s="6">
        <f t="shared" si="1"/>
        <v>5366476846</v>
      </c>
      <c r="G25" s="6">
        <v>5.283897162E9</v>
      </c>
      <c r="H25" s="22">
        <v>67424.0</v>
      </c>
      <c r="I25" s="6">
        <v>3.1392576E7</v>
      </c>
      <c r="J25" s="6">
        <v>5.9971966E7</v>
      </c>
      <c r="K25" s="4">
        <f t="shared" si="2"/>
        <v>-28579390</v>
      </c>
      <c r="L25" s="4">
        <f>I25+Apr!L25</f>
        <v>115296697</v>
      </c>
      <c r="M25" s="4">
        <f>J25+Apr!M25</f>
        <v>365256320</v>
      </c>
      <c r="N25" s="4">
        <f t="shared" si="3"/>
        <v>-249959623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8.618041628E9</v>
      </c>
      <c r="E26" s="6">
        <v>3.8347993E7</v>
      </c>
      <c r="F26" s="6">
        <f t="shared" si="1"/>
        <v>8579693635</v>
      </c>
      <c r="G26" s="6">
        <v>8.560938455E9</v>
      </c>
      <c r="H26" s="22">
        <v>58423.0</v>
      </c>
      <c r="I26" s="6">
        <v>1.4805785E7</v>
      </c>
      <c r="J26" s="6">
        <v>1.11825094E8</v>
      </c>
      <c r="K26" s="4">
        <f t="shared" si="2"/>
        <v>-97019309</v>
      </c>
      <c r="L26" s="4">
        <f>I26+Apr!L26</f>
        <v>205546419</v>
      </c>
      <c r="M26" s="4">
        <f>J26+Apr!M26</f>
        <v>603137481</v>
      </c>
      <c r="N26" s="4">
        <f t="shared" si="3"/>
        <v>-397591062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5.2917174994E8</v>
      </c>
      <c r="E27" s="6">
        <v>3970266.67</v>
      </c>
      <c r="F27" s="6">
        <f t="shared" si="1"/>
        <v>525201483.3</v>
      </c>
      <c r="G27" s="6">
        <v>5.0719551846E8</v>
      </c>
      <c r="H27" s="22">
        <v>1186.0</v>
      </c>
      <c r="I27" s="6">
        <v>226373.29</v>
      </c>
      <c r="J27" s="6">
        <v>700250.25</v>
      </c>
      <c r="K27" s="4">
        <f t="shared" si="2"/>
        <v>-473876.96</v>
      </c>
      <c r="L27" s="4">
        <f>I27+Apr!L27</f>
        <v>1503290.27</v>
      </c>
      <c r="M27" s="4">
        <f>J27+Apr!M27</f>
        <v>4444199.22</v>
      </c>
      <c r="N27" s="4">
        <f t="shared" si="3"/>
        <v>-2940908.95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2.6290696527E8</v>
      </c>
      <c r="E29" s="6">
        <v>587894.76</v>
      </c>
      <c r="F29" s="6">
        <f t="shared" ref="F29:F32" si="5">D29-E29</f>
        <v>262319070.5</v>
      </c>
      <c r="G29" s="6">
        <v>2.5240079058E8</v>
      </c>
      <c r="H29" s="22">
        <v>4752.0</v>
      </c>
      <c r="I29" s="6">
        <v>8389584.41</v>
      </c>
      <c r="J29" s="6">
        <v>9401106.79</v>
      </c>
      <c r="K29" s="4">
        <f t="shared" ref="K29:K32" si="6">I29-J29</f>
        <v>-1011522.38</v>
      </c>
      <c r="L29" s="4">
        <f>I29+Apr!L29</f>
        <v>59064403.79</v>
      </c>
      <c r="M29" s="4">
        <f>J29+Apr!M29</f>
        <v>25128921.96</v>
      </c>
      <c r="N29" s="4">
        <f t="shared" ref="N29:N32" si="7">L29-M29</f>
        <v>33935481.83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4.1972978127E8</v>
      </c>
      <c r="E30" s="6">
        <v>8297432.73</v>
      </c>
      <c r="F30" s="6">
        <f t="shared" si="5"/>
        <v>411432348.5</v>
      </c>
      <c r="G30" s="6">
        <v>3.17097295E8</v>
      </c>
      <c r="H30" s="22">
        <v>6667.0</v>
      </c>
      <c r="I30" s="6">
        <v>2.117061712E7</v>
      </c>
      <c r="J30" s="6">
        <v>1.038157802E7</v>
      </c>
      <c r="K30" s="4">
        <f t="shared" si="6"/>
        <v>10789039.1</v>
      </c>
      <c r="L30" s="4">
        <f>I30+Apr!L30</f>
        <v>74421531.68</v>
      </c>
      <c r="M30" s="4">
        <f>J30+Apr!M30</f>
        <v>47966378.65</v>
      </c>
      <c r="N30" s="4">
        <f t="shared" si="7"/>
        <v>26455153.03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2.5340187375E8</v>
      </c>
      <c r="E31" s="6">
        <v>1190407.81</v>
      </c>
      <c r="F31" s="6">
        <f t="shared" si="5"/>
        <v>252211465.9</v>
      </c>
      <c r="G31" s="6">
        <v>2.4900362872E8</v>
      </c>
      <c r="H31" s="22">
        <v>1124.0</v>
      </c>
      <c r="I31" s="6">
        <v>165130.92</v>
      </c>
      <c r="J31" s="6">
        <v>4903427.03</v>
      </c>
      <c r="K31" s="4">
        <f t="shared" si="6"/>
        <v>-4738296.11</v>
      </c>
      <c r="L31" s="4">
        <f>I31+Apr!L31</f>
        <v>3328075.91</v>
      </c>
      <c r="M31" s="4">
        <f>J31+Apr!M31</f>
        <v>19147571.58</v>
      </c>
      <c r="N31" s="4">
        <f t="shared" si="7"/>
        <v>-15819495.67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7.22432379E8</v>
      </c>
      <c r="E32" s="6">
        <v>5003897.0</v>
      </c>
      <c r="F32" s="6">
        <f t="shared" si="5"/>
        <v>717428482</v>
      </c>
      <c r="G32" s="6">
        <v>7.12700435E8</v>
      </c>
      <c r="H32" s="22">
        <v>770322.0</v>
      </c>
      <c r="I32" s="6">
        <v>1.2995713E7</v>
      </c>
      <c r="J32" s="6">
        <v>2.4953199E7</v>
      </c>
      <c r="K32" s="4">
        <f t="shared" si="6"/>
        <v>-11957486</v>
      </c>
      <c r="L32" s="4">
        <f>I32+Apr!L32</f>
        <v>148284628</v>
      </c>
      <c r="M32" s="4">
        <f>J32+Apr!M32</f>
        <v>120084117</v>
      </c>
      <c r="N32" s="4">
        <f t="shared" si="7"/>
        <v>28200511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1.412848203E9</v>
      </c>
      <c r="E34" s="6">
        <v>7346933.0</v>
      </c>
      <c r="F34" s="6">
        <f>D34-E34</f>
        <v>1405501270</v>
      </c>
      <c r="G34" s="6">
        <v>1.401812399E9</v>
      </c>
      <c r="H34" s="22">
        <v>3260.0</v>
      </c>
      <c r="I34" s="6">
        <v>0.0</v>
      </c>
      <c r="J34" s="6">
        <v>2.118323E7</v>
      </c>
      <c r="K34" s="4">
        <f>I34-J34</f>
        <v>-21183230</v>
      </c>
      <c r="L34" s="4">
        <f>I34+Apr!L34</f>
        <v>50257348</v>
      </c>
      <c r="M34" s="4">
        <f>J34+Apr!M34</f>
        <v>21183230</v>
      </c>
      <c r="N34" s="4">
        <f>L34-M34</f>
        <v>29074118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56650167593</v>
      </c>
      <c r="E35" s="28">
        <f t="shared" si="9"/>
        <v>289319772.1</v>
      </c>
      <c r="F35" s="28">
        <f t="shared" si="9"/>
        <v>56360847820</v>
      </c>
      <c r="G35" s="28">
        <f t="shared" si="9"/>
        <v>54633311630</v>
      </c>
      <c r="H35" s="29">
        <f t="shared" si="9"/>
        <v>1048567</v>
      </c>
      <c r="I35" s="28">
        <f t="shared" si="9"/>
        <v>161345912.8</v>
      </c>
      <c r="J35" s="28">
        <f t="shared" si="9"/>
        <v>784478559.7</v>
      </c>
      <c r="K35" s="28">
        <f t="shared" si="9"/>
        <v>-623132647</v>
      </c>
      <c r="L35" s="28">
        <f t="shared" si="9"/>
        <v>1303017967</v>
      </c>
      <c r="M35" s="28">
        <f t="shared" si="9"/>
        <v>3094639630</v>
      </c>
      <c r="N35" s="28">
        <f t="shared" si="9"/>
        <v>-1791621663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2.783257376E7</v>
      </c>
      <c r="E37" s="6">
        <v>198599.92</v>
      </c>
      <c r="F37" s="6">
        <f t="shared" ref="F37:F38" si="10">D37-E37</f>
        <v>27633973.84</v>
      </c>
      <c r="G37" s="6">
        <v>0.0</v>
      </c>
      <c r="H37" s="22">
        <v>50.0</v>
      </c>
      <c r="I37" s="6">
        <v>0.0</v>
      </c>
      <c r="J37" s="6">
        <v>0.0</v>
      </c>
      <c r="K37" s="4">
        <f t="shared" ref="K37:K38" si="11">I37-J37</f>
        <v>0</v>
      </c>
      <c r="L37" s="4">
        <f>I37+Apr!L37</f>
        <v>104642.2</v>
      </c>
      <c r="M37" s="4">
        <f>J37+Apr!M37</f>
        <v>153134.87</v>
      </c>
      <c r="N37" s="4">
        <f t="shared" ref="N37:N38" si="12">L37-M37</f>
        <v>-48492.67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1.812365887E9</v>
      </c>
      <c r="E38" s="6">
        <v>6.226205E7</v>
      </c>
      <c r="F38" s="6">
        <f t="shared" si="10"/>
        <v>1750103837</v>
      </c>
      <c r="G38" s="6">
        <v>0.0</v>
      </c>
      <c r="H38" s="22">
        <v>3231.0</v>
      </c>
      <c r="I38" s="6">
        <v>1.7713633E7</v>
      </c>
      <c r="J38" s="6">
        <v>1.7233387E7</v>
      </c>
      <c r="K38" s="4">
        <f t="shared" si="11"/>
        <v>480246</v>
      </c>
      <c r="L38" s="4">
        <f>I38+Apr!L38</f>
        <v>117897019</v>
      </c>
      <c r="M38" s="4">
        <f>J38+Apr!M38</f>
        <v>342725579</v>
      </c>
      <c r="N38" s="4">
        <f t="shared" si="12"/>
        <v>-224828560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1840198461</v>
      </c>
      <c r="E39" s="28">
        <f t="shared" si="13"/>
        <v>62460649.92</v>
      </c>
      <c r="F39" s="28">
        <f t="shared" si="13"/>
        <v>1777737811</v>
      </c>
      <c r="G39" s="28">
        <f t="shared" si="13"/>
        <v>0</v>
      </c>
      <c r="H39" s="30">
        <f t="shared" si="13"/>
        <v>3281</v>
      </c>
      <c r="I39" s="28">
        <f t="shared" si="13"/>
        <v>17713633</v>
      </c>
      <c r="J39" s="28">
        <f t="shared" si="13"/>
        <v>17233387</v>
      </c>
      <c r="K39" s="28">
        <f t="shared" si="13"/>
        <v>480246</v>
      </c>
      <c r="L39" s="28">
        <f t="shared" si="13"/>
        <v>118001661.2</v>
      </c>
      <c r="M39" s="28">
        <f t="shared" si="13"/>
        <v>342878713.9</v>
      </c>
      <c r="N39" s="28">
        <f t="shared" si="13"/>
        <v>-224877052.7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58490366053</v>
      </c>
      <c r="E40" s="28">
        <f t="shared" si="14"/>
        <v>351780422.1</v>
      </c>
      <c r="F40" s="28">
        <f t="shared" si="14"/>
        <v>58138585631</v>
      </c>
      <c r="G40" s="28">
        <f t="shared" si="14"/>
        <v>54633311630</v>
      </c>
      <c r="H40" s="30">
        <f t="shared" si="14"/>
        <v>1051848</v>
      </c>
      <c r="I40" s="28">
        <f t="shared" si="14"/>
        <v>179059545.8</v>
      </c>
      <c r="J40" s="28">
        <f t="shared" si="14"/>
        <v>801711946.7</v>
      </c>
      <c r="K40" s="28">
        <f t="shared" si="14"/>
        <v>-622652401</v>
      </c>
      <c r="L40" s="28">
        <f t="shared" si="14"/>
        <v>1421019628</v>
      </c>
      <c r="M40" s="28">
        <f t="shared" si="14"/>
        <v>3437518344</v>
      </c>
      <c r="N40" s="28">
        <f t="shared" si="14"/>
        <v>-2016498715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4.3013227271E8</v>
      </c>
      <c r="E43" s="4">
        <v>2.595660906E7</v>
      </c>
      <c r="F43" s="6">
        <f t="shared" ref="F43:F52" si="15">D43-E43</f>
        <v>404175663.7</v>
      </c>
      <c r="G43" s="6">
        <v>1.938219929E8</v>
      </c>
      <c r="H43" s="22">
        <v>2326.0</v>
      </c>
      <c r="I43" s="6">
        <v>738168.73</v>
      </c>
      <c r="J43" s="6">
        <v>5107765.12</v>
      </c>
      <c r="K43" s="4">
        <f t="shared" ref="K43:K52" si="16">I43-J43</f>
        <v>-4369596.39</v>
      </c>
      <c r="L43" s="4">
        <f>I43+Apr!L43</f>
        <v>2824368.97</v>
      </c>
      <c r="M43" s="4">
        <f>J43+Apr!M43</f>
        <v>24417390.88</v>
      </c>
      <c r="N43" s="4">
        <f t="shared" ref="N43:N52" si="17">L43-M43</f>
        <v>-21593021.91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1.1240474579E8</v>
      </c>
      <c r="E44" s="4">
        <v>283561.99</v>
      </c>
      <c r="F44" s="6">
        <f t="shared" si="15"/>
        <v>112121183.8</v>
      </c>
      <c r="G44" s="6">
        <v>2.89793545E7</v>
      </c>
      <c r="H44" s="22">
        <v>804.0</v>
      </c>
      <c r="I44" s="6">
        <v>351890.65</v>
      </c>
      <c r="J44" s="6">
        <v>666781.59</v>
      </c>
      <c r="K44" s="4">
        <f t="shared" si="16"/>
        <v>-314890.94</v>
      </c>
      <c r="L44" s="4">
        <f>I44+Apr!L44</f>
        <v>1525412.74</v>
      </c>
      <c r="M44" s="4">
        <f>J44+Apr!M44</f>
        <v>2205698.36</v>
      </c>
      <c r="N44" s="4">
        <f t="shared" si="17"/>
        <v>-680285.62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6.36536664E8</v>
      </c>
      <c r="E45" s="4">
        <v>3587515.0</v>
      </c>
      <c r="F45" s="6">
        <f t="shared" si="15"/>
        <v>632949149</v>
      </c>
      <c r="G45" s="6">
        <v>2.96139184E8</v>
      </c>
      <c r="H45" s="22">
        <v>4045.0</v>
      </c>
      <c r="I45" s="6">
        <v>634298.0</v>
      </c>
      <c r="J45" s="6">
        <v>6544587.0</v>
      </c>
      <c r="K45" s="4">
        <f t="shared" si="16"/>
        <v>-5910289</v>
      </c>
      <c r="L45" s="4">
        <f>I45+Apr!L45</f>
        <v>3988192</v>
      </c>
      <c r="M45" s="4">
        <f>J45+Apr!M45</f>
        <v>29740802</v>
      </c>
      <c r="N45" s="4">
        <f t="shared" si="17"/>
        <v>-25752610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4.08996919E8</v>
      </c>
      <c r="E46" s="4">
        <v>3.6517124E7</v>
      </c>
      <c r="F46" s="6">
        <f t="shared" si="15"/>
        <v>372479795</v>
      </c>
      <c r="G46" s="6">
        <v>2.56093763E8</v>
      </c>
      <c r="H46" s="22">
        <v>376.0</v>
      </c>
      <c r="I46" s="6">
        <v>3.2243174E7</v>
      </c>
      <c r="J46" s="6">
        <v>1.0566457E7</v>
      </c>
      <c r="K46" s="4">
        <f t="shared" si="16"/>
        <v>21676717</v>
      </c>
      <c r="L46" s="4">
        <f>I46+Apr!L46</f>
        <v>52293820</v>
      </c>
      <c r="M46" s="4">
        <f>J46+Apr!M46</f>
        <v>150426934</v>
      </c>
      <c r="N46" s="4">
        <f t="shared" si="17"/>
        <v>-98133114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3.1924604154E8</v>
      </c>
      <c r="E47" s="4">
        <v>1065800.4</v>
      </c>
      <c r="F47" s="6">
        <f t="shared" si="15"/>
        <v>318180241.1</v>
      </c>
      <c r="G47" s="6">
        <v>1.5595821042E8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I47+Apr!L47</f>
        <v>236627654.4</v>
      </c>
      <c r="M47" s="4">
        <f>J47+Apr!M47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4.35516636E8</v>
      </c>
      <c r="E48" s="4">
        <v>1.4080238E7</v>
      </c>
      <c r="F48" s="6">
        <f t="shared" si="15"/>
        <v>421436398</v>
      </c>
      <c r="G48" s="6">
        <v>2.15509693E8</v>
      </c>
      <c r="H48" s="22">
        <v>9562.0</v>
      </c>
      <c r="I48" s="6">
        <v>9840.0</v>
      </c>
      <c r="J48" s="6">
        <v>2468145.0</v>
      </c>
      <c r="K48" s="4">
        <f t="shared" si="16"/>
        <v>-2458305</v>
      </c>
      <c r="L48" s="4">
        <f>I48+Apr!L48</f>
        <v>163372</v>
      </c>
      <c r="M48" s="4">
        <f>J48+Apr!M48</f>
        <v>29622394</v>
      </c>
      <c r="N48" s="4">
        <f t="shared" si="17"/>
        <v>-29459022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1.805805203E9</v>
      </c>
      <c r="E49" s="4">
        <v>1.2823128E7</v>
      </c>
      <c r="F49" s="6">
        <f t="shared" si="15"/>
        <v>1792982075</v>
      </c>
      <c r="G49" s="6">
        <v>8.97600325E8</v>
      </c>
      <c r="H49" s="22">
        <v>7075.0</v>
      </c>
      <c r="I49" s="6">
        <v>706573.0</v>
      </c>
      <c r="J49" s="6">
        <v>2.0041529E7</v>
      </c>
      <c r="K49" s="4">
        <f t="shared" si="16"/>
        <v>-19334956</v>
      </c>
      <c r="L49" s="4">
        <f>I49+Apr!L49</f>
        <v>2388944</v>
      </c>
      <c r="M49" s="4">
        <f>J49+Apr!M49</f>
        <v>86408465</v>
      </c>
      <c r="N49" s="4">
        <f t="shared" si="17"/>
        <v>-84019521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1.20821124E8</v>
      </c>
      <c r="E50" s="4">
        <v>166479.0</v>
      </c>
      <c r="F50" s="6">
        <f t="shared" si="15"/>
        <v>120654645</v>
      </c>
      <c r="G50" s="6">
        <v>6.1080047E7</v>
      </c>
      <c r="H50" s="22">
        <v>158.0</v>
      </c>
      <c r="I50" s="6">
        <v>0.0</v>
      </c>
      <c r="J50" s="6">
        <v>0.0</v>
      </c>
      <c r="K50" s="4">
        <f t="shared" si="16"/>
        <v>0</v>
      </c>
      <c r="L50" s="4">
        <f>I50+Apr!L50</f>
        <v>0</v>
      </c>
      <c r="M50" s="4">
        <f>J50+Apr!M50</f>
        <v>1722878</v>
      </c>
      <c r="N50" s="4">
        <f t="shared" si="17"/>
        <v>-1722878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5.743749215E9</v>
      </c>
      <c r="E51" s="4">
        <v>3.5160371E7</v>
      </c>
      <c r="F51" s="6">
        <f t="shared" si="15"/>
        <v>5708588844</v>
      </c>
      <c r="G51" s="6">
        <v>3.015471115E9</v>
      </c>
      <c r="H51" s="22">
        <v>54704.0</v>
      </c>
      <c r="I51" s="6">
        <v>5074192.0</v>
      </c>
      <c r="J51" s="6">
        <v>3.6305277E7</v>
      </c>
      <c r="K51" s="4">
        <f t="shared" si="16"/>
        <v>-31231085</v>
      </c>
      <c r="L51" s="4">
        <f>I51+Apr!L51</f>
        <v>27316600</v>
      </c>
      <c r="M51" s="4">
        <f>J51+Apr!M51</f>
        <v>281894887</v>
      </c>
      <c r="N51" s="4">
        <f t="shared" si="17"/>
        <v>-254578287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4.49809766E8</v>
      </c>
      <c r="E52" s="4">
        <v>2443558.0</v>
      </c>
      <c r="F52" s="6">
        <f t="shared" si="15"/>
        <v>447366208</v>
      </c>
      <c r="G52" s="6">
        <v>2.53705202E8</v>
      </c>
      <c r="H52" s="22">
        <v>5000.0</v>
      </c>
      <c r="I52" s="6">
        <v>0.0</v>
      </c>
      <c r="J52" s="6">
        <v>1.0630887E7</v>
      </c>
      <c r="K52" s="4">
        <f t="shared" si="16"/>
        <v>-10630887</v>
      </c>
      <c r="L52" s="4">
        <f>I52+Apr!L52</f>
        <v>0</v>
      </c>
      <c r="M52" s="4">
        <f>J52+Apr!M52</f>
        <v>42525952</v>
      </c>
      <c r="N52" s="4">
        <f t="shared" si="17"/>
        <v>-42525952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>
        <f>J53+Apr!M53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7.6466269E7</v>
      </c>
      <c r="E54" s="4">
        <v>288949.0</v>
      </c>
      <c r="F54" s="6">
        <f t="shared" ref="F54:F56" si="19">D54-E54</f>
        <v>76177320</v>
      </c>
      <c r="G54" s="6">
        <v>1.5781826E7</v>
      </c>
      <c r="H54" s="22">
        <v>1261.0</v>
      </c>
      <c r="I54" s="6">
        <v>163804.0</v>
      </c>
      <c r="J54" s="6">
        <v>141858.0</v>
      </c>
      <c r="K54" s="4">
        <f t="shared" ref="K54:K56" si="20">I54-J54</f>
        <v>21946</v>
      </c>
      <c r="L54" s="4">
        <f>I54+Apr!L54</f>
        <v>948998</v>
      </c>
      <c r="M54" s="4">
        <f>J54+Apr!M54</f>
        <v>1847136</v>
      </c>
      <c r="N54" s="4">
        <f t="shared" ref="N54:N56" si="21">L54-M54</f>
        <v>-898138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5.7026593E7</v>
      </c>
      <c r="E55" s="4">
        <v>757673.0</v>
      </c>
      <c r="F55" s="6">
        <f t="shared" si="19"/>
        <v>56268920</v>
      </c>
      <c r="G55" s="6">
        <v>3.9938317E7</v>
      </c>
      <c r="H55" s="22">
        <v>515.0</v>
      </c>
      <c r="I55" s="6">
        <v>266930.0</v>
      </c>
      <c r="J55" s="6">
        <v>545312.0</v>
      </c>
      <c r="K55" s="4">
        <f t="shared" si="20"/>
        <v>-278382</v>
      </c>
      <c r="L55" s="4">
        <f>I55+Apr!L55</f>
        <v>731731</v>
      </c>
      <c r="M55" s="4">
        <f>J55+Apr!M55</f>
        <v>736273</v>
      </c>
      <c r="N55" s="4">
        <f t="shared" si="21"/>
        <v>-4542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4.7660865E7</v>
      </c>
      <c r="E56" s="4">
        <v>239318.0</v>
      </c>
      <c r="F56" s="6">
        <f t="shared" si="19"/>
        <v>47421547</v>
      </c>
      <c r="G56" s="6">
        <v>3.9274252E7</v>
      </c>
      <c r="H56" s="22">
        <v>250.0</v>
      </c>
      <c r="I56" s="6">
        <v>52500.0</v>
      </c>
      <c r="J56" s="6">
        <v>29190.0</v>
      </c>
      <c r="K56" s="4">
        <f t="shared" si="20"/>
        <v>23310</v>
      </c>
      <c r="L56" s="4">
        <f>I56+Apr!L56</f>
        <v>306885</v>
      </c>
      <c r="M56" s="4">
        <f>J56+Apr!M56</f>
        <v>159065</v>
      </c>
      <c r="N56" s="4">
        <f t="shared" si="21"/>
        <v>147820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>SUM(D43:D56)</f>
        <v>10644172314</v>
      </c>
      <c r="E57" s="28">
        <f>SUM(E42:E56)</f>
        <v>133370324.5</v>
      </c>
      <c r="F57" s="28">
        <f t="shared" ref="F57:H57" si="23">SUM(F43:F56)</f>
        <v>10510801990</v>
      </c>
      <c r="G57" s="28">
        <f t="shared" si="23"/>
        <v>5469353282</v>
      </c>
      <c r="H57" s="29">
        <f t="shared" si="23"/>
        <v>86122</v>
      </c>
      <c r="I57" s="28">
        <f>SUM(I42:I56)</f>
        <v>40241370.38</v>
      </c>
      <c r="J57" s="28">
        <f t="shared" ref="J57:N57" si="24">SUM(J43:J56)</f>
        <v>93047788.71</v>
      </c>
      <c r="K57" s="28">
        <f t="shared" si="24"/>
        <v>-52806418.33</v>
      </c>
      <c r="L57" s="28">
        <f t="shared" si="24"/>
        <v>329115978.1</v>
      </c>
      <c r="M57" s="28">
        <f t="shared" si="24"/>
        <v>890678334.3</v>
      </c>
      <c r="N57" s="28">
        <f t="shared" si="24"/>
        <v>-561562356.3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5.938238243E7</v>
      </c>
      <c r="E59" s="6">
        <v>320504.21</v>
      </c>
      <c r="F59" s="6">
        <f t="shared" ref="F59:F62" si="25">D59-E59</f>
        <v>59061878.22</v>
      </c>
      <c r="G59" s="6">
        <v>0.0</v>
      </c>
      <c r="H59" s="22">
        <v>48.0</v>
      </c>
      <c r="I59" s="6">
        <v>0.0</v>
      </c>
      <c r="J59" s="6">
        <v>1408528.98</v>
      </c>
      <c r="K59" s="4">
        <f t="shared" ref="K59:K62" si="26">I59-J59</f>
        <v>-1408528.98</v>
      </c>
      <c r="L59" s="4">
        <f>I59+Apr!L59</f>
        <v>0</v>
      </c>
      <c r="M59" s="4">
        <f>J59+Apr!M59</f>
        <v>1616336.27</v>
      </c>
      <c r="N59" s="4">
        <f t="shared" ref="N59:N62" si="27">L59-M59</f>
        <v>-1616336.27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8">1+B59</f>
        <v>41</v>
      </c>
      <c r="C60" s="3" t="s">
        <v>67</v>
      </c>
      <c r="D60" s="6">
        <v>3.08290945E8</v>
      </c>
      <c r="E60" s="6">
        <v>2.3473055E7</v>
      </c>
      <c r="F60" s="6">
        <f t="shared" si="25"/>
        <v>284817890</v>
      </c>
      <c r="G60" s="6">
        <v>1.55576298E8</v>
      </c>
      <c r="H60" s="22">
        <v>208.0</v>
      </c>
      <c r="I60" s="6">
        <v>0.0</v>
      </c>
      <c r="J60" s="6">
        <v>6747980.0</v>
      </c>
      <c r="K60" s="4">
        <f t="shared" si="26"/>
        <v>-6747980</v>
      </c>
      <c r="L60" s="4">
        <f>I60+Apr!L60</f>
        <v>0</v>
      </c>
      <c r="M60" s="4">
        <f>J60+Apr!M60</f>
        <v>27896888</v>
      </c>
      <c r="N60" s="4">
        <f t="shared" si="27"/>
        <v>-27896888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8"/>
        <v>42</v>
      </c>
      <c r="C61" s="3" t="s">
        <v>68</v>
      </c>
      <c r="D61" s="6">
        <v>1.59779893E9</v>
      </c>
      <c r="E61" s="6">
        <v>2.8810791E7</v>
      </c>
      <c r="F61" s="6">
        <f t="shared" si="25"/>
        <v>1568988139</v>
      </c>
      <c r="G61" s="6">
        <v>0.0</v>
      </c>
      <c r="H61" s="22">
        <v>4292.0</v>
      </c>
      <c r="I61" s="6">
        <v>1821696.0</v>
      </c>
      <c r="J61" s="6">
        <v>1.3431053E7</v>
      </c>
      <c r="K61" s="4">
        <f t="shared" si="26"/>
        <v>-11609357</v>
      </c>
      <c r="L61" s="4">
        <f>I61+Apr!L61</f>
        <v>24558968</v>
      </c>
      <c r="M61" s="4">
        <f>J61+Apr!M61</f>
        <v>111575775</v>
      </c>
      <c r="N61" s="4">
        <f t="shared" si="27"/>
        <v>-87016807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8"/>
        <v>43</v>
      </c>
      <c r="C62" s="3" t="s">
        <v>69</v>
      </c>
      <c r="D62" s="6">
        <v>2.37076432E8</v>
      </c>
      <c r="E62" s="6">
        <v>2424043.0</v>
      </c>
      <c r="F62" s="6">
        <f t="shared" si="25"/>
        <v>234652389</v>
      </c>
      <c r="G62" s="6">
        <v>0.0</v>
      </c>
      <c r="H62" s="22">
        <v>773.0</v>
      </c>
      <c r="I62" s="6">
        <v>54496.0</v>
      </c>
      <c r="J62" s="6">
        <v>629411.0</v>
      </c>
      <c r="K62" s="4">
        <f t="shared" si="26"/>
        <v>-574915</v>
      </c>
      <c r="L62" s="4">
        <f>I62+Apr!L62</f>
        <v>4964129</v>
      </c>
      <c r="M62" s="4">
        <f>J62+Apr!M62</f>
        <v>10959943</v>
      </c>
      <c r="N62" s="4">
        <f t="shared" si="27"/>
        <v>-5995814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9">SUM(D59:D62)</f>
        <v>2202548689</v>
      </c>
      <c r="E63" s="28">
        <f t="shared" si="29"/>
        <v>55028393.21</v>
      </c>
      <c r="F63" s="28">
        <f t="shared" si="29"/>
        <v>2147520296</v>
      </c>
      <c r="G63" s="28">
        <f t="shared" si="29"/>
        <v>155576298</v>
      </c>
      <c r="H63" s="29">
        <f t="shared" si="29"/>
        <v>5321</v>
      </c>
      <c r="I63" s="28">
        <f t="shared" si="29"/>
        <v>1876192</v>
      </c>
      <c r="J63" s="28">
        <f t="shared" si="29"/>
        <v>22216972.98</v>
      </c>
      <c r="K63" s="28">
        <f t="shared" si="29"/>
        <v>-20340780.98</v>
      </c>
      <c r="L63" s="28">
        <f t="shared" si="29"/>
        <v>29523097</v>
      </c>
      <c r="M63" s="28">
        <f t="shared" si="29"/>
        <v>152048942.3</v>
      </c>
      <c r="N63" s="28">
        <f t="shared" si="29"/>
        <v>-122525845.3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30">D57+D63</f>
        <v>12846721003</v>
      </c>
      <c r="E64" s="28">
        <f t="shared" si="30"/>
        <v>188398717.7</v>
      </c>
      <c r="F64" s="28">
        <f t="shared" si="30"/>
        <v>12658322286</v>
      </c>
      <c r="G64" s="28">
        <f t="shared" si="30"/>
        <v>5624929580</v>
      </c>
      <c r="H64" s="29">
        <f t="shared" si="30"/>
        <v>91443</v>
      </c>
      <c r="I64" s="28">
        <f t="shared" si="30"/>
        <v>42117562.38</v>
      </c>
      <c r="J64" s="28">
        <f t="shared" si="30"/>
        <v>115264761.7</v>
      </c>
      <c r="K64" s="28">
        <f t="shared" si="30"/>
        <v>-73147199.31</v>
      </c>
      <c r="L64" s="28">
        <f t="shared" si="30"/>
        <v>358639075.1</v>
      </c>
      <c r="M64" s="28">
        <f t="shared" si="30"/>
        <v>1042727277</v>
      </c>
      <c r="N64" s="28">
        <f t="shared" si="30"/>
        <v>-684088201.5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3.5017019082E10</v>
      </c>
      <c r="E67" s="6">
        <v>2.7049311E8</v>
      </c>
      <c r="F67" s="6">
        <f t="shared" ref="F67:F77" si="31">D67-E67</f>
        <v>34746525972</v>
      </c>
      <c r="G67" s="6">
        <v>2.665E8</v>
      </c>
      <c r="H67" s="22">
        <v>24240.0</v>
      </c>
      <c r="I67" s="6">
        <v>1.86951378E8</v>
      </c>
      <c r="J67" s="6">
        <v>2.69580534E8</v>
      </c>
      <c r="K67" s="4">
        <f t="shared" ref="K67:K77" si="32">I67-J67</f>
        <v>-82629156</v>
      </c>
      <c r="L67" s="4">
        <f>I67+Apr!L67</f>
        <v>935225139</v>
      </c>
      <c r="M67" s="4">
        <f>J67+Apr!M67</f>
        <v>1581934719</v>
      </c>
      <c r="N67" s="4">
        <f t="shared" ref="N67:N77" si="33">L67-M67</f>
        <v>-646709580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4">1+B67</f>
        <v>45</v>
      </c>
      <c r="C68" s="3" t="s">
        <v>73</v>
      </c>
      <c r="D68" s="6">
        <v>2.5861696618E8</v>
      </c>
      <c r="E68" s="6">
        <v>1046569.7</v>
      </c>
      <c r="F68" s="6">
        <f t="shared" si="31"/>
        <v>257570396.5</v>
      </c>
      <c r="G68" s="6">
        <v>0.0</v>
      </c>
      <c r="H68" s="22">
        <v>924.0</v>
      </c>
      <c r="I68" s="6">
        <v>236903.23</v>
      </c>
      <c r="J68" s="6">
        <v>864062.05</v>
      </c>
      <c r="K68" s="4">
        <f t="shared" si="32"/>
        <v>-627158.82</v>
      </c>
      <c r="L68" s="4">
        <f>I68+Apr!L68</f>
        <v>2751048.88</v>
      </c>
      <c r="M68" s="4">
        <f>J68+Apr!M68</f>
        <v>23379101.42</v>
      </c>
      <c r="N68" s="4">
        <f t="shared" si="33"/>
        <v>-20628052.54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4"/>
        <v>46</v>
      </c>
      <c r="C69" s="3" t="s">
        <v>74</v>
      </c>
      <c r="D69" s="6">
        <v>8.9250220713E8</v>
      </c>
      <c r="E69" s="6">
        <v>1.038865606E7</v>
      </c>
      <c r="F69" s="6">
        <f t="shared" si="31"/>
        <v>882113551.1</v>
      </c>
      <c r="G69" s="6">
        <v>0.0</v>
      </c>
      <c r="H69" s="22">
        <v>1795.0</v>
      </c>
      <c r="I69" s="6">
        <v>1053084.03</v>
      </c>
      <c r="J69" s="6">
        <v>5.294215075E7</v>
      </c>
      <c r="K69" s="4">
        <f t="shared" si="32"/>
        <v>-51889066.72</v>
      </c>
      <c r="L69" s="4">
        <f>I69+Apr!L69</f>
        <v>27908787.96</v>
      </c>
      <c r="M69" s="4">
        <f>J69+Apr!M69</f>
        <v>97490886.5</v>
      </c>
      <c r="N69" s="4">
        <f t="shared" si="33"/>
        <v>-69582098.54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4"/>
        <v>47</v>
      </c>
      <c r="C70" s="3" t="s">
        <v>75</v>
      </c>
      <c r="D70" s="6">
        <v>1.88941326E8</v>
      </c>
      <c r="E70" s="6">
        <v>189023.0</v>
      </c>
      <c r="F70" s="6">
        <f t="shared" si="31"/>
        <v>188752303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2"/>
        <v>0</v>
      </c>
      <c r="L70" s="4">
        <f>I70+Apr!L70</f>
        <v>4998</v>
      </c>
      <c r="M70" s="4">
        <f>J70+Apr!M70</f>
        <v>426661</v>
      </c>
      <c r="N70" s="4">
        <f t="shared" si="33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4"/>
        <v>48</v>
      </c>
      <c r="C71" s="3" t="s">
        <v>76</v>
      </c>
      <c r="D71" s="6">
        <v>9.98113955E8</v>
      </c>
      <c r="E71" s="6">
        <v>5106085.0</v>
      </c>
      <c r="F71" s="6">
        <f t="shared" si="31"/>
        <v>993007870</v>
      </c>
      <c r="G71" s="6">
        <v>0.0</v>
      </c>
      <c r="H71" s="22">
        <v>1690.0</v>
      </c>
      <c r="I71" s="6">
        <v>832440.0</v>
      </c>
      <c r="J71" s="6">
        <v>1.4338649E7</v>
      </c>
      <c r="K71" s="4">
        <f t="shared" si="32"/>
        <v>-13506209</v>
      </c>
      <c r="L71" s="4">
        <f>I71+Apr!L71</f>
        <v>3177880</v>
      </c>
      <c r="M71" s="4">
        <f>J71+Apr!M71</f>
        <v>207803150</v>
      </c>
      <c r="N71" s="4">
        <f t="shared" si="33"/>
        <v>-204625270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4"/>
        <v>49</v>
      </c>
      <c r="C72" s="3" t="s">
        <v>77</v>
      </c>
      <c r="D72" s="6">
        <v>1.361674234E9</v>
      </c>
      <c r="E72" s="6">
        <v>2.9501494E7</v>
      </c>
      <c r="F72" s="6">
        <f t="shared" si="31"/>
        <v>1332172740</v>
      </c>
      <c r="G72" s="6">
        <v>0.0</v>
      </c>
      <c r="H72" s="22">
        <v>4502.0</v>
      </c>
      <c r="I72" s="6">
        <v>1155136.0</v>
      </c>
      <c r="J72" s="6">
        <v>3.4950058E7</v>
      </c>
      <c r="K72" s="4">
        <f t="shared" si="32"/>
        <v>-33794922</v>
      </c>
      <c r="L72" s="4">
        <f>I72+Apr!L72</f>
        <v>7843155</v>
      </c>
      <c r="M72" s="4">
        <f>J72+Apr!M72</f>
        <v>92355387</v>
      </c>
      <c r="N72" s="4">
        <f t="shared" si="33"/>
        <v>-84512232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4"/>
        <v>50</v>
      </c>
      <c r="C73" s="3" t="s">
        <v>78</v>
      </c>
      <c r="D73" s="6">
        <v>6.15128957E8</v>
      </c>
      <c r="E73" s="6">
        <v>9875241.0</v>
      </c>
      <c r="F73" s="6">
        <f t="shared" si="31"/>
        <v>605253716</v>
      </c>
      <c r="G73" s="6">
        <v>0.0</v>
      </c>
      <c r="H73" s="22">
        <v>388.0</v>
      </c>
      <c r="I73" s="6">
        <v>0.0</v>
      </c>
      <c r="J73" s="6">
        <v>1349104.0</v>
      </c>
      <c r="K73" s="4">
        <f t="shared" si="32"/>
        <v>-1349104</v>
      </c>
      <c r="L73" s="4">
        <f>I73+Apr!L73</f>
        <v>0</v>
      </c>
      <c r="M73" s="4">
        <f>J73+Apr!M73</f>
        <v>23032189</v>
      </c>
      <c r="N73" s="4">
        <f t="shared" si="33"/>
        <v>-23032189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4"/>
        <v>51</v>
      </c>
      <c r="C74" s="3" t="s">
        <v>79</v>
      </c>
      <c r="D74" s="6">
        <v>2.7455527764E8</v>
      </c>
      <c r="E74" s="6">
        <v>1684715.79</v>
      </c>
      <c r="F74" s="6">
        <f t="shared" si="31"/>
        <v>272870561.9</v>
      </c>
      <c r="G74" s="6">
        <v>0.0</v>
      </c>
      <c r="H74" s="22">
        <v>3980.0</v>
      </c>
      <c r="I74" s="6">
        <v>1719152.51</v>
      </c>
      <c r="J74" s="6">
        <v>6.431139156E7</v>
      </c>
      <c r="K74" s="4">
        <f t="shared" si="32"/>
        <v>-62592239.05</v>
      </c>
      <c r="L74" s="4">
        <f>I74+Apr!L74</f>
        <v>11518780.63</v>
      </c>
      <c r="M74" s="4">
        <f>J74+Apr!M74</f>
        <v>69334987.92</v>
      </c>
      <c r="N74" s="4">
        <f t="shared" si="33"/>
        <v>-57816207.29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4"/>
        <v>52</v>
      </c>
      <c r="C75" s="3" t="s">
        <v>80</v>
      </c>
      <c r="D75" s="6">
        <v>1.89637096088E9</v>
      </c>
      <c r="E75" s="6">
        <v>3218563.24</v>
      </c>
      <c r="F75" s="6">
        <f t="shared" si="31"/>
        <v>1893152398</v>
      </c>
      <c r="G75" s="6">
        <v>0.0</v>
      </c>
      <c r="H75" s="22">
        <v>776.0</v>
      </c>
      <c r="I75" s="6">
        <v>178713.8</v>
      </c>
      <c r="J75" s="6">
        <v>411319.52</v>
      </c>
      <c r="K75" s="4">
        <f t="shared" si="32"/>
        <v>-232605.72</v>
      </c>
      <c r="L75" s="4">
        <f>I75+Apr!L75</f>
        <v>80072722.86</v>
      </c>
      <c r="M75" s="4">
        <f>J75+Apr!M75</f>
        <v>10363554.15</v>
      </c>
      <c r="N75" s="4">
        <f t="shared" si="33"/>
        <v>69709168.71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4"/>
        <v>53</v>
      </c>
      <c r="C76" s="3" t="s">
        <v>81</v>
      </c>
      <c r="D76" s="6">
        <v>6.45287384E9</v>
      </c>
      <c r="E76" s="6">
        <v>2.2438641E7</v>
      </c>
      <c r="F76" s="6">
        <f t="shared" si="31"/>
        <v>6430435199</v>
      </c>
      <c r="G76" s="6">
        <v>0.0</v>
      </c>
      <c r="H76" s="22">
        <v>19508.0</v>
      </c>
      <c r="I76" s="6">
        <v>5.4425111E7</v>
      </c>
      <c r="J76" s="6">
        <v>1.46667785E8</v>
      </c>
      <c r="K76" s="4">
        <f t="shared" si="32"/>
        <v>-92242674</v>
      </c>
      <c r="L76" s="4">
        <f>I76+Apr!L76</f>
        <v>475903592</v>
      </c>
      <c r="M76" s="4">
        <f>J76+Apr!M76</f>
        <v>666301701</v>
      </c>
      <c r="N76" s="4">
        <f t="shared" si="33"/>
        <v>-190398109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4"/>
        <v>54</v>
      </c>
      <c r="C77" s="3" t="s">
        <v>82</v>
      </c>
      <c r="D77" s="6">
        <v>1.47478003E8</v>
      </c>
      <c r="E77" s="6">
        <v>400578.0</v>
      </c>
      <c r="F77" s="6">
        <f t="shared" si="31"/>
        <v>147077425</v>
      </c>
      <c r="G77" s="6">
        <v>0.0</v>
      </c>
      <c r="H77" s="22">
        <v>2930.0</v>
      </c>
      <c r="I77" s="6">
        <v>1040905.0</v>
      </c>
      <c r="J77" s="6">
        <v>732476.0</v>
      </c>
      <c r="K77" s="4">
        <f t="shared" si="32"/>
        <v>308429</v>
      </c>
      <c r="L77" s="4">
        <f>I77+Apr!L77</f>
        <v>4413729</v>
      </c>
      <c r="M77" s="4">
        <f>J77+Apr!M77</f>
        <v>9398478</v>
      </c>
      <c r="N77" s="4">
        <f t="shared" si="33"/>
        <v>-4984749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3113490.64</v>
      </c>
      <c r="E79" s="6">
        <v>767599.72</v>
      </c>
      <c r="F79" s="6">
        <f>D79-E79</f>
        <v>2345890.92</v>
      </c>
      <c r="G79" s="6">
        <v>0.0</v>
      </c>
      <c r="H79" s="22">
        <v>0.0</v>
      </c>
      <c r="I79" s="6">
        <v>0.0</v>
      </c>
      <c r="J79" s="6">
        <v>7.0E8</v>
      </c>
      <c r="K79" s="4">
        <f>I79-J79</f>
        <v>-700000000</v>
      </c>
      <c r="L79" s="4">
        <f>I79+Apr!L79</f>
        <v>0</v>
      </c>
      <c r="M79" s="4">
        <f>J79+Apr!M79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5">SUM(D67:D79)</f>
        <v>48106388299</v>
      </c>
      <c r="E80" s="28">
        <f t="shared" si="35"/>
        <v>355110276.5</v>
      </c>
      <c r="F80" s="28">
        <f t="shared" si="35"/>
        <v>47751278023</v>
      </c>
      <c r="G80" s="28">
        <f t="shared" si="35"/>
        <v>266500000</v>
      </c>
      <c r="H80" s="29">
        <f t="shared" si="35"/>
        <v>60867</v>
      </c>
      <c r="I80" s="28">
        <f t="shared" si="35"/>
        <v>247592823.6</v>
      </c>
      <c r="J80" s="28">
        <f t="shared" si="35"/>
        <v>1286147530</v>
      </c>
      <c r="K80" s="28">
        <f t="shared" si="35"/>
        <v>-1038554706</v>
      </c>
      <c r="L80" s="28">
        <f t="shared" si="35"/>
        <v>1548819833</v>
      </c>
      <c r="M80" s="28">
        <f t="shared" si="35"/>
        <v>3481820815</v>
      </c>
      <c r="N80" s="28">
        <f t="shared" si="35"/>
        <v>-1933000982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1+B79</f>
        <v>56</v>
      </c>
      <c r="C82" s="3" t="s">
        <v>85</v>
      </c>
      <c r="D82" s="6">
        <v>1.1083670774E10</v>
      </c>
      <c r="E82" s="6">
        <v>6.7746682E7</v>
      </c>
      <c r="F82" s="6">
        <f t="shared" ref="F82:F88" si="36">D82-E82</f>
        <v>11015924092</v>
      </c>
      <c r="G82" s="6">
        <v>0.0</v>
      </c>
      <c r="H82" s="22">
        <v>7144.0</v>
      </c>
      <c r="I82" s="6">
        <v>1.842103E7</v>
      </c>
      <c r="J82" s="6">
        <v>1.62873994E8</v>
      </c>
      <c r="K82" s="4">
        <f t="shared" ref="K82:K88" si="37">I82-J82</f>
        <v>-144452964</v>
      </c>
      <c r="L82" s="4">
        <f>I82+Apr!L82</f>
        <v>116689933</v>
      </c>
      <c r="M82" s="4">
        <f>J82+Apr!M82</f>
        <v>605852394</v>
      </c>
      <c r="N82" s="4">
        <f t="shared" ref="N82:N88" si="38">L82-M82</f>
        <v>-489162461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9">1+B82</f>
        <v>57</v>
      </c>
      <c r="C83" s="3" t="s">
        <v>86</v>
      </c>
      <c r="D83" s="6">
        <v>1.1132200966E8</v>
      </c>
      <c r="E83" s="6">
        <v>1970517.74</v>
      </c>
      <c r="F83" s="6">
        <f t="shared" si="36"/>
        <v>109351491.9</v>
      </c>
      <c r="G83" s="6">
        <v>0.0</v>
      </c>
      <c r="H83" s="22">
        <v>70.0</v>
      </c>
      <c r="I83" s="6">
        <v>0.0</v>
      </c>
      <c r="J83" s="6">
        <v>0.0</v>
      </c>
      <c r="K83" s="4">
        <f t="shared" si="37"/>
        <v>0</v>
      </c>
      <c r="L83" s="4">
        <f>I83+Apr!L83</f>
        <v>29237669.08</v>
      </c>
      <c r="M83" s="4">
        <f>J83+Apr!M83</f>
        <v>13915936.61</v>
      </c>
      <c r="N83" s="4">
        <f t="shared" si="38"/>
        <v>15321732.47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9"/>
        <v>58</v>
      </c>
      <c r="C84" s="3" t="s">
        <v>87</v>
      </c>
      <c r="D84" s="6">
        <v>3.05755791E8</v>
      </c>
      <c r="E84" s="6">
        <v>824923.0</v>
      </c>
      <c r="F84" s="6">
        <f t="shared" si="36"/>
        <v>304930868</v>
      </c>
      <c r="G84" s="6">
        <v>0.0</v>
      </c>
      <c r="H84" s="22">
        <v>155.0</v>
      </c>
      <c r="I84" s="6">
        <v>0.0</v>
      </c>
      <c r="J84" s="6">
        <v>951958.0</v>
      </c>
      <c r="K84" s="4">
        <f t="shared" si="37"/>
        <v>-951958</v>
      </c>
      <c r="L84" s="4">
        <f>I84+Apr!L84</f>
        <v>186598</v>
      </c>
      <c r="M84" s="4">
        <f>J84+Apr!M84</f>
        <v>8257892</v>
      </c>
      <c r="N84" s="4">
        <f t="shared" si="38"/>
        <v>-8071294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9"/>
        <v>59</v>
      </c>
      <c r="C85" s="3" t="s">
        <v>88</v>
      </c>
      <c r="D85" s="6">
        <v>6.6048043E7</v>
      </c>
      <c r="E85" s="6">
        <v>1.5932812E7</v>
      </c>
      <c r="F85" s="6">
        <f t="shared" si="36"/>
        <v>50115231</v>
      </c>
      <c r="G85" s="6">
        <v>0.0</v>
      </c>
      <c r="H85" s="22">
        <v>24.0</v>
      </c>
      <c r="I85" s="6">
        <v>0.0</v>
      </c>
      <c r="J85" s="6">
        <v>0.0</v>
      </c>
      <c r="K85" s="4">
        <f t="shared" si="37"/>
        <v>0</v>
      </c>
      <c r="L85" s="4">
        <f>I85+Apr!L85</f>
        <v>0</v>
      </c>
      <c r="M85" s="4">
        <f>J85+Apr!M85</f>
        <v>0</v>
      </c>
      <c r="N85" s="4">
        <f t="shared" si="38"/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9"/>
        <v>60</v>
      </c>
      <c r="C86" s="3" t="s">
        <v>89</v>
      </c>
      <c r="D86" s="6">
        <v>1.545307842E9</v>
      </c>
      <c r="E86" s="6">
        <v>9289290.0</v>
      </c>
      <c r="F86" s="6">
        <f t="shared" si="36"/>
        <v>1536018552</v>
      </c>
      <c r="G86" s="6">
        <v>0.0</v>
      </c>
      <c r="H86" s="22">
        <v>1545.0</v>
      </c>
      <c r="I86" s="6">
        <v>33212.0</v>
      </c>
      <c r="J86" s="6">
        <v>1.4922954E7</v>
      </c>
      <c r="K86" s="4">
        <f t="shared" si="37"/>
        <v>-14889742</v>
      </c>
      <c r="L86" s="4">
        <f>I86+Apr!L86</f>
        <v>198360</v>
      </c>
      <c r="M86" s="4">
        <f>J86+Apr!M86</f>
        <v>114493613</v>
      </c>
      <c r="N86" s="4">
        <f t="shared" si="38"/>
        <v>-114295253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9"/>
        <v>61</v>
      </c>
      <c r="C87" s="3" t="s">
        <v>90</v>
      </c>
      <c r="D87" s="6">
        <v>2.2245893874E8</v>
      </c>
      <c r="E87" s="6">
        <v>1610939.31</v>
      </c>
      <c r="F87" s="6">
        <f t="shared" si="36"/>
        <v>220847999.4</v>
      </c>
      <c r="G87" s="6">
        <v>0.0</v>
      </c>
      <c r="H87" s="22">
        <v>95.0</v>
      </c>
      <c r="I87" s="6">
        <v>161939.23</v>
      </c>
      <c r="J87" s="6">
        <v>36185.19</v>
      </c>
      <c r="K87" s="4">
        <f t="shared" si="37"/>
        <v>125754.04</v>
      </c>
      <c r="L87" s="4">
        <f>I87+Apr!L87</f>
        <v>699105.23</v>
      </c>
      <c r="M87" s="4">
        <f>J87+Apr!M87</f>
        <v>36185.19</v>
      </c>
      <c r="N87" s="4">
        <f t="shared" si="38"/>
        <v>662920.04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9"/>
        <v>62</v>
      </c>
      <c r="C88" s="3" t="s">
        <v>91</v>
      </c>
      <c r="D88" s="6">
        <v>5.47415338E8</v>
      </c>
      <c r="E88" s="6">
        <v>2.298559E7</v>
      </c>
      <c r="F88" s="6">
        <f t="shared" si="36"/>
        <v>524429748</v>
      </c>
      <c r="G88" s="6">
        <v>0.0</v>
      </c>
      <c r="H88" s="22">
        <v>2655.0</v>
      </c>
      <c r="I88" s="6">
        <v>2.9529774E7</v>
      </c>
      <c r="J88" s="6">
        <v>7036197.0</v>
      </c>
      <c r="K88" s="4">
        <f t="shared" si="37"/>
        <v>22493577</v>
      </c>
      <c r="L88" s="4">
        <f>I88+Apr!L88</f>
        <v>91756512</v>
      </c>
      <c r="M88" s="4">
        <f>J88+Apr!M88</f>
        <v>48446365</v>
      </c>
      <c r="N88" s="4">
        <f t="shared" si="38"/>
        <v>43310147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40">SUM(D82:D88)</f>
        <v>13881978736</v>
      </c>
      <c r="E89" s="28">
        <f t="shared" si="40"/>
        <v>120360754.1</v>
      </c>
      <c r="F89" s="28">
        <f t="shared" si="40"/>
        <v>13761617982</v>
      </c>
      <c r="G89" s="28">
        <f t="shared" si="40"/>
        <v>0</v>
      </c>
      <c r="H89" s="29">
        <f t="shared" si="40"/>
        <v>11688</v>
      </c>
      <c r="I89" s="28">
        <f t="shared" si="40"/>
        <v>48145955.23</v>
      </c>
      <c r="J89" s="28">
        <f t="shared" si="40"/>
        <v>185821288.2</v>
      </c>
      <c r="K89" s="28">
        <f t="shared" si="40"/>
        <v>-137675333</v>
      </c>
      <c r="L89" s="28">
        <f t="shared" si="40"/>
        <v>238768177.3</v>
      </c>
      <c r="M89" s="28">
        <f t="shared" si="40"/>
        <v>791002385.8</v>
      </c>
      <c r="N89" s="28">
        <f t="shared" si="40"/>
        <v>-552234208.5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7.42587541E8</v>
      </c>
      <c r="E90" s="6">
        <v>1.9155028E7</v>
      </c>
      <c r="F90" s="6">
        <f>D90-E90</f>
        <v>723432513</v>
      </c>
      <c r="G90" s="6">
        <v>0.0</v>
      </c>
      <c r="H90" s="22">
        <v>571.0</v>
      </c>
      <c r="I90" s="6">
        <v>1473532.0</v>
      </c>
      <c r="J90" s="6">
        <v>2154203.0</v>
      </c>
      <c r="K90" s="4">
        <f>I90-J90</f>
        <v>-680671</v>
      </c>
      <c r="L90" s="4">
        <f>I90+Apr!L90</f>
        <v>20486644</v>
      </c>
      <c r="M90" s="4">
        <f>J90+Apr!M90</f>
        <v>31158740</v>
      </c>
      <c r="N90" s="4">
        <f>L90-M90</f>
        <v>-10672096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1">SUM(D90)</f>
        <v>742587541</v>
      </c>
      <c r="E91" s="28">
        <f t="shared" si="41"/>
        <v>19155028</v>
      </c>
      <c r="F91" s="28">
        <f t="shared" si="41"/>
        <v>723432513</v>
      </c>
      <c r="G91" s="28">
        <f t="shared" si="41"/>
        <v>0</v>
      </c>
      <c r="H91" s="30">
        <f t="shared" si="41"/>
        <v>571</v>
      </c>
      <c r="I91" s="28">
        <f t="shared" si="41"/>
        <v>1473532</v>
      </c>
      <c r="J91" s="28">
        <f t="shared" si="41"/>
        <v>2154203</v>
      </c>
      <c r="K91" s="28">
        <f t="shared" si="41"/>
        <v>-680671</v>
      </c>
      <c r="L91" s="28">
        <f t="shared" si="41"/>
        <v>20486644</v>
      </c>
      <c r="M91" s="28">
        <f t="shared" si="41"/>
        <v>31158740</v>
      </c>
      <c r="N91" s="28">
        <f t="shared" si="41"/>
        <v>-10672096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2">D80+D89+D91</f>
        <v>62730954577</v>
      </c>
      <c r="E92" s="28">
        <f t="shared" si="42"/>
        <v>494626058.6</v>
      </c>
      <c r="F92" s="28">
        <f t="shared" si="42"/>
        <v>62236328518</v>
      </c>
      <c r="G92" s="28">
        <f t="shared" si="42"/>
        <v>266500000</v>
      </c>
      <c r="H92" s="29">
        <f t="shared" si="42"/>
        <v>73126</v>
      </c>
      <c r="I92" s="28">
        <f t="shared" si="42"/>
        <v>297212310.8</v>
      </c>
      <c r="J92" s="28">
        <f t="shared" si="42"/>
        <v>1474123021</v>
      </c>
      <c r="K92" s="28">
        <f t="shared" si="42"/>
        <v>-1176910710</v>
      </c>
      <c r="L92" s="28">
        <f t="shared" si="42"/>
        <v>1808074655</v>
      </c>
      <c r="M92" s="28">
        <f t="shared" si="42"/>
        <v>4303981941</v>
      </c>
      <c r="N92" s="28">
        <f t="shared" si="42"/>
        <v>-2495907286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v>64.0</v>
      </c>
      <c r="C95" s="35" t="s">
        <v>97</v>
      </c>
      <c r="D95" s="6">
        <v>1.7349308166E8</v>
      </c>
      <c r="E95" s="6">
        <v>371135.16</v>
      </c>
      <c r="F95" s="6">
        <f t="shared" ref="F95:F98" si="43">D95-E95</f>
        <v>173121946.5</v>
      </c>
      <c r="G95" s="6">
        <v>0.0</v>
      </c>
      <c r="H95" s="22">
        <v>79.0</v>
      </c>
      <c r="I95" s="6">
        <v>252500.0</v>
      </c>
      <c r="J95" s="6">
        <v>52615.08</v>
      </c>
      <c r="K95" s="4">
        <f t="shared" ref="K95:K98" si="44">I95-J95</f>
        <v>199884.92</v>
      </c>
      <c r="L95" s="4">
        <f>I95+Apr!L95</f>
        <v>1215500</v>
      </c>
      <c r="M95" s="4">
        <f>J95+Apr!M95</f>
        <v>188258.65</v>
      </c>
      <c r="N95" s="4">
        <f t="shared" ref="N95:N98" si="45">L95-M95</f>
        <v>1027241.35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v>65.0</v>
      </c>
      <c r="C96" s="3" t="s">
        <v>98</v>
      </c>
      <c r="D96" s="6">
        <v>2.0728746666E10</v>
      </c>
      <c r="E96" s="6">
        <v>1.0844876E7</v>
      </c>
      <c r="F96" s="6">
        <f t="shared" si="43"/>
        <v>20717901790</v>
      </c>
      <c r="G96" s="6">
        <v>0.0</v>
      </c>
      <c r="H96" s="22">
        <v>21565.0</v>
      </c>
      <c r="I96" s="6">
        <v>346533.0</v>
      </c>
      <c r="J96" s="6">
        <v>3.47075175E8</v>
      </c>
      <c r="K96" s="4">
        <f t="shared" si="44"/>
        <v>-346728642</v>
      </c>
      <c r="L96" s="4">
        <f>I96+Apr!L96</f>
        <v>1729910</v>
      </c>
      <c r="M96" s="4">
        <f>J96+Apr!M96</f>
        <v>1687601210</v>
      </c>
      <c r="N96" s="4">
        <f t="shared" si="45"/>
        <v>-1685871300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ref="B97:B98" si="46">1+B96</f>
        <v>66</v>
      </c>
      <c r="C97" s="3" t="s">
        <v>99</v>
      </c>
      <c r="D97" s="6">
        <v>2.370586626E9</v>
      </c>
      <c r="E97" s="6">
        <v>5714184.0</v>
      </c>
      <c r="F97" s="6">
        <f t="shared" si="43"/>
        <v>2364872442</v>
      </c>
      <c r="G97" s="6">
        <v>0.0</v>
      </c>
      <c r="H97" s="22">
        <v>1127.0</v>
      </c>
      <c r="I97" s="6">
        <v>1.06444868E8</v>
      </c>
      <c r="J97" s="6">
        <v>1.07843839E8</v>
      </c>
      <c r="K97" s="4">
        <f t="shared" si="44"/>
        <v>-1398971</v>
      </c>
      <c r="L97" s="4">
        <f>I97+Apr!L97</f>
        <v>367277801</v>
      </c>
      <c r="M97" s="4">
        <f>J97+Apr!M97</f>
        <v>795947190</v>
      </c>
      <c r="N97" s="4">
        <f t="shared" si="45"/>
        <v>-428669389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6"/>
        <v>67</v>
      </c>
      <c r="C98" s="3" t="s">
        <v>100</v>
      </c>
      <c r="D98" s="6">
        <v>1.2289708542E10</v>
      </c>
      <c r="E98" s="6">
        <v>6.1823768E7</v>
      </c>
      <c r="F98" s="6">
        <f t="shared" si="43"/>
        <v>12227884774</v>
      </c>
      <c r="G98" s="6">
        <v>0.0</v>
      </c>
      <c r="H98" s="22">
        <v>73749.0</v>
      </c>
      <c r="I98" s="6">
        <v>6.50577771E8</v>
      </c>
      <c r="J98" s="6">
        <v>4.79673723E8</v>
      </c>
      <c r="K98" s="4">
        <f t="shared" si="44"/>
        <v>170904048</v>
      </c>
      <c r="L98" s="4">
        <f>I98+Apr!L98</f>
        <v>2682709995</v>
      </c>
      <c r="M98" s="4">
        <f>J98+Apr!M98</f>
        <v>3035211045</v>
      </c>
      <c r="N98" s="4">
        <f t="shared" si="45"/>
        <v>-352501050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1.2275665383E10</v>
      </c>
      <c r="E100" s="6">
        <v>7327016.0</v>
      </c>
      <c r="F100" s="6">
        <f>D100-E100</f>
        <v>12268338367</v>
      </c>
      <c r="G100" s="6">
        <v>0.0</v>
      </c>
      <c r="H100" s="22">
        <v>28242.0</v>
      </c>
      <c r="I100" s="6">
        <v>1.779654783E9</v>
      </c>
      <c r="J100" s="6">
        <v>1.3956044E9</v>
      </c>
      <c r="K100" s="4">
        <f>I100-J100</f>
        <v>384050383</v>
      </c>
      <c r="L100" s="4">
        <f>I100+Apr!L100</f>
        <v>4860856481</v>
      </c>
      <c r="M100" s="4">
        <f>J100+Apr!M100</f>
        <v>4189369433</v>
      </c>
      <c r="N100" s="4">
        <f>L100-M100</f>
        <v>671487048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7">SUM(D95:D98)+D100</f>
        <v>47838200299</v>
      </c>
      <c r="E101" s="28">
        <f t="shared" si="47"/>
        <v>86080979.16</v>
      </c>
      <c r="F101" s="28">
        <f t="shared" si="47"/>
        <v>47752119320</v>
      </c>
      <c r="G101" s="28">
        <f t="shared" si="47"/>
        <v>0</v>
      </c>
      <c r="H101" s="30">
        <f t="shared" si="47"/>
        <v>124762</v>
      </c>
      <c r="I101" s="28">
        <f t="shared" si="47"/>
        <v>2537276455</v>
      </c>
      <c r="J101" s="28">
        <f t="shared" si="47"/>
        <v>2330249752</v>
      </c>
      <c r="K101" s="28">
        <f t="shared" si="47"/>
        <v>207026702.9</v>
      </c>
      <c r="L101" s="28">
        <f t="shared" si="47"/>
        <v>7913789687</v>
      </c>
      <c r="M101" s="28">
        <f t="shared" si="47"/>
        <v>9708317137</v>
      </c>
      <c r="N101" s="28">
        <f t="shared" si="47"/>
        <v>-1794527450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2.110766697E9</v>
      </c>
      <c r="E103" s="6">
        <v>4886981.0</v>
      </c>
      <c r="F103" s="6">
        <f>D103-E103</f>
        <v>2105879716</v>
      </c>
      <c r="G103" s="6">
        <v>0.0</v>
      </c>
      <c r="H103" s="22">
        <v>3879.0</v>
      </c>
      <c r="I103" s="6">
        <v>1.27488272E8</v>
      </c>
      <c r="J103" s="6">
        <v>3.05177412E8</v>
      </c>
      <c r="K103" s="4">
        <f>I103-J103</f>
        <v>-177689140</v>
      </c>
      <c r="L103" s="4">
        <f>I103+Apr!L103</f>
        <v>846688791</v>
      </c>
      <c r="M103" s="4">
        <f>J103+Apr!M103</f>
        <v>1011903856</v>
      </c>
      <c r="N103" s="4">
        <f>L103-M103</f>
        <v>-165215065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8">SUM(D103)</f>
        <v>2110766697</v>
      </c>
      <c r="E104" s="28">
        <f t="shared" si="48"/>
        <v>4886981</v>
      </c>
      <c r="F104" s="28">
        <f t="shared" si="48"/>
        <v>2105879716</v>
      </c>
      <c r="G104" s="28">
        <f t="shared" si="48"/>
        <v>0</v>
      </c>
      <c r="H104" s="30">
        <f t="shared" si="48"/>
        <v>3879</v>
      </c>
      <c r="I104" s="28">
        <f t="shared" si="48"/>
        <v>127488272</v>
      </c>
      <c r="J104" s="28">
        <f t="shared" si="48"/>
        <v>305177412</v>
      </c>
      <c r="K104" s="28">
        <f t="shared" si="48"/>
        <v>-177689140</v>
      </c>
      <c r="L104" s="28">
        <f t="shared" si="48"/>
        <v>846688791</v>
      </c>
      <c r="M104" s="28">
        <f t="shared" si="48"/>
        <v>1011903856</v>
      </c>
      <c r="N104" s="28">
        <f t="shared" si="48"/>
        <v>-165215065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9">D101+D104</f>
        <v>49948966996</v>
      </c>
      <c r="E105" s="28">
        <f t="shared" si="49"/>
        <v>90967960.16</v>
      </c>
      <c r="F105" s="28">
        <f t="shared" si="49"/>
        <v>49857999036</v>
      </c>
      <c r="G105" s="28">
        <f t="shared" si="49"/>
        <v>0</v>
      </c>
      <c r="H105" s="30">
        <f t="shared" si="49"/>
        <v>128641</v>
      </c>
      <c r="I105" s="28">
        <f t="shared" si="49"/>
        <v>2664764727</v>
      </c>
      <c r="J105" s="28">
        <f t="shared" si="49"/>
        <v>2635427164</v>
      </c>
      <c r="K105" s="28">
        <f t="shared" si="49"/>
        <v>29337562.92</v>
      </c>
      <c r="L105" s="28">
        <f t="shared" si="49"/>
        <v>8760478478</v>
      </c>
      <c r="M105" s="28">
        <f t="shared" si="49"/>
        <v>10720220993</v>
      </c>
      <c r="N105" s="28">
        <f t="shared" si="49"/>
        <v>-1959742515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9.131599868E9</v>
      </c>
      <c r="E108" s="6">
        <v>1.16936794E8</v>
      </c>
      <c r="F108" s="6">
        <f t="shared" ref="F108:F110" si="50">D108-E108</f>
        <v>9014663074</v>
      </c>
      <c r="G108" s="6">
        <v>0.0</v>
      </c>
      <c r="H108" s="22">
        <v>511365.0</v>
      </c>
      <c r="I108" s="6">
        <v>1.53753927E8</v>
      </c>
      <c r="J108" s="6">
        <v>1.3774239E8</v>
      </c>
      <c r="K108" s="4">
        <f t="shared" ref="K108:K110" si="51">I108-J108</f>
        <v>16011537</v>
      </c>
      <c r="L108" s="4">
        <f>I108+Apr!L108</f>
        <v>949805933</v>
      </c>
      <c r="M108" s="4">
        <f>J108+Apr!M108</f>
        <v>594082110</v>
      </c>
      <c r="N108" s="4">
        <f t="shared" ref="N108:N110" si="52">L108-M108</f>
        <v>355723823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3">1+B108</f>
        <v>71</v>
      </c>
      <c r="C109" s="3" t="s">
        <v>106</v>
      </c>
      <c r="D109" s="6">
        <v>5.158229008E9</v>
      </c>
      <c r="E109" s="6">
        <v>5.3564924E7</v>
      </c>
      <c r="F109" s="6">
        <f t="shared" si="50"/>
        <v>5104664084</v>
      </c>
      <c r="G109" s="6">
        <v>0.0</v>
      </c>
      <c r="H109" s="22">
        <v>10528.0</v>
      </c>
      <c r="I109" s="6">
        <v>1.24677298E8</v>
      </c>
      <c r="J109" s="6">
        <v>9.7488338E7</v>
      </c>
      <c r="K109" s="4">
        <f t="shared" si="51"/>
        <v>27188960</v>
      </c>
      <c r="L109" s="4">
        <f>I109+Apr!L109</f>
        <v>983931625</v>
      </c>
      <c r="M109" s="4">
        <f>J109+Apr!M109</f>
        <v>883689431</v>
      </c>
      <c r="N109" s="4">
        <f t="shared" si="52"/>
        <v>100242194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3"/>
        <v>72</v>
      </c>
      <c r="C110" s="3" t="s">
        <v>107</v>
      </c>
      <c r="D110" s="6">
        <v>3.307344729E9</v>
      </c>
      <c r="E110" s="6">
        <v>4.2011906E7</v>
      </c>
      <c r="F110" s="6">
        <f t="shared" si="50"/>
        <v>3265332823</v>
      </c>
      <c r="G110" s="6">
        <v>0.0</v>
      </c>
      <c r="H110" s="22">
        <v>4678.0</v>
      </c>
      <c r="I110" s="6">
        <v>1.30088058E8</v>
      </c>
      <c r="J110" s="6">
        <v>4.5963341E7</v>
      </c>
      <c r="K110" s="4">
        <f t="shared" si="51"/>
        <v>84124717</v>
      </c>
      <c r="L110" s="4">
        <f>I110+Apr!L110</f>
        <v>779868004</v>
      </c>
      <c r="M110" s="4">
        <f>J110+Apr!M110</f>
        <v>408150632</v>
      </c>
      <c r="N110" s="4">
        <f t="shared" si="52"/>
        <v>371717372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4">D108+D109+D110</f>
        <v>17597173605</v>
      </c>
      <c r="E111" s="28">
        <f t="shared" si="54"/>
        <v>212513624</v>
      </c>
      <c r="F111" s="28">
        <f t="shared" si="54"/>
        <v>17384659981</v>
      </c>
      <c r="G111" s="28">
        <f t="shared" si="54"/>
        <v>0</v>
      </c>
      <c r="H111" s="29">
        <f t="shared" si="54"/>
        <v>526571</v>
      </c>
      <c r="I111" s="28">
        <f t="shared" si="54"/>
        <v>408519283</v>
      </c>
      <c r="J111" s="28">
        <f t="shared" si="54"/>
        <v>281194069</v>
      </c>
      <c r="K111" s="28">
        <f t="shared" si="54"/>
        <v>127325214</v>
      </c>
      <c r="L111" s="28">
        <f t="shared" si="54"/>
        <v>2713605562</v>
      </c>
      <c r="M111" s="28">
        <f t="shared" si="54"/>
        <v>1885922173</v>
      </c>
      <c r="N111" s="28">
        <f t="shared" si="54"/>
        <v>827683389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8.71544722E9</v>
      </c>
      <c r="E113" s="6">
        <v>3.8651498E7</v>
      </c>
      <c r="F113" s="6">
        <f>D113-E113</f>
        <v>8676795722</v>
      </c>
      <c r="G113" s="6">
        <v>0.0</v>
      </c>
      <c r="H113" s="22">
        <v>7118.0</v>
      </c>
      <c r="I113" s="6">
        <v>2.5131724E7</v>
      </c>
      <c r="J113" s="6">
        <v>1.10890872E8</v>
      </c>
      <c r="K113" s="4">
        <f>I113-J113</f>
        <v>-85759148</v>
      </c>
      <c r="L113" s="4">
        <f>I113+Apr!L113</f>
        <v>213280465</v>
      </c>
      <c r="M113" s="4">
        <f>J113+Apr!M113</f>
        <v>706195237</v>
      </c>
      <c r="N113" s="4">
        <f>L113-M113</f>
        <v>-492914772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5">SUM(D113)</f>
        <v>8715447220</v>
      </c>
      <c r="E114" s="28">
        <f t="shared" si="55"/>
        <v>38651498</v>
      </c>
      <c r="F114" s="28">
        <f t="shared" si="55"/>
        <v>8676795722</v>
      </c>
      <c r="G114" s="28">
        <f t="shared" si="55"/>
        <v>0</v>
      </c>
      <c r="H114" s="30">
        <f t="shared" si="55"/>
        <v>7118</v>
      </c>
      <c r="I114" s="28">
        <f t="shared" si="55"/>
        <v>25131724</v>
      </c>
      <c r="J114" s="28">
        <f t="shared" si="55"/>
        <v>110890872</v>
      </c>
      <c r="K114" s="28">
        <f t="shared" si="55"/>
        <v>-85759148</v>
      </c>
      <c r="L114" s="28">
        <f t="shared" si="55"/>
        <v>213280465</v>
      </c>
      <c r="M114" s="28">
        <f t="shared" si="55"/>
        <v>706195237</v>
      </c>
      <c r="N114" s="28">
        <f t="shared" si="55"/>
        <v>-492914772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6">SUM(D111+D114)</f>
        <v>26312620825</v>
      </c>
      <c r="E115" s="28">
        <f t="shared" si="56"/>
        <v>251165122</v>
      </c>
      <c r="F115" s="28">
        <f t="shared" si="56"/>
        <v>26061455703</v>
      </c>
      <c r="G115" s="28">
        <f t="shared" si="56"/>
        <v>0</v>
      </c>
      <c r="H115" s="30">
        <f t="shared" si="56"/>
        <v>533689</v>
      </c>
      <c r="I115" s="28">
        <f t="shared" si="56"/>
        <v>433651007</v>
      </c>
      <c r="J115" s="28">
        <f t="shared" si="56"/>
        <v>392084941</v>
      </c>
      <c r="K115" s="28">
        <f t="shared" si="56"/>
        <v>41566066</v>
      </c>
      <c r="L115" s="28">
        <f t="shared" si="56"/>
        <v>2926886027</v>
      </c>
      <c r="M115" s="28">
        <f t="shared" si="56"/>
        <v>2592117410</v>
      </c>
      <c r="N115" s="28">
        <f t="shared" si="56"/>
        <v>334768617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7">D40+D64+D92+D105+D115</f>
        <v>210329629454</v>
      </c>
      <c r="E116" s="40">
        <f t="shared" si="57"/>
        <v>1376938280</v>
      </c>
      <c r="F116" s="40">
        <f t="shared" si="57"/>
        <v>208952691174</v>
      </c>
      <c r="G116" s="40">
        <f t="shared" si="57"/>
        <v>60524741210</v>
      </c>
      <c r="H116" s="41">
        <f t="shared" si="57"/>
        <v>1878747</v>
      </c>
      <c r="I116" s="40">
        <f t="shared" si="57"/>
        <v>3616805153</v>
      </c>
      <c r="J116" s="40">
        <f t="shared" si="57"/>
        <v>5418611835</v>
      </c>
      <c r="K116" s="40">
        <f t="shared" si="57"/>
        <v>-1801806682</v>
      </c>
      <c r="L116" s="40">
        <f t="shared" si="57"/>
        <v>15275097863</v>
      </c>
      <c r="M116" s="40">
        <f t="shared" si="57"/>
        <v>22096565964</v>
      </c>
      <c r="N116" s="40">
        <f t="shared" si="57"/>
        <v>-6821468101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I116+Apr!L116-L116</f>
        <v>0.000001907348633</v>
      </c>
      <c r="M117" s="4">
        <f>J116+Apr!M116-'May Updated'!M116</f>
        <v>0</v>
      </c>
      <c r="N117" s="4">
        <f>K116+Apr!N116-'May Updated'!N116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122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3.74136205E9</v>
      </c>
      <c r="E9" s="6">
        <v>1.4843095E7</v>
      </c>
      <c r="F9" s="6">
        <f t="shared" ref="F9:F27" si="1">D9-E9</f>
        <v>3726518955</v>
      </c>
      <c r="G9" s="6">
        <v>3.669880921E9</v>
      </c>
      <c r="H9" s="22">
        <v>5679.0</v>
      </c>
      <c r="I9" s="6">
        <v>5130755.0</v>
      </c>
      <c r="J9" s="6">
        <v>3.255947E7</v>
      </c>
      <c r="K9" s="4">
        <f t="shared" ref="K9:K27" si="2">I9-J9</f>
        <v>-27428715</v>
      </c>
      <c r="L9" s="4">
        <f>I9+'May Updated'!L9</f>
        <v>44403275</v>
      </c>
      <c r="M9" s="4">
        <f>J9+'May Updated'!M9</f>
        <v>207448131</v>
      </c>
      <c r="N9" s="4">
        <f t="shared" ref="N9:N27" si="3">L9-M9</f>
        <v>-163044856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1.18729935418E9</v>
      </c>
      <c r="E10" s="6">
        <v>1.273480656E7</v>
      </c>
      <c r="F10" s="6">
        <f t="shared" si="1"/>
        <v>1174564548</v>
      </c>
      <c r="G10" s="6">
        <v>1.0750666685E9</v>
      </c>
      <c r="H10" s="22">
        <v>4232.0</v>
      </c>
      <c r="I10" s="6">
        <v>4.636719789E7</v>
      </c>
      <c r="J10" s="6">
        <v>1.944595214E7</v>
      </c>
      <c r="K10" s="4">
        <f t="shared" si="2"/>
        <v>26921245.75</v>
      </c>
      <c r="L10" s="4">
        <f>I10+'May Updated'!L10</f>
        <v>188512553</v>
      </c>
      <c r="M10" s="4">
        <f>J10+'May Updated'!M10</f>
        <v>81067357.9</v>
      </c>
      <c r="N10" s="4">
        <f t="shared" si="3"/>
        <v>107445195.1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1.06506058427E9</v>
      </c>
      <c r="E11" s="6">
        <v>2692325.03</v>
      </c>
      <c r="F11" s="6">
        <f t="shared" si="1"/>
        <v>1062368259</v>
      </c>
      <c r="G11" s="6">
        <v>1.00793825E9</v>
      </c>
      <c r="H11" s="22">
        <v>2437.0</v>
      </c>
      <c r="I11" s="6">
        <v>1.143206611E7</v>
      </c>
      <c r="J11" s="6">
        <v>7672228.95</v>
      </c>
      <c r="K11" s="4">
        <f t="shared" si="2"/>
        <v>3759837.16</v>
      </c>
      <c r="L11" s="4">
        <f>I11+'May Updated'!L11</f>
        <v>35744409.62</v>
      </c>
      <c r="M11" s="4">
        <f>J11+'May Updated'!M11</f>
        <v>70030918.39</v>
      </c>
      <c r="N11" s="4">
        <f t="shared" si="3"/>
        <v>-34286508.77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4.9461020026E8</v>
      </c>
      <c r="E12" s="6">
        <v>1.563594414E7</v>
      </c>
      <c r="F12" s="6">
        <f t="shared" si="1"/>
        <v>478974256.1</v>
      </c>
      <c r="G12" s="6">
        <v>3.6476148194E8</v>
      </c>
      <c r="H12" s="22">
        <v>1747.0</v>
      </c>
      <c r="I12" s="6">
        <v>2.021030725E7</v>
      </c>
      <c r="J12" s="6">
        <v>240932.02</v>
      </c>
      <c r="K12" s="4">
        <f t="shared" si="2"/>
        <v>19969375.23</v>
      </c>
      <c r="L12" s="4">
        <f>I12+'May Updated'!L12</f>
        <v>66281720.85</v>
      </c>
      <c r="M12" s="4">
        <f>J12+'May Updated'!M12</f>
        <v>2239369.57</v>
      </c>
      <c r="N12" s="4">
        <f t="shared" si="3"/>
        <v>64042351.28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3.45300276E8</v>
      </c>
      <c r="E13" s="6">
        <v>834204.0</v>
      </c>
      <c r="F13" s="6">
        <f t="shared" si="1"/>
        <v>344466072</v>
      </c>
      <c r="G13" s="6">
        <v>3.18019241E8</v>
      </c>
      <c r="H13" s="22">
        <v>1129.0</v>
      </c>
      <c r="I13" s="6">
        <v>343442.0</v>
      </c>
      <c r="J13" s="6">
        <v>8776007.0</v>
      </c>
      <c r="K13" s="4">
        <f t="shared" si="2"/>
        <v>-8432565</v>
      </c>
      <c r="L13" s="4">
        <f>I13+'May Updated'!L13</f>
        <v>1879555</v>
      </c>
      <c r="M13" s="4">
        <f>J13+'May Updated'!M13</f>
        <v>22334776</v>
      </c>
      <c r="N13" s="4">
        <f t="shared" si="3"/>
        <v>-20455221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2.980610442E9</v>
      </c>
      <c r="E14" s="6">
        <v>1.1912499E7</v>
      </c>
      <c r="F14" s="6">
        <f t="shared" si="1"/>
        <v>2968697943</v>
      </c>
      <c r="G14" s="6">
        <v>1.379054944E9</v>
      </c>
      <c r="H14" s="22">
        <v>15702.0</v>
      </c>
      <c r="I14" s="6">
        <v>9240401.0</v>
      </c>
      <c r="J14" s="6">
        <v>3.420628E7</v>
      </c>
      <c r="K14" s="4">
        <f t="shared" si="2"/>
        <v>-24965879</v>
      </c>
      <c r="L14" s="4">
        <f>I14+'May Updated'!L14</f>
        <v>63056888</v>
      </c>
      <c r="M14" s="4">
        <f>J14+'May Updated'!M14</f>
        <v>313161958</v>
      </c>
      <c r="N14" s="4">
        <f t="shared" si="3"/>
        <v>-250105070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7.6970957E7</v>
      </c>
      <c r="E15" s="6">
        <v>658296.0</v>
      </c>
      <c r="F15" s="6">
        <f t="shared" si="1"/>
        <v>76312661</v>
      </c>
      <c r="G15" s="6">
        <v>7.4755824E7</v>
      </c>
      <c r="H15" s="22">
        <v>520.0</v>
      </c>
      <c r="I15" s="6">
        <v>132256.0</v>
      </c>
      <c r="J15" s="6">
        <v>646352.0</v>
      </c>
      <c r="K15" s="4">
        <f t="shared" si="2"/>
        <v>-514096</v>
      </c>
      <c r="L15" s="4">
        <f>I15+'May Updated'!L15</f>
        <v>11118554</v>
      </c>
      <c r="M15" s="4">
        <f>J15+'May Updated'!M15</f>
        <v>20843995</v>
      </c>
      <c r="N15" s="4">
        <f t="shared" si="3"/>
        <v>-9725441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4.4282211E7</v>
      </c>
      <c r="E16" s="6">
        <v>1205872.0</v>
      </c>
      <c r="F16" s="6">
        <f t="shared" si="1"/>
        <v>43076339</v>
      </c>
      <c r="G16" s="6">
        <v>3.9686816E7</v>
      </c>
      <c r="H16" s="22">
        <v>40.0</v>
      </c>
      <c r="I16" s="6">
        <v>0.0</v>
      </c>
      <c r="J16" s="6">
        <v>2.4197507E7</v>
      </c>
      <c r="K16" s="4">
        <f t="shared" si="2"/>
        <v>-24197507</v>
      </c>
      <c r="L16" s="4">
        <f>I16+'May Updated'!L16</f>
        <v>0</v>
      </c>
      <c r="M16" s="4">
        <f>J16+'May Updated'!M16</f>
        <v>74047222</v>
      </c>
      <c r="N16" s="4">
        <f t="shared" si="3"/>
        <v>-74047222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1.014731134E9</v>
      </c>
      <c r="E17" s="6">
        <v>2.4272219E7</v>
      </c>
      <c r="F17" s="6">
        <f t="shared" si="1"/>
        <v>990458915</v>
      </c>
      <c r="G17" s="6">
        <v>1.002915519E9</v>
      </c>
      <c r="H17" s="22">
        <v>10791.0</v>
      </c>
      <c r="I17" s="6">
        <v>0.0</v>
      </c>
      <c r="J17" s="6">
        <v>1.7490632E7</v>
      </c>
      <c r="K17" s="4">
        <f t="shared" si="2"/>
        <v>-17490632</v>
      </c>
      <c r="L17" s="4">
        <f>I17+'May Updated'!L17</f>
        <v>1459</v>
      </c>
      <c r="M17" s="4">
        <f>J17+'May Updated'!M17</f>
        <v>59363223</v>
      </c>
      <c r="N17" s="4">
        <f t="shared" si="3"/>
        <v>-59361764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3.056621619E9</v>
      </c>
      <c r="E18" s="6">
        <v>2.3078788E7</v>
      </c>
      <c r="F18" s="6">
        <f t="shared" si="1"/>
        <v>3033542831</v>
      </c>
      <c r="G18" s="6">
        <v>2.975061789E9</v>
      </c>
      <c r="H18" s="22">
        <v>10386.0</v>
      </c>
      <c r="I18" s="6">
        <v>0.0</v>
      </c>
      <c r="J18" s="6">
        <v>3.1137011E7</v>
      </c>
      <c r="K18" s="4">
        <f t="shared" si="2"/>
        <v>-31137011</v>
      </c>
      <c r="L18" s="4">
        <f>I18+'May Updated'!L18</f>
        <v>28110254</v>
      </c>
      <c r="M18" s="4">
        <f>J18+'May Updated'!M18</f>
        <v>221867909</v>
      </c>
      <c r="N18" s="4">
        <f t="shared" si="3"/>
        <v>-193757655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2.51733177569E9</v>
      </c>
      <c r="E19" s="6">
        <v>1.247556754E7</v>
      </c>
      <c r="F19" s="6">
        <f t="shared" si="1"/>
        <v>2504856208</v>
      </c>
      <c r="G19" s="6">
        <v>2.30437396337E9</v>
      </c>
      <c r="H19" s="22">
        <v>5037.0</v>
      </c>
      <c r="I19" s="6">
        <v>3363270.76</v>
      </c>
      <c r="J19" s="6">
        <v>4.664260429E7</v>
      </c>
      <c r="K19" s="4">
        <f t="shared" si="2"/>
        <v>-43279333.53</v>
      </c>
      <c r="L19" s="4">
        <f>I19+'May Updated'!L19</f>
        <v>71550101.43</v>
      </c>
      <c r="M19" s="4">
        <f>J19+'May Updated'!M19</f>
        <v>125946379.7</v>
      </c>
      <c r="N19" s="4">
        <f t="shared" si="3"/>
        <v>-54396278.25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9.08772896488E9</v>
      </c>
      <c r="E20" s="6">
        <v>4.644787306E7</v>
      </c>
      <c r="F20" s="6">
        <f t="shared" si="1"/>
        <v>9041281092</v>
      </c>
      <c r="G20" s="6">
        <v>8.5894119016E9</v>
      </c>
      <c r="H20" s="22">
        <v>31192.0</v>
      </c>
      <c r="I20" s="6">
        <v>6032656.34</v>
      </c>
      <c r="J20" s="6">
        <v>7.009218528E7</v>
      </c>
      <c r="K20" s="4">
        <f t="shared" si="2"/>
        <v>-64059528.94</v>
      </c>
      <c r="L20" s="4">
        <f>I20+'May Updated'!L20</f>
        <v>110938769.9</v>
      </c>
      <c r="M20" s="4">
        <f>J20+'May Updated'!M20</f>
        <v>333085142.6</v>
      </c>
      <c r="N20" s="4">
        <f t="shared" si="3"/>
        <v>-222146372.8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3.1913814486E8</v>
      </c>
      <c r="E21" s="6">
        <v>851790.65</v>
      </c>
      <c r="F21" s="6">
        <f t="shared" si="1"/>
        <v>318286354.2</v>
      </c>
      <c r="G21" s="6">
        <v>3.1331962491E8</v>
      </c>
      <c r="H21" s="22">
        <v>866.0</v>
      </c>
      <c r="I21" s="6">
        <v>301346.76</v>
      </c>
      <c r="J21" s="6">
        <v>422166.6</v>
      </c>
      <c r="K21" s="4">
        <f t="shared" si="2"/>
        <v>-120819.84</v>
      </c>
      <c r="L21" s="4">
        <f>I21+'May Updated'!L21</f>
        <v>1785258.83</v>
      </c>
      <c r="M21" s="4">
        <f>J21+'May Updated'!M21</f>
        <v>1856593.05</v>
      </c>
      <c r="N21" s="4">
        <f t="shared" si="3"/>
        <v>-71334.22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3.46647081428E9</v>
      </c>
      <c r="E22" s="6">
        <v>1.001257133E7</v>
      </c>
      <c r="F22" s="6">
        <f t="shared" si="1"/>
        <v>3456458243</v>
      </c>
      <c r="G22" s="6">
        <v>3.41581391426E9</v>
      </c>
      <c r="H22" s="22">
        <v>22332.0</v>
      </c>
      <c r="I22" s="6">
        <v>3728010.18</v>
      </c>
      <c r="J22" s="6">
        <v>4.565710496E7</v>
      </c>
      <c r="K22" s="4">
        <f t="shared" si="2"/>
        <v>-41929094.78</v>
      </c>
      <c r="L22" s="4">
        <f>I22+'May Updated'!L22</f>
        <v>104441744.6</v>
      </c>
      <c r="M22" s="4">
        <f>J22+'May Updated'!M22</f>
        <v>166249032.5</v>
      </c>
      <c r="N22" s="4">
        <f t="shared" si="3"/>
        <v>-61807287.89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5.972850313E9</v>
      </c>
      <c r="E23" s="6">
        <v>7954636.0</v>
      </c>
      <c r="F23" s="6">
        <f t="shared" si="1"/>
        <v>5964895677</v>
      </c>
      <c r="G23" s="6">
        <v>5.930973415E9</v>
      </c>
      <c r="H23" s="22">
        <v>11904.0</v>
      </c>
      <c r="I23" s="6">
        <v>828505.0</v>
      </c>
      <c r="J23" s="6">
        <v>7.4764542E7</v>
      </c>
      <c r="K23" s="4">
        <f t="shared" si="2"/>
        <v>-73936037</v>
      </c>
      <c r="L23" s="4">
        <f>I23+'May Updated'!L23</f>
        <v>4486340</v>
      </c>
      <c r="M23" s="4">
        <f>J23+'May Updated'!M23</f>
        <v>569565074</v>
      </c>
      <c r="N23" s="4">
        <f t="shared" si="3"/>
        <v>-565078734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3.70193729339E9</v>
      </c>
      <c r="E24" s="6">
        <v>5.092172323E7</v>
      </c>
      <c r="F24" s="6">
        <f t="shared" si="1"/>
        <v>3651015570</v>
      </c>
      <c r="G24" s="6">
        <v>3.42881242537E9</v>
      </c>
      <c r="H24" s="22">
        <v>12026.0</v>
      </c>
      <c r="I24" s="6">
        <v>347089.73</v>
      </c>
      <c r="J24" s="6">
        <v>4842802.81</v>
      </c>
      <c r="K24" s="4">
        <f t="shared" si="2"/>
        <v>-4495713.08</v>
      </c>
      <c r="L24" s="4">
        <f>I24+'May Updated'!L24</f>
        <v>20461994.29</v>
      </c>
      <c r="M24" s="4">
        <f>J24+'May Updated'!M24</f>
        <v>37978106.7</v>
      </c>
      <c r="N24" s="4">
        <f t="shared" si="3"/>
        <v>-17516112.41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5.414427545E9</v>
      </c>
      <c r="E25" s="6">
        <v>7.5806167E7</v>
      </c>
      <c r="F25" s="6">
        <f t="shared" si="1"/>
        <v>5338621378</v>
      </c>
      <c r="G25" s="6">
        <v>5.322984805E9</v>
      </c>
      <c r="H25" s="22">
        <v>67433.0</v>
      </c>
      <c r="I25" s="6">
        <v>2.0340978E7</v>
      </c>
      <c r="J25" s="6">
        <v>6.9187762E7</v>
      </c>
      <c r="K25" s="4">
        <f t="shared" si="2"/>
        <v>-48846784</v>
      </c>
      <c r="L25" s="4">
        <f>I25+'May Updated'!L25</f>
        <v>135637675</v>
      </c>
      <c r="M25" s="4">
        <f>J25+'May Updated'!M25</f>
        <v>434444082</v>
      </c>
      <c r="N25" s="4">
        <f t="shared" si="3"/>
        <v>-298806407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8.514357177E9</v>
      </c>
      <c r="E26" s="6">
        <v>3.6664597E7</v>
      </c>
      <c r="F26" s="6">
        <f t="shared" si="1"/>
        <v>8477692580</v>
      </c>
      <c r="G26" s="6">
        <v>8.45519049E9</v>
      </c>
      <c r="H26" s="22">
        <v>58431.0</v>
      </c>
      <c r="I26" s="6">
        <v>1.307803E7</v>
      </c>
      <c r="J26" s="6">
        <v>1.57322636E8</v>
      </c>
      <c r="K26" s="4">
        <f t="shared" si="2"/>
        <v>-144244606</v>
      </c>
      <c r="L26" s="4">
        <f>I26+'May Updated'!L26</f>
        <v>218624449</v>
      </c>
      <c r="M26" s="4">
        <f>J26+'May Updated'!M26</f>
        <v>760460117</v>
      </c>
      <c r="N26" s="4">
        <f t="shared" si="3"/>
        <v>-541835668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5.6519986693E8</v>
      </c>
      <c r="E27" s="6">
        <v>1.811790014E7</v>
      </c>
      <c r="F27" s="6">
        <f t="shared" si="1"/>
        <v>547081966.8</v>
      </c>
      <c r="G27" s="6">
        <v>5.0594287686E8</v>
      </c>
      <c r="H27" s="22">
        <v>1182.0</v>
      </c>
      <c r="I27" s="6">
        <v>154018.52</v>
      </c>
      <c r="J27" s="6">
        <v>3346514.49</v>
      </c>
      <c r="K27" s="4">
        <f t="shared" si="2"/>
        <v>-3192495.97</v>
      </c>
      <c r="L27" s="4">
        <f>I27+'May Updated'!L27</f>
        <v>1657308.79</v>
      </c>
      <c r="M27" s="4">
        <f>J27+'May Updated'!M27</f>
        <v>7790713.71</v>
      </c>
      <c r="N27" s="4">
        <f t="shared" si="3"/>
        <v>-6133404.92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2.6826888852E8</v>
      </c>
      <c r="E29" s="6">
        <v>1188018.64</v>
      </c>
      <c r="F29" s="6">
        <f t="shared" ref="F29:F32" si="5">D29-E29</f>
        <v>267080869.9</v>
      </c>
      <c r="G29" s="6">
        <v>2.605193684E8</v>
      </c>
      <c r="H29" s="22">
        <v>4793.0</v>
      </c>
      <c r="I29" s="6">
        <v>1.011963988E7</v>
      </c>
      <c r="J29" s="6">
        <v>6597483.36</v>
      </c>
      <c r="K29" s="4">
        <f t="shared" ref="K29:K32" si="6">I29-J29</f>
        <v>3522156.52</v>
      </c>
      <c r="L29" s="4">
        <f>I29+'May Updated'!L29</f>
        <v>69184043.67</v>
      </c>
      <c r="M29" s="4">
        <f>J29+'May Updated'!M29</f>
        <v>31726405.32</v>
      </c>
      <c r="N29" s="4">
        <f t="shared" ref="N29:N32" si="7">L29-M29</f>
        <v>37457638.35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4.4631118534E8</v>
      </c>
      <c r="E30" s="6">
        <v>1.153850889E7</v>
      </c>
      <c r="F30" s="6">
        <f t="shared" si="5"/>
        <v>434772676.5</v>
      </c>
      <c r="G30" s="6">
        <v>3.04257287E8</v>
      </c>
      <c r="H30" s="22">
        <v>6976.0</v>
      </c>
      <c r="I30" s="6">
        <v>1.905375307E7</v>
      </c>
      <c r="J30" s="6">
        <v>4378948.8</v>
      </c>
      <c r="K30" s="4">
        <f t="shared" si="6"/>
        <v>14674804.27</v>
      </c>
      <c r="L30" s="4">
        <f>I30+'May Updated'!L30</f>
        <v>93475284.75</v>
      </c>
      <c r="M30" s="4">
        <f>J30+'May Updated'!M30</f>
        <v>52345327.45</v>
      </c>
      <c r="N30" s="4">
        <f t="shared" si="7"/>
        <v>41129957.3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2.3816545388E8</v>
      </c>
      <c r="E31" s="6">
        <v>1566103.3</v>
      </c>
      <c r="F31" s="6">
        <f t="shared" si="5"/>
        <v>236599350.6</v>
      </c>
      <c r="G31" s="6">
        <v>2.3360173576E8</v>
      </c>
      <c r="H31" s="22">
        <v>1115.0</v>
      </c>
      <c r="I31" s="6">
        <v>139966.44</v>
      </c>
      <c r="J31" s="6">
        <v>1.726953962E7</v>
      </c>
      <c r="K31" s="4">
        <f t="shared" si="6"/>
        <v>-17129573.18</v>
      </c>
      <c r="L31" s="4">
        <f>I31+'May Updated'!L31</f>
        <v>3468042.35</v>
      </c>
      <c r="M31" s="4">
        <f>J31+'May Updated'!M31</f>
        <v>36417111.2</v>
      </c>
      <c r="N31" s="4">
        <f t="shared" si="7"/>
        <v>-32949068.85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7.15587861E8</v>
      </c>
      <c r="E32" s="6">
        <v>2.0558572E7</v>
      </c>
      <c r="F32" s="6">
        <f t="shared" si="5"/>
        <v>695029289</v>
      </c>
      <c r="G32" s="6">
        <v>6.90691528E8</v>
      </c>
      <c r="H32" s="22">
        <v>781704.0</v>
      </c>
      <c r="I32" s="6">
        <v>1.8568467E7</v>
      </c>
      <c r="J32" s="6">
        <v>4.4527378E7</v>
      </c>
      <c r="K32" s="4">
        <f t="shared" si="6"/>
        <v>-25958911</v>
      </c>
      <c r="L32" s="4">
        <f>I32+'May Updated'!L32</f>
        <v>166853095</v>
      </c>
      <c r="M32" s="4">
        <f>J32+'May Updated'!M32</f>
        <v>164611495</v>
      </c>
      <c r="N32" s="4">
        <f t="shared" si="7"/>
        <v>2241600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1.383664422E9</v>
      </c>
      <c r="E34" s="6">
        <v>1633816.0</v>
      </c>
      <c r="F34" s="6">
        <f>D34-E34</f>
        <v>1382030606</v>
      </c>
      <c r="G34" s="6">
        <v>1.379054944E9</v>
      </c>
      <c r="H34" s="22">
        <v>3264.0</v>
      </c>
      <c r="I34" s="6">
        <v>0.0</v>
      </c>
      <c r="J34" s="6">
        <v>3.138603E7</v>
      </c>
      <c r="K34" s="4">
        <f>I34-J34</f>
        <v>-31386030</v>
      </c>
      <c r="L34" s="4">
        <f>I34+'May Updated'!L34</f>
        <v>50257348</v>
      </c>
      <c r="M34" s="4">
        <f>J34+'May Updated'!M34</f>
        <v>52569260</v>
      </c>
      <c r="N34" s="4">
        <f>L34-M34</f>
        <v>-2311912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56618288533</v>
      </c>
      <c r="E35" s="28">
        <f t="shared" si="9"/>
        <v>403605893.5</v>
      </c>
      <c r="F35" s="28">
        <f t="shared" si="9"/>
        <v>56214682640</v>
      </c>
      <c r="G35" s="28">
        <f t="shared" si="9"/>
        <v>53042089734</v>
      </c>
      <c r="H35" s="29">
        <f t="shared" si="9"/>
        <v>1060918</v>
      </c>
      <c r="I35" s="28">
        <f t="shared" si="9"/>
        <v>188912156.9</v>
      </c>
      <c r="J35" s="28">
        <f t="shared" si="9"/>
        <v>752810070.3</v>
      </c>
      <c r="K35" s="28">
        <f t="shared" si="9"/>
        <v>-563897913.4</v>
      </c>
      <c r="L35" s="28">
        <f t="shared" si="9"/>
        <v>1491930124</v>
      </c>
      <c r="M35" s="28">
        <f t="shared" si="9"/>
        <v>3847449700</v>
      </c>
      <c r="N35" s="28">
        <f t="shared" si="9"/>
        <v>-2355519576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2.960094295E7</v>
      </c>
      <c r="E37" s="6">
        <v>192341.04</v>
      </c>
      <c r="F37" s="6">
        <f t="shared" ref="F37:F38" si="10">D37-E37</f>
        <v>29408601.91</v>
      </c>
      <c r="G37" s="6">
        <v>0.0</v>
      </c>
      <c r="H37" s="22">
        <v>49.0</v>
      </c>
      <c r="I37" s="6">
        <v>0.0</v>
      </c>
      <c r="J37" s="6">
        <v>252058.16</v>
      </c>
      <c r="K37" s="4">
        <f t="shared" ref="K37:K38" si="11">I37-J37</f>
        <v>-252058.16</v>
      </c>
      <c r="L37" s="4">
        <f>I37+'May Updated'!L37</f>
        <v>104642.2</v>
      </c>
      <c r="M37" s="4">
        <f>J37+'May Updated'!M37</f>
        <v>405193.03</v>
      </c>
      <c r="N37" s="4">
        <f t="shared" ref="N37:N38" si="12">L37-M37</f>
        <v>-300550.83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1.839257436E9</v>
      </c>
      <c r="E38" s="6">
        <v>1.1736251E7</v>
      </c>
      <c r="F38" s="6">
        <f t="shared" si="10"/>
        <v>1827521185</v>
      </c>
      <c r="G38" s="6">
        <v>0.0</v>
      </c>
      <c r="H38" s="22">
        <v>3237.0</v>
      </c>
      <c r="I38" s="6">
        <v>4932066.0</v>
      </c>
      <c r="J38" s="6">
        <v>1.8570309E7</v>
      </c>
      <c r="K38" s="4">
        <f t="shared" si="11"/>
        <v>-13638243</v>
      </c>
      <c r="L38" s="4">
        <f>I38+'May Updated'!L38</f>
        <v>122829085</v>
      </c>
      <c r="M38" s="4">
        <f>J38+'May Updated'!M38</f>
        <v>361295888</v>
      </c>
      <c r="N38" s="4">
        <f t="shared" si="12"/>
        <v>-238466803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1868858379</v>
      </c>
      <c r="E39" s="28">
        <f t="shared" si="13"/>
        <v>11928592.04</v>
      </c>
      <c r="F39" s="28">
        <f t="shared" si="13"/>
        <v>1856929787</v>
      </c>
      <c r="G39" s="28">
        <f t="shared" si="13"/>
        <v>0</v>
      </c>
      <c r="H39" s="30">
        <f t="shared" si="13"/>
        <v>3286</v>
      </c>
      <c r="I39" s="28">
        <f t="shared" si="13"/>
        <v>4932066</v>
      </c>
      <c r="J39" s="28">
        <f t="shared" si="13"/>
        <v>18822367.16</v>
      </c>
      <c r="K39" s="28">
        <f t="shared" si="13"/>
        <v>-13890301.16</v>
      </c>
      <c r="L39" s="28">
        <f t="shared" si="13"/>
        <v>122933727.2</v>
      </c>
      <c r="M39" s="28">
        <f t="shared" si="13"/>
        <v>361701081</v>
      </c>
      <c r="N39" s="28">
        <f t="shared" si="13"/>
        <v>-238767353.8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58487146912</v>
      </c>
      <c r="E40" s="28">
        <f t="shared" si="14"/>
        <v>415534485.6</v>
      </c>
      <c r="F40" s="28">
        <f t="shared" si="14"/>
        <v>58071612427</v>
      </c>
      <c r="G40" s="28">
        <f t="shared" si="14"/>
        <v>53042089734</v>
      </c>
      <c r="H40" s="30">
        <f t="shared" si="14"/>
        <v>1064204</v>
      </c>
      <c r="I40" s="28">
        <f t="shared" si="14"/>
        <v>193844222.9</v>
      </c>
      <c r="J40" s="28">
        <f t="shared" si="14"/>
        <v>771632437.5</v>
      </c>
      <c r="K40" s="28">
        <f t="shared" si="14"/>
        <v>-577788214.6</v>
      </c>
      <c r="L40" s="28">
        <f t="shared" si="14"/>
        <v>1614863851</v>
      </c>
      <c r="M40" s="28">
        <f t="shared" si="14"/>
        <v>4209150781</v>
      </c>
      <c r="N40" s="28">
        <f t="shared" si="14"/>
        <v>-2594286930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4.0779593298E8</v>
      </c>
      <c r="E43" s="4">
        <v>1155435.7</v>
      </c>
      <c r="F43" s="6">
        <f t="shared" ref="F43:F52" si="15">D43-E43</f>
        <v>406640497.3</v>
      </c>
      <c r="G43" s="6">
        <v>2.120298986E8</v>
      </c>
      <c r="H43" s="22">
        <v>2336.0</v>
      </c>
      <c r="I43" s="6">
        <v>613182.87</v>
      </c>
      <c r="J43" s="6">
        <v>1145006.95</v>
      </c>
      <c r="K43" s="4">
        <f t="shared" ref="K43:K52" si="16">I43-J43</f>
        <v>-531824.08</v>
      </c>
      <c r="L43" s="4">
        <f>I43+'May Updated'!L43</f>
        <v>3437551.84</v>
      </c>
      <c r="M43" s="4">
        <f>J43+'May Updated'!M43</f>
        <v>25562397.83</v>
      </c>
      <c r="N43" s="4">
        <f t="shared" ref="N43:N52" si="17">L43-M43</f>
        <v>-22124845.99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1.135655924E8</v>
      </c>
      <c r="E44" s="4">
        <v>278176.17</v>
      </c>
      <c r="F44" s="6">
        <f t="shared" si="15"/>
        <v>113287416.2</v>
      </c>
      <c r="G44" s="6">
        <v>2.91667362E7</v>
      </c>
      <c r="H44" s="22">
        <v>805.0</v>
      </c>
      <c r="I44" s="6">
        <v>187438.02</v>
      </c>
      <c r="J44" s="6">
        <v>1060893.3</v>
      </c>
      <c r="K44" s="4">
        <f t="shared" si="16"/>
        <v>-873455.28</v>
      </c>
      <c r="L44" s="4">
        <f>I44+'May Updated'!L44</f>
        <v>1712850.76</v>
      </c>
      <c r="M44" s="4">
        <f>J44+'May Updated'!M44</f>
        <v>3266591.66</v>
      </c>
      <c r="N44" s="4">
        <f t="shared" si="17"/>
        <v>-1553740.9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6.3477069E8</v>
      </c>
      <c r="E45" s="4">
        <v>2859316.0</v>
      </c>
      <c r="F45" s="6">
        <f t="shared" si="15"/>
        <v>631911374</v>
      </c>
      <c r="G45" s="6">
        <v>3.24641565E8</v>
      </c>
      <c r="H45" s="22">
        <v>4697.0</v>
      </c>
      <c r="I45" s="6">
        <v>530645.0</v>
      </c>
      <c r="J45" s="6">
        <v>5201923.0</v>
      </c>
      <c r="K45" s="4">
        <f t="shared" si="16"/>
        <v>-4671278</v>
      </c>
      <c r="L45" s="4">
        <f>I45+'May Updated'!L45</f>
        <v>4518837</v>
      </c>
      <c r="M45" s="4">
        <f>J45+'May Updated'!M45</f>
        <v>34942725</v>
      </c>
      <c r="N45" s="4">
        <f t="shared" si="17"/>
        <v>-30423888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3.49406263E8</v>
      </c>
      <c r="E46" s="4">
        <v>1082940.0</v>
      </c>
      <c r="F46" s="6">
        <f t="shared" si="15"/>
        <v>348323323</v>
      </c>
      <c r="G46" s="6">
        <v>2.45906676E8</v>
      </c>
      <c r="H46" s="22">
        <v>383.0</v>
      </c>
      <c r="I46" s="6">
        <v>1.056399E7</v>
      </c>
      <c r="J46" s="6">
        <v>4.4189308E7</v>
      </c>
      <c r="K46" s="4">
        <f t="shared" si="16"/>
        <v>-33625318</v>
      </c>
      <c r="L46" s="4">
        <f>I46+'May Updated'!L46</f>
        <v>62857810</v>
      </c>
      <c r="M46" s="4">
        <f>J46+'May Updated'!M46</f>
        <v>194616242</v>
      </c>
      <c r="N46" s="4">
        <f t="shared" si="17"/>
        <v>-131758432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3.2020962243E8</v>
      </c>
      <c r="E47" s="4">
        <v>1075393.39</v>
      </c>
      <c r="F47" s="6">
        <f t="shared" si="15"/>
        <v>319134229</v>
      </c>
      <c r="G47" s="6">
        <v>1.5615815629E8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I47+'May Updated'!L47</f>
        <v>236627654.4</v>
      </c>
      <c r="M47" s="4">
        <f>J47+'May Updated'!M47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4.34211913E8</v>
      </c>
      <c r="E48" s="4">
        <v>1.4098976E7</v>
      </c>
      <c r="F48" s="6">
        <f t="shared" si="15"/>
        <v>420112937</v>
      </c>
      <c r="G48" s="6">
        <v>2.14894207E8</v>
      </c>
      <c r="H48" s="22">
        <v>9537.0</v>
      </c>
      <c r="I48" s="6">
        <v>75940.0</v>
      </c>
      <c r="J48" s="6">
        <v>2399648.0</v>
      </c>
      <c r="K48" s="4">
        <f t="shared" si="16"/>
        <v>-2323708</v>
      </c>
      <c r="L48" s="4">
        <f>I48+'May Updated'!L48</f>
        <v>239312</v>
      </c>
      <c r="M48" s="4">
        <f>J48+'May Updated'!M48</f>
        <v>32022042</v>
      </c>
      <c r="N48" s="4">
        <f t="shared" si="17"/>
        <v>-31782730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1.797198306E9</v>
      </c>
      <c r="E49" s="4">
        <v>1.1989872E7</v>
      </c>
      <c r="F49" s="6">
        <f t="shared" si="15"/>
        <v>1785208434</v>
      </c>
      <c r="G49" s="6">
        <v>8.71353159E8</v>
      </c>
      <c r="H49" s="22">
        <v>7038.0</v>
      </c>
      <c r="I49" s="6">
        <v>385553.0</v>
      </c>
      <c r="J49" s="6">
        <v>9580174.0</v>
      </c>
      <c r="K49" s="4">
        <f t="shared" si="16"/>
        <v>-9194621</v>
      </c>
      <c r="L49" s="4">
        <f>I49+'May Updated'!L49</f>
        <v>2774497</v>
      </c>
      <c r="M49" s="4">
        <f>J49+'May Updated'!M49</f>
        <v>95988639</v>
      </c>
      <c r="N49" s="4">
        <f t="shared" si="17"/>
        <v>-93214142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1.22812439E8</v>
      </c>
      <c r="E50" s="4">
        <v>2195652.0</v>
      </c>
      <c r="F50" s="6">
        <f t="shared" si="15"/>
        <v>120616787</v>
      </c>
      <c r="G50" s="6">
        <v>6.0020927E7</v>
      </c>
      <c r="H50" s="22">
        <v>157.0</v>
      </c>
      <c r="I50" s="6">
        <v>0.0</v>
      </c>
      <c r="J50" s="6">
        <v>118718.0</v>
      </c>
      <c r="K50" s="4">
        <f t="shared" si="16"/>
        <v>-118718</v>
      </c>
      <c r="L50" s="4">
        <f>I50+'May Updated'!L50</f>
        <v>0</v>
      </c>
      <c r="M50" s="4">
        <f>J50+'May Updated'!M50</f>
        <v>1841596</v>
      </c>
      <c r="N50" s="4">
        <f t="shared" si="17"/>
        <v>-1841596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5.684170376E9</v>
      </c>
      <c r="E51" s="4">
        <v>1.40125935E8</v>
      </c>
      <c r="F51" s="6">
        <f t="shared" si="15"/>
        <v>5544044441</v>
      </c>
      <c r="G51" s="6">
        <v>3.028184741E9</v>
      </c>
      <c r="H51" s="22">
        <v>54726.0</v>
      </c>
      <c r="I51" s="6">
        <v>5885467.0</v>
      </c>
      <c r="J51" s="6">
        <v>2.08445589E8</v>
      </c>
      <c r="K51" s="4">
        <f t="shared" si="16"/>
        <v>-202560122</v>
      </c>
      <c r="L51" s="4">
        <f>I51+'May Updated'!L51</f>
        <v>33202067</v>
      </c>
      <c r="M51" s="4">
        <f>J51+'May Updated'!M51</f>
        <v>490340476</v>
      </c>
      <c r="N51" s="4">
        <f t="shared" si="17"/>
        <v>-457138409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4.60795927E8</v>
      </c>
      <c r="E52" s="4">
        <v>1.3807461E7</v>
      </c>
      <c r="F52" s="6">
        <f t="shared" si="15"/>
        <v>446988466</v>
      </c>
      <c r="G52" s="6">
        <v>2.63900124E8</v>
      </c>
      <c r="H52" s="22">
        <v>5001.0</v>
      </c>
      <c r="I52" s="6">
        <v>0.0</v>
      </c>
      <c r="J52" s="6">
        <v>2637046.0</v>
      </c>
      <c r="K52" s="4">
        <f t="shared" si="16"/>
        <v>-2637046</v>
      </c>
      <c r="L52" s="4">
        <f>I52+'May Updated'!L52</f>
        <v>0</v>
      </c>
      <c r="M52" s="4">
        <f>J52+'May Updated'!M52</f>
        <v>45162998</v>
      </c>
      <c r="N52" s="4">
        <f t="shared" si="17"/>
        <v>-45162998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7.6795666E7</v>
      </c>
      <c r="E54" s="4">
        <v>515144.0</v>
      </c>
      <c r="F54" s="6">
        <f t="shared" ref="F54:F56" si="19">D54-E54</f>
        <v>76280522</v>
      </c>
      <c r="G54" s="6">
        <v>1.584346E7</v>
      </c>
      <c r="H54" s="22">
        <v>1266.0</v>
      </c>
      <c r="I54" s="6">
        <v>167740.0</v>
      </c>
      <c r="J54" s="6">
        <v>202349.0</v>
      </c>
      <c r="K54" s="4">
        <f t="shared" ref="K54:K56" si="20">I54-J54</f>
        <v>-34609</v>
      </c>
      <c r="L54" s="4">
        <f>I54+'May Updated'!L54</f>
        <v>1116738</v>
      </c>
      <c r="M54" s="4">
        <f>J54+'May Updated'!M54</f>
        <v>2049485</v>
      </c>
      <c r="N54" s="4">
        <f t="shared" ref="N54:N56" si="21">L54-M54</f>
        <v>-932747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5.6932683E7</v>
      </c>
      <c r="E55" s="4">
        <v>354405.0</v>
      </c>
      <c r="F55" s="6">
        <f t="shared" si="19"/>
        <v>56578278</v>
      </c>
      <c r="G55" s="6">
        <v>4.0318144E7</v>
      </c>
      <c r="H55" s="22">
        <v>515.0</v>
      </c>
      <c r="I55" s="6">
        <v>47530.0</v>
      </c>
      <c r="J55" s="6">
        <v>85170.0</v>
      </c>
      <c r="K55" s="4">
        <f t="shared" si="20"/>
        <v>-37640</v>
      </c>
      <c r="L55" s="4">
        <f>I55+'May Updated'!L55</f>
        <v>779261</v>
      </c>
      <c r="M55" s="4">
        <f>J55+'May Updated'!M55</f>
        <v>821443</v>
      </c>
      <c r="N55" s="4">
        <f t="shared" si="21"/>
        <v>-42182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4.8014E7</v>
      </c>
      <c r="E56" s="4">
        <v>341394.0</v>
      </c>
      <c r="F56" s="6">
        <f t="shared" si="19"/>
        <v>47672606</v>
      </c>
      <c r="G56" s="6">
        <v>3.9568189E7</v>
      </c>
      <c r="H56" s="22">
        <v>252.0</v>
      </c>
      <c r="I56" s="6">
        <v>102639.0</v>
      </c>
      <c r="J56" s="6">
        <v>60700.0</v>
      </c>
      <c r="K56" s="4">
        <f t="shared" si="20"/>
        <v>41939</v>
      </c>
      <c r="L56" s="4">
        <f>I56+'May Updated'!L56</f>
        <v>409524</v>
      </c>
      <c r="M56" s="4">
        <f>J56+'May Updated'!M56</f>
        <v>219765</v>
      </c>
      <c r="N56" s="4">
        <f t="shared" si="21"/>
        <v>189759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10506679411</v>
      </c>
      <c r="E57" s="28">
        <f t="shared" si="23"/>
        <v>189880100.3</v>
      </c>
      <c r="F57" s="28">
        <f t="shared" si="23"/>
        <v>10316799311</v>
      </c>
      <c r="G57" s="28">
        <f t="shared" si="23"/>
        <v>5501985983</v>
      </c>
      <c r="H57" s="28">
        <f t="shared" si="23"/>
        <v>86759</v>
      </c>
      <c r="I57" s="28">
        <f t="shared" si="23"/>
        <v>18560124.89</v>
      </c>
      <c r="J57" s="28">
        <f t="shared" si="23"/>
        <v>275126525.3</v>
      </c>
      <c r="K57" s="28">
        <f t="shared" si="23"/>
        <v>-256566400.4</v>
      </c>
      <c r="L57" s="28">
        <f t="shared" si="23"/>
        <v>347676103</v>
      </c>
      <c r="M57" s="28">
        <f t="shared" si="23"/>
        <v>1165804860</v>
      </c>
      <c r="N57" s="28">
        <f t="shared" si="23"/>
        <v>-818128756.6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6.14672898E7</v>
      </c>
      <c r="E59" s="6">
        <v>470406.2</v>
      </c>
      <c r="F59" s="6">
        <f t="shared" ref="F59:F62" si="24">D59-E59</f>
        <v>60996883.6</v>
      </c>
      <c r="G59" s="6">
        <v>0.0</v>
      </c>
      <c r="H59" s="22">
        <v>48.0</v>
      </c>
      <c r="I59" s="6">
        <v>0.0</v>
      </c>
      <c r="J59" s="6">
        <v>0.0</v>
      </c>
      <c r="K59" s="4">
        <f t="shared" ref="K59:K62" si="25">I59-J59</f>
        <v>0</v>
      </c>
      <c r="L59" s="4">
        <f>I59+'May Updated'!L59</f>
        <v>0</v>
      </c>
      <c r="M59" s="4">
        <f>J59+'May Updated'!M59</f>
        <v>1616336.27</v>
      </c>
      <c r="N59" s="4">
        <f t="shared" ref="N59:N62" si="26">L59-M59</f>
        <v>-1616336.27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3.13086341E8</v>
      </c>
      <c r="E60" s="6">
        <v>1.760144918E7</v>
      </c>
      <c r="F60" s="6">
        <f t="shared" si="24"/>
        <v>295484891.8</v>
      </c>
      <c r="G60" s="6">
        <v>1.66329917E8</v>
      </c>
      <c r="H60" s="22">
        <v>206.0</v>
      </c>
      <c r="I60" s="6">
        <v>0.0</v>
      </c>
      <c r="J60" s="6">
        <v>3858851.0</v>
      </c>
      <c r="K60" s="4">
        <f t="shared" si="25"/>
        <v>-3858851</v>
      </c>
      <c r="L60" s="4">
        <f>I60+'May Updated'!L60</f>
        <v>0</v>
      </c>
      <c r="M60" s="4">
        <f>J60+'May Updated'!M60</f>
        <v>31755739</v>
      </c>
      <c r="N60" s="4">
        <f t="shared" si="26"/>
        <v>-31755739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1.680738239E9</v>
      </c>
      <c r="E61" s="6">
        <v>5.2564987E7</v>
      </c>
      <c r="F61" s="6">
        <f t="shared" si="24"/>
        <v>1628173252</v>
      </c>
      <c r="G61" s="6">
        <v>0.0</v>
      </c>
      <c r="H61" s="22">
        <v>4295.0</v>
      </c>
      <c r="I61" s="6">
        <v>1735130.0</v>
      </c>
      <c r="J61" s="6">
        <v>1.2035338E7</v>
      </c>
      <c r="K61" s="4">
        <f t="shared" si="25"/>
        <v>-10300208</v>
      </c>
      <c r="L61" s="4">
        <f>I61+'May Updated'!L61</f>
        <v>26294098</v>
      </c>
      <c r="M61" s="4">
        <f>J61+'May Updated'!M61</f>
        <v>123611113</v>
      </c>
      <c r="N61" s="4">
        <f t="shared" si="26"/>
        <v>-97317015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2.51151561E8</v>
      </c>
      <c r="E62" s="6">
        <v>8959995.0</v>
      </c>
      <c r="F62" s="6">
        <f t="shared" si="24"/>
        <v>242191566</v>
      </c>
      <c r="G62" s="6">
        <v>0.0</v>
      </c>
      <c r="H62" s="22">
        <v>774.0</v>
      </c>
      <c r="I62" s="6">
        <v>136600.0</v>
      </c>
      <c r="J62" s="6">
        <v>1127924.0</v>
      </c>
      <c r="K62" s="4">
        <f t="shared" si="25"/>
        <v>-991324</v>
      </c>
      <c r="L62" s="4">
        <f>I62+'May Updated'!L62</f>
        <v>5100729</v>
      </c>
      <c r="M62" s="4">
        <f>J62+'May Updated'!M62</f>
        <v>12087867</v>
      </c>
      <c r="N62" s="4">
        <f t="shared" si="26"/>
        <v>-6987138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2306443431</v>
      </c>
      <c r="E63" s="28">
        <f t="shared" si="28"/>
        <v>79596837.38</v>
      </c>
      <c r="F63" s="28">
        <f t="shared" si="28"/>
        <v>2226846593</v>
      </c>
      <c r="G63" s="28">
        <f t="shared" si="28"/>
        <v>166329917</v>
      </c>
      <c r="H63" s="29">
        <f t="shared" si="28"/>
        <v>5323</v>
      </c>
      <c r="I63" s="28">
        <f t="shared" si="28"/>
        <v>1871730</v>
      </c>
      <c r="J63" s="28">
        <f t="shared" si="28"/>
        <v>17022113</v>
      </c>
      <c r="K63" s="28">
        <f t="shared" si="28"/>
        <v>-15150383</v>
      </c>
      <c r="L63" s="28">
        <f t="shared" si="28"/>
        <v>31394827</v>
      </c>
      <c r="M63" s="28">
        <f t="shared" si="28"/>
        <v>169071055.3</v>
      </c>
      <c r="N63" s="28">
        <f t="shared" si="28"/>
        <v>-137676228.3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12813122842</v>
      </c>
      <c r="E64" s="28">
        <f t="shared" si="29"/>
        <v>269476937.6</v>
      </c>
      <c r="F64" s="28">
        <f t="shared" si="29"/>
        <v>12543645904</v>
      </c>
      <c r="G64" s="28">
        <f t="shared" si="29"/>
        <v>5668315900</v>
      </c>
      <c r="H64" s="29">
        <f t="shared" si="29"/>
        <v>92082</v>
      </c>
      <c r="I64" s="28">
        <f t="shared" si="29"/>
        <v>20431854.89</v>
      </c>
      <c r="J64" s="28">
        <f t="shared" si="29"/>
        <v>292148638.3</v>
      </c>
      <c r="K64" s="28">
        <f t="shared" si="29"/>
        <v>-271716783.4</v>
      </c>
      <c r="L64" s="28">
        <f t="shared" si="29"/>
        <v>379070930</v>
      </c>
      <c r="M64" s="28">
        <f t="shared" si="29"/>
        <v>1334875915</v>
      </c>
      <c r="N64" s="28">
        <f t="shared" si="29"/>
        <v>-955804984.9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3.4883085217E10</v>
      </c>
      <c r="E67" s="6">
        <v>2.58670307E8</v>
      </c>
      <c r="F67" s="6">
        <f t="shared" ref="F67:F77" si="30">D67-E67</f>
        <v>34624414910</v>
      </c>
      <c r="G67" s="6">
        <v>2.6825E8</v>
      </c>
      <c r="H67" s="22">
        <v>24302.0</v>
      </c>
      <c r="I67" s="6">
        <v>1.79375639E8</v>
      </c>
      <c r="J67" s="6">
        <v>3.86538545E8</v>
      </c>
      <c r="K67" s="4">
        <f t="shared" ref="K67:K77" si="31">I67-J67</f>
        <v>-207162906</v>
      </c>
      <c r="L67" s="4">
        <f>I67+'May Updated'!L67</f>
        <v>1114600778</v>
      </c>
      <c r="M67" s="4">
        <f>J67+'May Updated'!M67</f>
        <v>1968473264</v>
      </c>
      <c r="N67" s="4">
        <f t="shared" ref="N67:N77" si="32">L67-M67</f>
        <v>-853872486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2.592667645E8</v>
      </c>
      <c r="E68" s="6">
        <v>1055164.43</v>
      </c>
      <c r="F68" s="6">
        <f t="shared" si="30"/>
        <v>258211600.1</v>
      </c>
      <c r="G68" s="6">
        <v>0.0</v>
      </c>
      <c r="H68" s="22">
        <v>923.0</v>
      </c>
      <c r="I68" s="6">
        <v>228422.76</v>
      </c>
      <c r="J68" s="6">
        <v>226680.33</v>
      </c>
      <c r="K68" s="4">
        <f t="shared" si="31"/>
        <v>1742.43</v>
      </c>
      <c r="L68" s="4">
        <f>I68+'May Updated'!L68</f>
        <v>2979471.64</v>
      </c>
      <c r="M68" s="4">
        <f>J68+'May Updated'!M68</f>
        <v>23605781.75</v>
      </c>
      <c r="N68" s="4">
        <f t="shared" si="32"/>
        <v>-20626310.11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9.002023925E8</v>
      </c>
      <c r="E69" s="6">
        <v>7352149.14</v>
      </c>
      <c r="F69" s="6">
        <f t="shared" si="30"/>
        <v>892850243.4</v>
      </c>
      <c r="G69" s="6">
        <v>0.0</v>
      </c>
      <c r="H69" s="22">
        <v>1792.0</v>
      </c>
      <c r="I69" s="6">
        <v>2.131665721E7</v>
      </c>
      <c r="J69" s="6">
        <v>1.258620333E7</v>
      </c>
      <c r="K69" s="4">
        <f t="shared" si="31"/>
        <v>8730453.88</v>
      </c>
      <c r="L69" s="4">
        <f>I69+'May Updated'!L69</f>
        <v>49225445.17</v>
      </c>
      <c r="M69" s="4">
        <f>J69+'May Updated'!M69</f>
        <v>110077089.8</v>
      </c>
      <c r="N69" s="4">
        <f t="shared" si="32"/>
        <v>-60851644.66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1.89327625E8</v>
      </c>
      <c r="E70" s="6">
        <v>183809.0</v>
      </c>
      <c r="F70" s="6">
        <f t="shared" si="30"/>
        <v>189143816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1"/>
        <v>0</v>
      </c>
      <c r="L70" s="4">
        <f>I70+'May Updated'!L70</f>
        <v>4998</v>
      </c>
      <c r="M70" s="4">
        <f>J70+'May Updated'!M70</f>
        <v>426661</v>
      </c>
      <c r="N70" s="4">
        <f t="shared" si="32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9.45707147E8</v>
      </c>
      <c r="E71" s="6">
        <v>5089925.0</v>
      </c>
      <c r="F71" s="6">
        <f t="shared" si="30"/>
        <v>940617222</v>
      </c>
      <c r="G71" s="6">
        <v>0.0</v>
      </c>
      <c r="H71" s="22">
        <v>1732.0</v>
      </c>
      <c r="I71" s="6">
        <v>731268.0</v>
      </c>
      <c r="J71" s="6">
        <v>5.3937424E7</v>
      </c>
      <c r="K71" s="4">
        <f t="shared" si="31"/>
        <v>-53206156</v>
      </c>
      <c r="L71" s="4">
        <f>I71+'May Updated'!L71</f>
        <v>3909148</v>
      </c>
      <c r="M71" s="4">
        <f>J71+'May Updated'!M71</f>
        <v>261740574</v>
      </c>
      <c r="N71" s="4">
        <f t="shared" si="32"/>
        <v>-257831426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1.345966115E9</v>
      </c>
      <c r="E72" s="6">
        <v>3.1617084E7</v>
      </c>
      <c r="F72" s="6">
        <f t="shared" si="30"/>
        <v>1314349031</v>
      </c>
      <c r="G72" s="6">
        <v>0.0</v>
      </c>
      <c r="H72" s="22">
        <v>4469.0</v>
      </c>
      <c r="I72" s="6">
        <v>3101380.0</v>
      </c>
      <c r="J72" s="6">
        <v>1.851183E7</v>
      </c>
      <c r="K72" s="4">
        <f t="shared" si="31"/>
        <v>-15410450</v>
      </c>
      <c r="L72" s="4">
        <f>I72+'May Updated'!L72</f>
        <v>10944535</v>
      </c>
      <c r="M72" s="4">
        <f>J72+'May Updated'!M72</f>
        <v>110867217</v>
      </c>
      <c r="N72" s="4">
        <f t="shared" si="32"/>
        <v>-99922682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6.11617715E8</v>
      </c>
      <c r="E73" s="6">
        <v>1.0187631E7</v>
      </c>
      <c r="F73" s="6">
        <f t="shared" si="30"/>
        <v>601430084</v>
      </c>
      <c r="G73" s="6">
        <v>0.0</v>
      </c>
      <c r="H73" s="22">
        <v>385.0</v>
      </c>
      <c r="I73" s="6">
        <v>0.0</v>
      </c>
      <c r="J73" s="6">
        <v>5749234.0</v>
      </c>
      <c r="K73" s="4">
        <f t="shared" si="31"/>
        <v>-5749234</v>
      </c>
      <c r="L73" s="4">
        <f>I73+'May Updated'!L73</f>
        <v>0</v>
      </c>
      <c r="M73" s="4">
        <f>J73+'May Updated'!M73</f>
        <v>28781423</v>
      </c>
      <c r="N73" s="4">
        <f t="shared" si="32"/>
        <v>-28781423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2.7455570949E8</v>
      </c>
      <c r="E74" s="6">
        <v>1566525.4</v>
      </c>
      <c r="F74" s="6">
        <f t="shared" si="30"/>
        <v>272989184.1</v>
      </c>
      <c r="G74" s="6">
        <v>0.0</v>
      </c>
      <c r="H74" s="22">
        <v>3974.0</v>
      </c>
      <c r="I74" s="6">
        <v>1736316.7</v>
      </c>
      <c r="J74" s="6">
        <v>1794173.43</v>
      </c>
      <c r="K74" s="4">
        <f t="shared" si="31"/>
        <v>-57856.73</v>
      </c>
      <c r="L74" s="4">
        <f>I74+'May Updated'!L74</f>
        <v>13255097.33</v>
      </c>
      <c r="M74" s="4">
        <f>J74+'May Updated'!M74</f>
        <v>71129161.35</v>
      </c>
      <c r="N74" s="4">
        <f t="shared" si="32"/>
        <v>-57874064.02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1.89910937446E9</v>
      </c>
      <c r="E75" s="6">
        <v>3243637.44</v>
      </c>
      <c r="F75" s="6">
        <f t="shared" si="30"/>
        <v>1895865737</v>
      </c>
      <c r="G75" s="6">
        <v>0.0</v>
      </c>
      <c r="H75" s="22">
        <v>773.0</v>
      </c>
      <c r="I75" s="6">
        <v>31000.0</v>
      </c>
      <c r="J75" s="6">
        <v>705919.45</v>
      </c>
      <c r="K75" s="4">
        <f t="shared" si="31"/>
        <v>-674919.45</v>
      </c>
      <c r="L75" s="4">
        <f>I75+'May Updated'!L75</f>
        <v>80103722.86</v>
      </c>
      <c r="M75" s="4">
        <f>J75+'May Updated'!M75</f>
        <v>11069473.6</v>
      </c>
      <c r="N75" s="4">
        <f t="shared" si="32"/>
        <v>69034249.26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6.472205284E9</v>
      </c>
      <c r="E76" s="6">
        <v>2.4933544E7</v>
      </c>
      <c r="F76" s="6">
        <f t="shared" si="30"/>
        <v>6447271740</v>
      </c>
      <c r="G76" s="6">
        <v>0.0</v>
      </c>
      <c r="H76" s="22">
        <v>19576.0</v>
      </c>
      <c r="I76" s="6">
        <v>5.3476336E7</v>
      </c>
      <c r="J76" s="6">
        <v>5.3270926E7</v>
      </c>
      <c r="K76" s="4">
        <f t="shared" si="31"/>
        <v>205410</v>
      </c>
      <c r="L76" s="4">
        <f>I76+'May Updated'!L76</f>
        <v>529379928</v>
      </c>
      <c r="M76" s="4">
        <f>J76+'May Updated'!M76</f>
        <v>719572627</v>
      </c>
      <c r="N76" s="4">
        <f t="shared" si="32"/>
        <v>-190192699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1.45979683E8</v>
      </c>
      <c r="E77" s="6">
        <v>2034500.0</v>
      </c>
      <c r="F77" s="6">
        <f t="shared" si="30"/>
        <v>143945183</v>
      </c>
      <c r="G77" s="6">
        <v>0.0</v>
      </c>
      <c r="H77" s="22">
        <v>2934.0</v>
      </c>
      <c r="I77" s="6">
        <v>599961.0</v>
      </c>
      <c r="J77" s="6">
        <v>3965024.0</v>
      </c>
      <c r="K77" s="4">
        <f t="shared" si="31"/>
        <v>-3365063</v>
      </c>
      <c r="L77" s="4">
        <f>I77+'May Updated'!L77</f>
        <v>5013690</v>
      </c>
      <c r="M77" s="4">
        <f>J77+'May Updated'!M77</f>
        <v>13363502</v>
      </c>
      <c r="N77" s="4">
        <f t="shared" si="32"/>
        <v>-8349812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I79+'May Updated'!L79</f>
        <v>0</v>
      </c>
      <c r="M79" s="4">
        <f>J79+'May Updated'!M79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47927023027</v>
      </c>
      <c r="E80" s="28">
        <f t="shared" si="34"/>
        <v>345934276.4</v>
      </c>
      <c r="F80" s="28">
        <f t="shared" si="34"/>
        <v>47581088751</v>
      </c>
      <c r="G80" s="28">
        <f t="shared" si="34"/>
        <v>268250000</v>
      </c>
      <c r="H80" s="28">
        <f t="shared" si="34"/>
        <v>60994</v>
      </c>
      <c r="I80" s="28">
        <f t="shared" si="34"/>
        <v>260596980.7</v>
      </c>
      <c r="J80" s="28">
        <f t="shared" si="34"/>
        <v>537285959.5</v>
      </c>
      <c r="K80" s="28">
        <f t="shared" si="34"/>
        <v>-276688978.9</v>
      </c>
      <c r="L80" s="28">
        <f t="shared" si="34"/>
        <v>1809416814</v>
      </c>
      <c r="M80" s="28">
        <f t="shared" si="34"/>
        <v>4019106775</v>
      </c>
      <c r="N80" s="28">
        <f t="shared" si="34"/>
        <v>-2209689961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1.1144324402E10</v>
      </c>
      <c r="E82" s="6">
        <v>7.4228467E7</v>
      </c>
      <c r="F82" s="6">
        <f t="shared" ref="F82:F88" si="35">D82-E82</f>
        <v>11070095935</v>
      </c>
      <c r="G82" s="6">
        <v>0.0</v>
      </c>
      <c r="H82" s="22">
        <v>7091.0</v>
      </c>
      <c r="I82" s="6">
        <v>2.2152274E7</v>
      </c>
      <c r="J82" s="6">
        <v>1.20898002E8</v>
      </c>
      <c r="K82" s="4">
        <f t="shared" ref="K82:K88" si="36">I82-J82</f>
        <v>-98745728</v>
      </c>
      <c r="L82" s="4">
        <f>I82+'May Updated'!L82</f>
        <v>138842207</v>
      </c>
      <c r="M82" s="4">
        <f>J82+'May Updated'!M82</f>
        <v>726750396</v>
      </c>
      <c r="N82" s="4">
        <f t="shared" ref="N82:N88" si="37">L82-M82</f>
        <v>-587908189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1.131076838E8</v>
      </c>
      <c r="E83" s="6">
        <v>2011597.81</v>
      </c>
      <c r="F83" s="6">
        <f t="shared" si="35"/>
        <v>111096086</v>
      </c>
      <c r="G83" s="6">
        <v>0.0</v>
      </c>
      <c r="H83" s="22">
        <v>69.0</v>
      </c>
      <c r="I83" s="6">
        <v>0.0</v>
      </c>
      <c r="J83" s="6">
        <v>124286.51</v>
      </c>
      <c r="K83" s="4">
        <f t="shared" si="36"/>
        <v>-124286.51</v>
      </c>
      <c r="L83" s="4">
        <f>I83+'May Updated'!L83</f>
        <v>29237669.08</v>
      </c>
      <c r="M83" s="4">
        <f>J83+'May Updated'!M83</f>
        <v>14040223.12</v>
      </c>
      <c r="N83" s="4">
        <f t="shared" si="37"/>
        <v>15197445.96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3.11827872E8</v>
      </c>
      <c r="E84" s="6">
        <v>792276.0</v>
      </c>
      <c r="F84" s="6">
        <f t="shared" si="35"/>
        <v>311035596</v>
      </c>
      <c r="G84" s="6">
        <v>0.0</v>
      </c>
      <c r="H84" s="22">
        <v>154.0</v>
      </c>
      <c r="I84" s="6">
        <v>114194.0</v>
      </c>
      <c r="J84" s="6">
        <v>568966.0</v>
      </c>
      <c r="K84" s="4">
        <f t="shared" si="36"/>
        <v>-454772</v>
      </c>
      <c r="L84" s="4">
        <f>I84+'May Updated'!L84</f>
        <v>300792</v>
      </c>
      <c r="M84" s="4">
        <f>J84+'May Updated'!M84</f>
        <v>8826858</v>
      </c>
      <c r="N84" s="4">
        <f t="shared" si="37"/>
        <v>-8526066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6.5816685E7</v>
      </c>
      <c r="E85" s="6">
        <v>1.3765647E7</v>
      </c>
      <c r="F85" s="6">
        <f t="shared" si="35"/>
        <v>52051038</v>
      </c>
      <c r="G85" s="6">
        <v>0.0</v>
      </c>
      <c r="H85" s="22">
        <v>23.0</v>
      </c>
      <c r="I85" s="6">
        <v>0.0</v>
      </c>
      <c r="J85" s="6">
        <v>969461.0</v>
      </c>
      <c r="K85" s="4">
        <f t="shared" si="36"/>
        <v>-969461</v>
      </c>
      <c r="L85" s="4">
        <f>I85+'May Updated'!L85</f>
        <v>0</v>
      </c>
      <c r="M85" s="4">
        <f>J85+'May Updated'!M85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1.568887096E9</v>
      </c>
      <c r="E86" s="6">
        <v>1.0755584E7</v>
      </c>
      <c r="F86" s="6">
        <f t="shared" si="35"/>
        <v>1558131512</v>
      </c>
      <c r="G86" s="6">
        <v>0.0</v>
      </c>
      <c r="H86" s="22">
        <v>1535.0</v>
      </c>
      <c r="I86" s="6">
        <v>5577.0</v>
      </c>
      <c r="J86" s="6">
        <v>1.1978428E7</v>
      </c>
      <c r="K86" s="4">
        <f t="shared" si="36"/>
        <v>-11972851</v>
      </c>
      <c r="L86" s="4">
        <f>I86+'May Updated'!L86</f>
        <v>203937</v>
      </c>
      <c r="M86" s="4">
        <f>J86+'May Updated'!M86</f>
        <v>126472041</v>
      </c>
      <c r="N86" s="4">
        <f t="shared" si="37"/>
        <v>-126268104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2.2584009525E8</v>
      </c>
      <c r="E87" s="6">
        <v>1703469.01</v>
      </c>
      <c r="F87" s="6">
        <f t="shared" si="35"/>
        <v>224136626.2</v>
      </c>
      <c r="G87" s="6">
        <v>0.0</v>
      </c>
      <c r="H87" s="22">
        <v>95.0</v>
      </c>
      <c r="I87" s="6">
        <v>33798.0</v>
      </c>
      <c r="J87" s="6">
        <v>0.0</v>
      </c>
      <c r="K87" s="4">
        <f t="shared" si="36"/>
        <v>33798</v>
      </c>
      <c r="L87" s="4">
        <f>I87+'May Updated'!L87</f>
        <v>732903.23</v>
      </c>
      <c r="M87" s="4">
        <f>J87+'May Updated'!M87</f>
        <v>36185.19</v>
      </c>
      <c r="N87" s="4">
        <f t="shared" si="37"/>
        <v>696718.04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5.40427437E8</v>
      </c>
      <c r="E88" s="6">
        <v>3475376.0</v>
      </c>
      <c r="F88" s="6">
        <f t="shared" si="35"/>
        <v>536952061</v>
      </c>
      <c r="G88" s="6">
        <v>0.0</v>
      </c>
      <c r="H88" s="22">
        <v>2657.0</v>
      </c>
      <c r="I88" s="6">
        <v>197155.0</v>
      </c>
      <c r="J88" s="6">
        <v>882669.0</v>
      </c>
      <c r="K88" s="4">
        <f t="shared" si="36"/>
        <v>-685514</v>
      </c>
      <c r="L88" s="4">
        <f>I88+'May Updated'!L88</f>
        <v>91953667</v>
      </c>
      <c r="M88" s="4">
        <f>J88+'May Updated'!M88</f>
        <v>49329034</v>
      </c>
      <c r="N88" s="4">
        <f t="shared" si="37"/>
        <v>42624633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13970231271</v>
      </c>
      <c r="E89" s="28">
        <f t="shared" si="39"/>
        <v>106732416.8</v>
      </c>
      <c r="F89" s="28">
        <f t="shared" si="39"/>
        <v>13863498854</v>
      </c>
      <c r="G89" s="28">
        <f t="shared" si="39"/>
        <v>0</v>
      </c>
      <c r="H89" s="28">
        <f t="shared" si="39"/>
        <v>11624</v>
      </c>
      <c r="I89" s="28">
        <f t="shared" si="39"/>
        <v>22502998</v>
      </c>
      <c r="J89" s="28">
        <f t="shared" si="39"/>
        <v>135421812.5</v>
      </c>
      <c r="K89" s="28">
        <f t="shared" si="39"/>
        <v>-112918814.5</v>
      </c>
      <c r="L89" s="28">
        <f t="shared" si="39"/>
        <v>261271175.3</v>
      </c>
      <c r="M89" s="28">
        <f t="shared" si="39"/>
        <v>926424198.3</v>
      </c>
      <c r="N89" s="28">
        <f t="shared" si="39"/>
        <v>-665153023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7.42107023E8</v>
      </c>
      <c r="E90" s="6">
        <v>6872698.0</v>
      </c>
      <c r="F90" s="6">
        <f>D90-E90</f>
        <v>735234325</v>
      </c>
      <c r="G90" s="6">
        <v>0.0</v>
      </c>
      <c r="H90" s="22">
        <v>568.0</v>
      </c>
      <c r="I90" s="6">
        <v>452991.0</v>
      </c>
      <c r="J90" s="6">
        <v>2.4860929E7</v>
      </c>
      <c r="K90" s="4">
        <f>I90-J90</f>
        <v>-24407938</v>
      </c>
      <c r="L90" s="4">
        <f>I90+'May Updated'!L90</f>
        <v>20939635</v>
      </c>
      <c r="M90" s="4">
        <f>J90+'May Updated'!M90</f>
        <v>56019669</v>
      </c>
      <c r="N90" s="4">
        <f>L90-M90</f>
        <v>-35080034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742107023</v>
      </c>
      <c r="E91" s="28">
        <f t="shared" si="40"/>
        <v>6872698</v>
      </c>
      <c r="F91" s="28">
        <f t="shared" si="40"/>
        <v>735234325</v>
      </c>
      <c r="G91" s="28">
        <f t="shared" si="40"/>
        <v>0</v>
      </c>
      <c r="H91" s="30">
        <f t="shared" si="40"/>
        <v>568</v>
      </c>
      <c r="I91" s="28">
        <f t="shared" si="40"/>
        <v>452991</v>
      </c>
      <c r="J91" s="28">
        <f t="shared" si="40"/>
        <v>24860929</v>
      </c>
      <c r="K91" s="28">
        <f t="shared" si="40"/>
        <v>-24407938</v>
      </c>
      <c r="L91" s="28">
        <f t="shared" si="40"/>
        <v>20939635</v>
      </c>
      <c r="M91" s="28">
        <f t="shared" si="40"/>
        <v>56019669</v>
      </c>
      <c r="N91" s="28">
        <f t="shared" si="40"/>
        <v>-35080034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62639361321</v>
      </c>
      <c r="E92" s="28">
        <f t="shared" si="41"/>
        <v>459539391.2</v>
      </c>
      <c r="F92" s="28">
        <f t="shared" si="41"/>
        <v>62179821930</v>
      </c>
      <c r="G92" s="28">
        <f t="shared" si="41"/>
        <v>268250000</v>
      </c>
      <c r="H92" s="29">
        <f t="shared" si="41"/>
        <v>73186</v>
      </c>
      <c r="I92" s="28">
        <f t="shared" si="41"/>
        <v>283552969.7</v>
      </c>
      <c r="J92" s="28">
        <f t="shared" si="41"/>
        <v>697568701.1</v>
      </c>
      <c r="K92" s="28">
        <f t="shared" si="41"/>
        <v>-414015731.4</v>
      </c>
      <c r="L92" s="28">
        <f t="shared" si="41"/>
        <v>2091627624</v>
      </c>
      <c r="M92" s="28">
        <f t="shared" si="41"/>
        <v>5001550642</v>
      </c>
      <c r="N92" s="28">
        <f t="shared" si="41"/>
        <v>-2909923018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1.7368242398E8</v>
      </c>
      <c r="E95" s="6">
        <v>200201.22</v>
      </c>
      <c r="F95" s="6">
        <f t="shared" ref="F95:F98" si="42">D95-E95</f>
        <v>173482222.8</v>
      </c>
      <c r="G95" s="6">
        <v>0.0</v>
      </c>
      <c r="H95" s="22">
        <v>78.0</v>
      </c>
      <c r="I95" s="6">
        <v>54500.0</v>
      </c>
      <c r="J95" s="6">
        <v>140488.65</v>
      </c>
      <c r="K95" s="4">
        <f t="shared" ref="K95:K98" si="43">I95-J95</f>
        <v>-85988.65</v>
      </c>
      <c r="L95" s="4">
        <f>I95+'May Updated'!L95</f>
        <v>1270000</v>
      </c>
      <c r="M95" s="4">
        <f>J95+'May Updated'!M95</f>
        <v>328747.3</v>
      </c>
      <c r="N95" s="4">
        <f t="shared" ref="N95:N98" si="44">L95-M95</f>
        <v>941252.7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2.0518516954E10</v>
      </c>
      <c r="E96" s="6">
        <v>1.237082E7</v>
      </c>
      <c r="F96" s="6">
        <f t="shared" si="42"/>
        <v>20506146134</v>
      </c>
      <c r="G96" s="6">
        <v>0.0</v>
      </c>
      <c r="H96" s="22">
        <v>21364.0</v>
      </c>
      <c r="I96" s="6">
        <v>359388.0</v>
      </c>
      <c r="J96" s="6">
        <v>2.75693686E8</v>
      </c>
      <c r="K96" s="4">
        <f t="shared" si="43"/>
        <v>-275334298</v>
      </c>
      <c r="L96" s="4">
        <f>I96+'May Updated'!L96</f>
        <v>2089298</v>
      </c>
      <c r="M96" s="4">
        <f>J96+'May Updated'!M96</f>
        <v>1963294896</v>
      </c>
      <c r="N96" s="4">
        <f t="shared" si="44"/>
        <v>-1961205598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2.278818986E9</v>
      </c>
      <c r="E97" s="6">
        <v>1.51429751E8</v>
      </c>
      <c r="F97" s="6">
        <f t="shared" si="42"/>
        <v>2127389235</v>
      </c>
      <c r="G97" s="6">
        <v>0.0</v>
      </c>
      <c r="H97" s="22">
        <v>1302.0</v>
      </c>
      <c r="I97" s="6">
        <v>2.8024036E7</v>
      </c>
      <c r="J97" s="6">
        <v>2.72584678E8</v>
      </c>
      <c r="K97" s="4">
        <f t="shared" si="43"/>
        <v>-244560642</v>
      </c>
      <c r="L97" s="4">
        <f>I97+'May Updated'!L97</f>
        <v>395301837</v>
      </c>
      <c r="M97" s="4">
        <f>J97+'May Updated'!M97</f>
        <v>1068531868</v>
      </c>
      <c r="N97" s="4">
        <f t="shared" si="44"/>
        <v>-673230031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1.2496156287E10</v>
      </c>
      <c r="E98" s="6">
        <v>4.26059307E8</v>
      </c>
      <c r="F98" s="6">
        <f t="shared" si="42"/>
        <v>12070096980</v>
      </c>
      <c r="G98" s="6">
        <v>0.0</v>
      </c>
      <c r="H98" s="22">
        <v>73897.0</v>
      </c>
      <c r="I98" s="6">
        <v>3.27200611E8</v>
      </c>
      <c r="J98" s="6">
        <v>5.21199627E8</v>
      </c>
      <c r="K98" s="4">
        <f t="shared" si="43"/>
        <v>-193999016</v>
      </c>
      <c r="L98" s="4">
        <f>I98+'May Updated'!L98</f>
        <v>3009910606</v>
      </c>
      <c r="M98" s="4">
        <f>J98+'May Updated'!M98</f>
        <v>3556410672</v>
      </c>
      <c r="N98" s="4">
        <f t="shared" si="44"/>
        <v>-546500066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1.1930786188E10</v>
      </c>
      <c r="E100" s="6">
        <v>7688593.0</v>
      </c>
      <c r="F100" s="6">
        <f>D100-E100</f>
        <v>11923097595</v>
      </c>
      <c r="G100" s="6">
        <v>0.0</v>
      </c>
      <c r="H100" s="22">
        <v>28867.0</v>
      </c>
      <c r="I100" s="6">
        <v>1.092290193E9</v>
      </c>
      <c r="J100" s="6">
        <v>1.474953974E9</v>
      </c>
      <c r="K100" s="4">
        <f>I100-J100</f>
        <v>-382663781</v>
      </c>
      <c r="L100" s="4">
        <f>I100+'May Updated'!L100</f>
        <v>5953146674</v>
      </c>
      <c r="M100" s="4">
        <f>J100+'May Updated'!M100</f>
        <v>5664323407</v>
      </c>
      <c r="N100" s="4">
        <f>L100-M100</f>
        <v>288823267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47397960839</v>
      </c>
      <c r="E101" s="28">
        <f t="shared" si="46"/>
        <v>597748672.2</v>
      </c>
      <c r="F101" s="28">
        <f t="shared" si="46"/>
        <v>46800212167</v>
      </c>
      <c r="G101" s="28">
        <f t="shared" si="46"/>
        <v>0</v>
      </c>
      <c r="H101" s="30">
        <f t="shared" si="46"/>
        <v>125508</v>
      </c>
      <c r="I101" s="28">
        <f t="shared" si="46"/>
        <v>1447928728</v>
      </c>
      <c r="J101" s="28">
        <f t="shared" si="46"/>
        <v>2544572454</v>
      </c>
      <c r="K101" s="28">
        <f t="shared" si="46"/>
        <v>-1096643726</v>
      </c>
      <c r="L101" s="28">
        <f t="shared" si="46"/>
        <v>9361718415</v>
      </c>
      <c r="M101" s="28">
        <f t="shared" si="46"/>
        <v>12252889590</v>
      </c>
      <c r="N101" s="28">
        <f t="shared" si="46"/>
        <v>-2891171175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1.887546634E9</v>
      </c>
      <c r="E103" s="6">
        <v>9409199.0</v>
      </c>
      <c r="F103" s="6">
        <f>D103-E103</f>
        <v>1878137435</v>
      </c>
      <c r="G103" s="6">
        <v>0.0</v>
      </c>
      <c r="H103" s="22">
        <v>3896.0</v>
      </c>
      <c r="I103" s="6">
        <v>4.0463638E7</v>
      </c>
      <c r="J103" s="6">
        <v>2.95719815E8</v>
      </c>
      <c r="K103" s="4">
        <f>I103-J103</f>
        <v>-255256177</v>
      </c>
      <c r="L103" s="4">
        <f>I103+'May Updated'!L103</f>
        <v>887152429</v>
      </c>
      <c r="M103" s="4">
        <f>J103+'May Updated'!M103</f>
        <v>1307623671</v>
      </c>
      <c r="N103" s="4">
        <f>L103-M103</f>
        <v>-420471242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1887546634</v>
      </c>
      <c r="E104" s="28">
        <f t="shared" si="47"/>
        <v>9409199</v>
      </c>
      <c r="F104" s="28">
        <f t="shared" si="47"/>
        <v>1878137435</v>
      </c>
      <c r="G104" s="28">
        <f t="shared" si="47"/>
        <v>0</v>
      </c>
      <c r="H104" s="30">
        <f t="shared" si="47"/>
        <v>3896</v>
      </c>
      <c r="I104" s="28">
        <f t="shared" si="47"/>
        <v>40463638</v>
      </c>
      <c r="J104" s="28">
        <f t="shared" si="47"/>
        <v>295719815</v>
      </c>
      <c r="K104" s="28">
        <f t="shared" si="47"/>
        <v>-255256177</v>
      </c>
      <c r="L104" s="28">
        <f t="shared" si="47"/>
        <v>887152429</v>
      </c>
      <c r="M104" s="28">
        <f t="shared" si="47"/>
        <v>1307623671</v>
      </c>
      <c r="N104" s="28">
        <f t="shared" si="47"/>
        <v>-420471242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49285507473</v>
      </c>
      <c r="E105" s="28">
        <f t="shared" si="48"/>
        <v>607157871.2</v>
      </c>
      <c r="F105" s="28">
        <f t="shared" si="48"/>
        <v>48678349602</v>
      </c>
      <c r="G105" s="28">
        <f t="shared" si="48"/>
        <v>0</v>
      </c>
      <c r="H105" s="30">
        <f t="shared" si="48"/>
        <v>129404</v>
      </c>
      <c r="I105" s="28">
        <f t="shared" si="48"/>
        <v>1488392366</v>
      </c>
      <c r="J105" s="28">
        <f t="shared" si="48"/>
        <v>2840292269</v>
      </c>
      <c r="K105" s="28">
        <f t="shared" si="48"/>
        <v>-1351899903</v>
      </c>
      <c r="L105" s="28">
        <f t="shared" si="48"/>
        <v>10248870844</v>
      </c>
      <c r="M105" s="28">
        <f t="shared" si="48"/>
        <v>13560513261</v>
      </c>
      <c r="N105" s="28">
        <f t="shared" si="48"/>
        <v>-3311642417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9.352909972E9</v>
      </c>
      <c r="E108" s="6">
        <v>1.11759671E8</v>
      </c>
      <c r="F108" s="6">
        <f t="shared" ref="F108:F110" si="49">D108-E108</f>
        <v>9241150301</v>
      </c>
      <c r="G108" s="6">
        <v>0.0</v>
      </c>
      <c r="H108" s="22">
        <v>522305.0</v>
      </c>
      <c r="I108" s="6">
        <v>9.3175758E7</v>
      </c>
      <c r="J108" s="6">
        <v>9.0026024E7</v>
      </c>
      <c r="K108" s="4">
        <f t="shared" ref="K108:K110" si="50">I108-J108</f>
        <v>3149734</v>
      </c>
      <c r="L108" s="4">
        <f>I108+'May Updated'!L108</f>
        <v>1042981691</v>
      </c>
      <c r="M108" s="4">
        <f>J108+'May Updated'!M108</f>
        <v>684108134</v>
      </c>
      <c r="N108" s="4">
        <f t="shared" ref="N108:N110" si="51">L108-M108</f>
        <v>358873557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5.434458404E9</v>
      </c>
      <c r="E109" s="6">
        <v>9.3778758E7</v>
      </c>
      <c r="F109" s="6">
        <f t="shared" si="49"/>
        <v>5340679646</v>
      </c>
      <c r="G109" s="6">
        <v>0.0</v>
      </c>
      <c r="H109" s="22">
        <v>10623.0</v>
      </c>
      <c r="I109" s="6">
        <v>1.7138244E8</v>
      </c>
      <c r="J109" s="6">
        <v>2.0660997E8</v>
      </c>
      <c r="K109" s="4">
        <f t="shared" si="50"/>
        <v>-35227530</v>
      </c>
      <c r="L109" s="4">
        <f>I109+'May Updated'!L109</f>
        <v>1155314065</v>
      </c>
      <c r="M109" s="4">
        <f>J109+'May Updated'!M109</f>
        <v>1090299401</v>
      </c>
      <c r="N109" s="4">
        <f t="shared" si="51"/>
        <v>65014664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3.479384218E9</v>
      </c>
      <c r="E110" s="6">
        <v>8.5037096E7</v>
      </c>
      <c r="F110" s="6">
        <f t="shared" si="49"/>
        <v>3394347122</v>
      </c>
      <c r="G110" s="6">
        <v>0.0</v>
      </c>
      <c r="H110" s="22">
        <v>4765.0</v>
      </c>
      <c r="I110" s="6">
        <v>1.14582402E8</v>
      </c>
      <c r="J110" s="6">
        <v>7.4892642E7</v>
      </c>
      <c r="K110" s="4">
        <f t="shared" si="50"/>
        <v>39689760</v>
      </c>
      <c r="L110" s="4">
        <f>I110+'May Updated'!L110</f>
        <v>894450406</v>
      </c>
      <c r="M110" s="4">
        <f>J110+'May Updated'!M110</f>
        <v>483043274</v>
      </c>
      <c r="N110" s="4">
        <f t="shared" si="51"/>
        <v>411407132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18266752594</v>
      </c>
      <c r="E111" s="28">
        <f t="shared" si="53"/>
        <v>290575525</v>
      </c>
      <c r="F111" s="28">
        <f t="shared" si="53"/>
        <v>17976177069</v>
      </c>
      <c r="G111" s="28">
        <f t="shared" si="53"/>
        <v>0</v>
      </c>
      <c r="H111" s="29">
        <f t="shared" si="53"/>
        <v>537693</v>
      </c>
      <c r="I111" s="28">
        <f t="shared" si="53"/>
        <v>379140600</v>
      </c>
      <c r="J111" s="28">
        <f t="shared" si="53"/>
        <v>371528636</v>
      </c>
      <c r="K111" s="28">
        <f t="shared" si="53"/>
        <v>7611964</v>
      </c>
      <c r="L111" s="28">
        <f t="shared" si="53"/>
        <v>3092746162</v>
      </c>
      <c r="M111" s="28">
        <f t="shared" si="53"/>
        <v>2257450809</v>
      </c>
      <c r="N111" s="28">
        <f t="shared" si="53"/>
        <v>835295353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8.934893671E9</v>
      </c>
      <c r="E113" s="6">
        <v>1.78264917E8</v>
      </c>
      <c r="F113" s="6">
        <f>D113-E113</f>
        <v>8756628754</v>
      </c>
      <c r="G113" s="6">
        <v>0.0</v>
      </c>
      <c r="H113" s="22">
        <v>7086.0</v>
      </c>
      <c r="I113" s="6">
        <v>6.7896114E7</v>
      </c>
      <c r="J113" s="6">
        <v>2.04310172E8</v>
      </c>
      <c r="K113" s="4">
        <f>I113-J113</f>
        <v>-136414058</v>
      </c>
      <c r="L113" s="4">
        <f>I113+'May Updated'!L113</f>
        <v>281176579</v>
      </c>
      <c r="M113" s="4">
        <f>J113+'May Updated'!M113</f>
        <v>910505409</v>
      </c>
      <c r="N113" s="4">
        <f>L113-M113</f>
        <v>-629328830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8934893671</v>
      </c>
      <c r="E114" s="28">
        <f t="shared" si="54"/>
        <v>178264917</v>
      </c>
      <c r="F114" s="28">
        <f t="shared" si="54"/>
        <v>8756628754</v>
      </c>
      <c r="G114" s="28">
        <f t="shared" si="54"/>
        <v>0</v>
      </c>
      <c r="H114" s="30">
        <f t="shared" si="54"/>
        <v>7086</v>
      </c>
      <c r="I114" s="28">
        <f t="shared" si="54"/>
        <v>67896114</v>
      </c>
      <c r="J114" s="28">
        <f t="shared" si="54"/>
        <v>204310172</v>
      </c>
      <c r="K114" s="28">
        <f t="shared" si="54"/>
        <v>-136414058</v>
      </c>
      <c r="L114" s="28">
        <f t="shared" si="54"/>
        <v>281176579</v>
      </c>
      <c r="M114" s="28">
        <f t="shared" si="54"/>
        <v>910505409</v>
      </c>
      <c r="N114" s="28">
        <f t="shared" si="54"/>
        <v>-629328830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27201646265</v>
      </c>
      <c r="E115" s="28">
        <f t="shared" si="55"/>
        <v>468840442</v>
      </c>
      <c r="F115" s="28">
        <f t="shared" si="55"/>
        <v>26732805823</v>
      </c>
      <c r="G115" s="28">
        <f t="shared" si="55"/>
        <v>0</v>
      </c>
      <c r="H115" s="30">
        <f t="shared" si="55"/>
        <v>544779</v>
      </c>
      <c r="I115" s="28">
        <f t="shared" si="55"/>
        <v>447036714</v>
      </c>
      <c r="J115" s="28">
        <f t="shared" si="55"/>
        <v>575838808</v>
      </c>
      <c r="K115" s="28">
        <f t="shared" si="55"/>
        <v>-128802094</v>
      </c>
      <c r="L115" s="28">
        <f t="shared" si="55"/>
        <v>3373922741</v>
      </c>
      <c r="M115" s="28">
        <f t="shared" si="55"/>
        <v>3167956218</v>
      </c>
      <c r="N115" s="28">
        <f t="shared" si="55"/>
        <v>205966523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210426784813</v>
      </c>
      <c r="E116" s="40">
        <f t="shared" si="56"/>
        <v>2220549128</v>
      </c>
      <c r="F116" s="40">
        <f t="shared" si="56"/>
        <v>208206235685</v>
      </c>
      <c r="G116" s="40">
        <f t="shared" si="56"/>
        <v>58978655634</v>
      </c>
      <c r="H116" s="41">
        <f t="shared" si="56"/>
        <v>1903655</v>
      </c>
      <c r="I116" s="40">
        <f t="shared" si="56"/>
        <v>2433258127</v>
      </c>
      <c r="J116" s="40">
        <f t="shared" si="56"/>
        <v>5177480853</v>
      </c>
      <c r="K116" s="40">
        <f t="shared" si="56"/>
        <v>-2744222726</v>
      </c>
      <c r="L116" s="40">
        <f t="shared" si="56"/>
        <v>17708355991</v>
      </c>
      <c r="M116" s="40">
        <f t="shared" si="56"/>
        <v>27274046817</v>
      </c>
      <c r="N116" s="40">
        <f t="shared" si="56"/>
        <v>-9565690827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I116+'May Updated'!L116-L116</f>
        <v>0</v>
      </c>
      <c r="M117" s="4">
        <f>J116+'May Updated'!M116-Jun!M116</f>
        <v>0</v>
      </c>
      <c r="N117" s="4">
        <f>K116+'May Updated'!N116-Jun!N116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7"/>
      <c r="E1" s="48"/>
      <c r="F1" s="47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7"/>
      <c r="E2" s="48"/>
      <c r="F2" s="50"/>
      <c r="G2" s="5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123</v>
      </c>
      <c r="B3" s="2"/>
      <c r="C3" s="1"/>
      <c r="D3" s="52"/>
      <c r="E3" s="53"/>
      <c r="F3" s="54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114</v>
      </c>
      <c r="B4" s="2"/>
      <c r="C4" s="1"/>
      <c r="D4" s="52"/>
      <c r="E4" s="53"/>
      <c r="F4" s="54"/>
      <c r="G4" s="3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7"/>
      <c r="E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55" t="s">
        <v>6</v>
      </c>
      <c r="B6" s="56"/>
      <c r="C6" s="57" t="s">
        <v>7</v>
      </c>
      <c r="D6" s="58" t="s">
        <v>10</v>
      </c>
      <c r="E6" s="58" t="s">
        <v>16</v>
      </c>
      <c r="F6" s="58" t="s">
        <v>17</v>
      </c>
      <c r="G6" s="59" t="s">
        <v>15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1"/>
      <c r="B9" s="2">
        <v>1.0</v>
      </c>
      <c r="C9" s="3" t="s">
        <v>21</v>
      </c>
      <c r="D9" s="6">
        <f>Jun!F9</f>
        <v>3726518955</v>
      </c>
      <c r="E9" s="4">
        <f>Apr!I9+'May Updated'!I9+Jun!I9</f>
        <v>20482210</v>
      </c>
      <c r="F9" s="4">
        <f>Apr!J9+'May Updated'!J9+Jun!J9</f>
        <v>113799891</v>
      </c>
      <c r="G9" s="4">
        <f t="shared" ref="G9:G27" si="1">E9-F9</f>
        <v>-93317681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1"/>
      <c r="B10" s="2">
        <f t="shared" ref="B10:B27" si="2">1+B9</f>
        <v>2</v>
      </c>
      <c r="C10" s="3" t="s">
        <v>22</v>
      </c>
      <c r="D10" s="6">
        <f>Jun!F10</f>
        <v>1174564548</v>
      </c>
      <c r="E10" s="4">
        <f>Apr!I10+'May Updated'!I10+Jun!I10</f>
        <v>126757678.6</v>
      </c>
      <c r="F10" s="4">
        <f>Apr!J10+'May Updated'!J10+Jun!J10</f>
        <v>43242455.85</v>
      </c>
      <c r="G10" s="4">
        <f t="shared" si="1"/>
        <v>83515222.77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1"/>
      <c r="B11" s="2">
        <f t="shared" si="2"/>
        <v>3</v>
      </c>
      <c r="C11" s="3" t="s">
        <v>23</v>
      </c>
      <c r="D11" s="6">
        <f>Jun!F11</f>
        <v>1062368259</v>
      </c>
      <c r="E11" s="4">
        <f>Apr!I11+'May Updated'!I11+Jun!I11</f>
        <v>19098073.91</v>
      </c>
      <c r="F11" s="4">
        <f>Apr!J11+'May Updated'!J11+Jun!J11</f>
        <v>40712937.02</v>
      </c>
      <c r="G11" s="4">
        <f t="shared" si="1"/>
        <v>-21614863.11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1"/>
      <c r="B12" s="2">
        <f t="shared" si="2"/>
        <v>4</v>
      </c>
      <c r="C12" s="3" t="s">
        <v>24</v>
      </c>
      <c r="D12" s="6">
        <f>Jun!F12</f>
        <v>478974256.1</v>
      </c>
      <c r="E12" s="4">
        <f>Apr!I12+'May Updated'!I12+Jun!I12</f>
        <v>25249097.48</v>
      </c>
      <c r="F12" s="4">
        <f>Apr!J12+'May Updated'!J12+Jun!J12</f>
        <v>518464.66</v>
      </c>
      <c r="G12" s="4">
        <f t="shared" si="1"/>
        <v>24730632.82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1"/>
      <c r="B13" s="2">
        <f t="shared" si="2"/>
        <v>5</v>
      </c>
      <c r="C13" s="3" t="s">
        <v>25</v>
      </c>
      <c r="D13" s="6">
        <f>Jun!F13</f>
        <v>344466072</v>
      </c>
      <c r="E13" s="4">
        <f>Apr!I13+'May Updated'!I13+Jun!I13</f>
        <v>1084601</v>
      </c>
      <c r="F13" s="4">
        <f>Apr!J13+'May Updated'!J13+Jun!J13</f>
        <v>13237842</v>
      </c>
      <c r="G13" s="4">
        <f t="shared" si="1"/>
        <v>-12153241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Jun!F14</f>
        <v>2968697943</v>
      </c>
      <c r="E14" s="4">
        <f>Apr!I14+'May Updated'!I14+Jun!I14</f>
        <v>22122296</v>
      </c>
      <c r="F14" s="4">
        <f>Apr!J14+'May Updated'!J14+Jun!J14</f>
        <v>191046694</v>
      </c>
      <c r="G14" s="4">
        <f t="shared" si="1"/>
        <v>-168924398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Jun!F15</f>
        <v>76312661</v>
      </c>
      <c r="E15" s="4">
        <f>Apr!I15+'May Updated'!I15+Jun!I15</f>
        <v>3881925</v>
      </c>
      <c r="F15" s="4">
        <f>Apr!J15+'May Updated'!J15+Jun!J15</f>
        <v>19763293</v>
      </c>
      <c r="G15" s="4">
        <f t="shared" si="1"/>
        <v>-15881368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Jun!F16</f>
        <v>43076339</v>
      </c>
      <c r="E16" s="4">
        <f>Apr!I16+'May Updated'!I16+Jun!I16</f>
        <v>0</v>
      </c>
      <c r="F16" s="4">
        <f>Apr!J16+'May Updated'!J16+Jun!J16</f>
        <v>69776293</v>
      </c>
      <c r="G16" s="4">
        <f t="shared" si="1"/>
        <v>-69776293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Jun!F17</f>
        <v>990458915</v>
      </c>
      <c r="E17" s="4">
        <f>Apr!I17+'May Updated'!I17+Jun!I17</f>
        <v>1459</v>
      </c>
      <c r="F17" s="4">
        <f>Apr!J17+'May Updated'!J17+Jun!J17</f>
        <v>38854667</v>
      </c>
      <c r="G17" s="4">
        <f t="shared" si="1"/>
        <v>-38853208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Jun!F18</f>
        <v>3033542831</v>
      </c>
      <c r="E18" s="4">
        <f>Apr!I18+'May Updated'!I18+Jun!I18</f>
        <v>8476583</v>
      </c>
      <c r="F18" s="4">
        <f>Apr!J18+'May Updated'!J18+Jun!J18</f>
        <v>137433296</v>
      </c>
      <c r="G18" s="4">
        <f t="shared" si="1"/>
        <v>-128956713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Jun!F19</f>
        <v>2504856208</v>
      </c>
      <c r="E19" s="4">
        <f>Apr!I19+'May Updated'!I19+Jun!I19</f>
        <v>23303002.19</v>
      </c>
      <c r="F19" s="4">
        <f>Apr!J19+'May Updated'!J19+Jun!J19</f>
        <v>80274289.86</v>
      </c>
      <c r="G19" s="4">
        <f t="shared" si="1"/>
        <v>-56971287.67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Jun!F20</f>
        <v>9041281092</v>
      </c>
      <c r="E20" s="4">
        <f>Apr!I20+'May Updated'!I20+Jun!I20</f>
        <v>19882286.97</v>
      </c>
      <c r="F20" s="4">
        <f>Apr!J20+'May Updated'!J20+Jun!J20</f>
        <v>154866566.1</v>
      </c>
      <c r="G20" s="4">
        <f t="shared" si="1"/>
        <v>-134984279.1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Jun!F21</f>
        <v>318286354.2</v>
      </c>
      <c r="E21" s="4">
        <f>Apr!I21+'May Updated'!I21+Jun!I21</f>
        <v>699409.1</v>
      </c>
      <c r="F21" s="4">
        <f>Apr!J21+'May Updated'!J21+Jun!J21</f>
        <v>1306532.07</v>
      </c>
      <c r="G21" s="4">
        <f t="shared" si="1"/>
        <v>-607122.97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Jun!F22</f>
        <v>3456458243</v>
      </c>
      <c r="E22" s="4">
        <f>Apr!I22+'May Updated'!I22+Jun!I22</f>
        <v>12446196.63</v>
      </c>
      <c r="F22" s="4">
        <f>Apr!J22+'May Updated'!J22+Jun!J22</f>
        <v>113399938.5</v>
      </c>
      <c r="G22" s="4">
        <f t="shared" si="1"/>
        <v>-100953741.9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Jun!F23</f>
        <v>5964895677</v>
      </c>
      <c r="E23" s="4">
        <f>Apr!I23+'May Updated'!I23+Jun!I23</f>
        <v>2294442</v>
      </c>
      <c r="F23" s="4">
        <f>Apr!J23+'May Updated'!J23+Jun!J23</f>
        <v>255867815</v>
      </c>
      <c r="G23" s="4">
        <f t="shared" si="1"/>
        <v>-253573373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3" t="s">
        <v>36</v>
      </c>
      <c r="D24" s="6">
        <f>Jun!F24</f>
        <v>3651015570</v>
      </c>
      <c r="E24" s="4">
        <f>Apr!I24+'May Updated'!I24+Jun!I24</f>
        <v>1074337.78</v>
      </c>
      <c r="F24" s="4">
        <f>Apr!J24+'May Updated'!J24+Jun!J24</f>
        <v>19073055.73</v>
      </c>
      <c r="G24" s="4">
        <f t="shared" si="1"/>
        <v>-17998717.95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4"/>
      <c r="B25" s="2">
        <f t="shared" si="2"/>
        <v>17</v>
      </c>
      <c r="C25" s="25" t="s">
        <v>37</v>
      </c>
      <c r="D25" s="6">
        <f>Jun!F25</f>
        <v>5338621378</v>
      </c>
      <c r="E25" s="4">
        <f>Apr!I25+'May Updated'!I25+Jun!I25</f>
        <v>82545629</v>
      </c>
      <c r="F25" s="4">
        <f>Apr!J25+'May Updated'!J25+Jun!J25</f>
        <v>214319999</v>
      </c>
      <c r="G25" s="4">
        <f t="shared" si="1"/>
        <v>-131774370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4"/>
      <c r="B26" s="2">
        <f t="shared" si="2"/>
        <v>18</v>
      </c>
      <c r="C26" s="25" t="s">
        <v>38</v>
      </c>
      <c r="D26" s="6">
        <f>Jun!F26</f>
        <v>8477692580</v>
      </c>
      <c r="E26" s="4">
        <f>Apr!I26+'May Updated'!I26+Jun!I26</f>
        <v>64593880</v>
      </c>
      <c r="F26" s="4">
        <f>Apr!J26+'May Updated'!J26+Jun!J26</f>
        <v>437895343</v>
      </c>
      <c r="G26" s="4">
        <f t="shared" si="1"/>
        <v>-373301463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Jun!F27</f>
        <v>547081966.8</v>
      </c>
      <c r="E27" s="4">
        <f>Apr!I27+'May Updated'!I27+Jun!I27</f>
        <v>578006.33</v>
      </c>
      <c r="F27" s="4">
        <f>Apr!J27+'May Updated'!J27+Jun!J27</f>
        <v>4707720.47</v>
      </c>
      <c r="G27" s="4">
        <f t="shared" si="1"/>
        <v>-4129714.14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1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1"/>
      <c r="B29" s="2">
        <f>1+B27</f>
        <v>20</v>
      </c>
      <c r="C29" s="3" t="s">
        <v>41</v>
      </c>
      <c r="D29" s="6">
        <f>Jun!F29</f>
        <v>267080869.9</v>
      </c>
      <c r="E29" s="4">
        <f>Apr!I29+'May Updated'!I29+Jun!I29</f>
        <v>29718087.94</v>
      </c>
      <c r="F29" s="4">
        <f>Apr!J29+'May Updated'!J29+Jun!J29</f>
        <v>16693843.68</v>
      </c>
      <c r="G29" s="4">
        <f t="shared" ref="G29:G32" si="3">E29-F29</f>
        <v>13024244.26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1"/>
      <c r="B30" s="2">
        <f t="shared" ref="B30:B32" si="4">1+B29</f>
        <v>21</v>
      </c>
      <c r="C30" s="3" t="s">
        <v>42</v>
      </c>
      <c r="D30" s="6">
        <f>Jun!F30</f>
        <v>434772676.5</v>
      </c>
      <c r="E30" s="4">
        <f>Apr!I30+'May Updated'!I30+Jun!I30</f>
        <v>49538682</v>
      </c>
      <c r="F30" s="4">
        <f>Apr!J30+'May Updated'!J30+Jun!J30</f>
        <v>23051929.16</v>
      </c>
      <c r="G30" s="4">
        <f t="shared" si="3"/>
        <v>26486752.84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Jun!F31</f>
        <v>236599350.6</v>
      </c>
      <c r="E31" s="4">
        <f>Apr!I31+'May Updated'!I31+Jun!I31</f>
        <v>507857.37</v>
      </c>
      <c r="F31" s="4">
        <f>Apr!J31+'May Updated'!J31+Jun!J31</f>
        <v>23802933.35</v>
      </c>
      <c r="G31" s="4">
        <f t="shared" si="3"/>
        <v>-23295075.98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Jun!F32</f>
        <v>695029289</v>
      </c>
      <c r="E32" s="4">
        <f>Apr!I32+'May Updated'!I32+Jun!I32</f>
        <v>47908824</v>
      </c>
      <c r="F32" s="4">
        <f>Apr!J32+'May Updated'!J32+Jun!J32</f>
        <v>76973153</v>
      </c>
      <c r="G32" s="4">
        <f t="shared" si="3"/>
        <v>-29064329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1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Jun!F34</f>
        <v>1382030606</v>
      </c>
      <c r="E34" s="4">
        <f>Apr!I34+'May Updated'!I34+Jun!I34</f>
        <v>10024960</v>
      </c>
      <c r="F34" s="4">
        <f>Apr!J34+'May Updated'!J34+Jun!J34</f>
        <v>52569260</v>
      </c>
      <c r="G34" s="4">
        <f>E34-F34</f>
        <v>-42544300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6" t="s">
        <v>46</v>
      </c>
      <c r="B35" s="27"/>
      <c r="C35" s="1"/>
      <c r="D35" s="28">
        <f t="shared" ref="D35:G35" si="5">SUM(D9:D34)</f>
        <v>56214682640</v>
      </c>
      <c r="E35" s="28">
        <f t="shared" si="5"/>
        <v>572269525.3</v>
      </c>
      <c r="F35" s="28">
        <f t="shared" si="5"/>
        <v>2143188212</v>
      </c>
      <c r="G35" s="28">
        <f t="shared" si="5"/>
        <v>-1570918687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Jun!F37</f>
        <v>29408601.91</v>
      </c>
      <c r="E37" s="4">
        <f>Apr!I37+'May Updated'!I37+Jun!I37</f>
        <v>0</v>
      </c>
      <c r="F37" s="4">
        <f>Apr!J37+'May Updated'!J37+Jun!J37</f>
        <v>252058.16</v>
      </c>
      <c r="G37" s="4">
        <f t="shared" ref="G37:G38" si="6">E37-F37</f>
        <v>-252058.16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Jun!F38</f>
        <v>1827521185</v>
      </c>
      <c r="E38" s="4">
        <f>Apr!I38+'May Updated'!I38+Jun!I38</f>
        <v>35236154</v>
      </c>
      <c r="F38" s="4">
        <f>Apr!J38+'May Updated'!J38+Jun!J38</f>
        <v>63997187</v>
      </c>
      <c r="G38" s="4">
        <f t="shared" si="6"/>
        <v>-28761033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6" t="s">
        <v>50</v>
      </c>
      <c r="B39" s="27"/>
      <c r="C39" s="1"/>
      <c r="D39" s="28">
        <f t="shared" ref="D39:G39" si="7">SUM(D37:D38)</f>
        <v>1856929787</v>
      </c>
      <c r="E39" s="28">
        <f t="shared" si="7"/>
        <v>35236154</v>
      </c>
      <c r="F39" s="28">
        <f t="shared" si="7"/>
        <v>64249245.16</v>
      </c>
      <c r="G39" s="28">
        <f t="shared" si="7"/>
        <v>-29013091.16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7"/>
      <c r="C40" s="1"/>
      <c r="D40" s="28">
        <f t="shared" ref="D40:G40" si="8">D35+D39</f>
        <v>58071612427</v>
      </c>
      <c r="E40" s="28">
        <f t="shared" si="8"/>
        <v>607505679.3</v>
      </c>
      <c r="F40" s="28">
        <f t="shared" si="8"/>
        <v>2207437458</v>
      </c>
      <c r="G40" s="28">
        <f t="shared" si="8"/>
        <v>-1599931778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21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Jun!F43</f>
        <v>406640497.3</v>
      </c>
      <c r="E43" s="4">
        <f>Apr!I43+'May Updated'!I43+Jun!I43</f>
        <v>1814219.28</v>
      </c>
      <c r="F43" s="4">
        <f>Apr!J43+'May Updated'!J43+Jun!J43</f>
        <v>7377884.6</v>
      </c>
      <c r="G43" s="4">
        <f t="shared" ref="G43:G52" si="9">E43-F43</f>
        <v>-5563665.32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Jun!F44</f>
        <v>113287416.2</v>
      </c>
      <c r="E44" s="4">
        <f>Apr!I44+'May Updated'!I44+Jun!I44</f>
        <v>769423.56</v>
      </c>
      <c r="F44" s="4">
        <f>Apr!J44+'May Updated'!J44+Jun!J44</f>
        <v>1886593.81</v>
      </c>
      <c r="G44" s="4">
        <f t="shared" si="9"/>
        <v>-1117170.25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Jun!F45</f>
        <v>631911374</v>
      </c>
      <c r="E45" s="4">
        <f>Apr!I45+'May Updated'!I45+Jun!I45</f>
        <v>2155992</v>
      </c>
      <c r="F45" s="4">
        <f>Apr!J45+'May Updated'!J45+Jun!J45</f>
        <v>19408616</v>
      </c>
      <c r="G45" s="4">
        <f t="shared" si="9"/>
        <v>-17252624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Jun!F46</f>
        <v>348323323</v>
      </c>
      <c r="E46" s="4">
        <f>Apr!I46+'May Updated'!I46+Jun!I46</f>
        <v>55782734</v>
      </c>
      <c r="F46" s="4">
        <f>Apr!J46+'May Updated'!J46+Jun!J46</f>
        <v>63242038</v>
      </c>
      <c r="G46" s="4">
        <f t="shared" si="9"/>
        <v>-7459304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Jun!F47</f>
        <v>319134229</v>
      </c>
      <c r="E47" s="4">
        <f>Apr!I47+'May Updated'!I47+Jun!I47</f>
        <v>0</v>
      </c>
      <c r="F47" s="4">
        <f>Apr!J47+'May Updated'!J47+Jun!J47</f>
        <v>0</v>
      </c>
      <c r="G47" s="4">
        <f t="shared" si="9"/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Jun!F48</f>
        <v>420112937</v>
      </c>
      <c r="E48" s="4">
        <f>Apr!I48+'May Updated'!I48+Jun!I48</f>
        <v>120833</v>
      </c>
      <c r="F48" s="4">
        <f>Apr!J48+'May Updated'!J48+Jun!J48</f>
        <v>13982369</v>
      </c>
      <c r="G48" s="4">
        <f t="shared" si="9"/>
        <v>-13861536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Jun!F49</f>
        <v>1785208434</v>
      </c>
      <c r="E49" s="4">
        <f>Apr!I49+'May Updated'!I49+Jun!I49</f>
        <v>1486446</v>
      </c>
      <c r="F49" s="4">
        <f>Apr!J49+'May Updated'!J49+Jun!J49</f>
        <v>40976083</v>
      </c>
      <c r="G49" s="4">
        <f t="shared" si="9"/>
        <v>-39489637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21"/>
      <c r="B50" s="2">
        <f t="shared" si="10"/>
        <v>34</v>
      </c>
      <c r="C50" s="3" t="s">
        <v>60</v>
      </c>
      <c r="D50" s="6">
        <f>Jun!F50</f>
        <v>120616787</v>
      </c>
      <c r="E50" s="4">
        <f>Apr!I50+'May Updated'!I50+Jun!I50</f>
        <v>0</v>
      </c>
      <c r="F50" s="4">
        <f>Apr!J50+'May Updated'!J50+Jun!J50</f>
        <v>169040</v>
      </c>
      <c r="G50" s="4">
        <f t="shared" si="9"/>
        <v>-169040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Jun!F51</f>
        <v>5544044441</v>
      </c>
      <c r="E51" s="4">
        <f>Apr!I51+'May Updated'!I51+Jun!I51</f>
        <v>15657513</v>
      </c>
      <c r="F51" s="4">
        <f>Apr!J51+'May Updated'!J51+Jun!J51</f>
        <v>314373252</v>
      </c>
      <c r="G51" s="4">
        <f t="shared" si="9"/>
        <v>-298715739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Jun!F52</f>
        <v>446988466</v>
      </c>
      <c r="E52" s="4">
        <f>Apr!I52+'May Updated'!I52+Jun!I52</f>
        <v>0</v>
      </c>
      <c r="F52" s="4">
        <f>Apr!J52+'May Updated'!J52+Jun!J52</f>
        <v>20660916</v>
      </c>
      <c r="G52" s="4">
        <f t="shared" si="9"/>
        <v>-20660916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21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Jun!F54</f>
        <v>76280522</v>
      </c>
      <c r="E54" s="4">
        <f>Apr!I54+'May Updated'!I54+Jun!I54</f>
        <v>488705</v>
      </c>
      <c r="F54" s="4">
        <f>Apr!J54+'May Updated'!J54+Jun!J54</f>
        <v>836672</v>
      </c>
      <c r="G54" s="4">
        <f t="shared" ref="G54:G56" si="11">E54-F54</f>
        <v>-347967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Jun!F55</f>
        <v>56578278</v>
      </c>
      <c r="E55" s="4">
        <f>Apr!I55+'May Updated'!I55+Jun!I55</f>
        <v>474320</v>
      </c>
      <c r="F55" s="4">
        <f>Apr!J55+'May Updated'!J55+Jun!J55</f>
        <v>634813</v>
      </c>
      <c r="G55" s="4">
        <f t="shared" si="11"/>
        <v>-160493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Jun!F56</f>
        <v>47672606</v>
      </c>
      <c r="E56" s="4">
        <f>Apr!I56+'May Updated'!I56+Jun!I56</f>
        <v>204139</v>
      </c>
      <c r="F56" s="4">
        <f>Apr!J56+'May Updated'!J56+Jun!J56</f>
        <v>117538</v>
      </c>
      <c r="G56" s="4">
        <f t="shared" si="11"/>
        <v>86601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6" t="s">
        <v>46</v>
      </c>
      <c r="B57" s="26"/>
      <c r="C57" s="1"/>
      <c r="D57" s="28">
        <f t="shared" ref="D57:G57" si="13">SUM(D43:D56)</f>
        <v>10316799311</v>
      </c>
      <c r="E57" s="28">
        <f t="shared" si="13"/>
        <v>78954324.84</v>
      </c>
      <c r="F57" s="28">
        <f t="shared" si="13"/>
        <v>483665815.4</v>
      </c>
      <c r="G57" s="28">
        <f t="shared" si="13"/>
        <v>-404711490.6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21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21"/>
      <c r="B59" s="2">
        <f>1+B56</f>
        <v>40</v>
      </c>
      <c r="C59" s="3" t="s">
        <v>115</v>
      </c>
      <c r="D59" s="6">
        <f>Jun!F59</f>
        <v>60996883.6</v>
      </c>
      <c r="E59" s="4">
        <f>Apr!I59+'May Updated'!I59+Jun!I59</f>
        <v>0</v>
      </c>
      <c r="F59" s="4">
        <f>Apr!J59+'May Updated'!J59+Jun!J59</f>
        <v>1408528.98</v>
      </c>
      <c r="G59" s="4">
        <f t="shared" ref="G59:G62" si="14">E59-F59</f>
        <v>-1408528.98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1"/>
      <c r="B60" s="2">
        <f t="shared" ref="B60:B62" si="15">1+B59</f>
        <v>41</v>
      </c>
      <c r="C60" s="3" t="s">
        <v>67</v>
      </c>
      <c r="D60" s="6">
        <f>Jun!F60</f>
        <v>295484891.8</v>
      </c>
      <c r="E60" s="4">
        <f>Apr!I60+'May Updated'!I60+Jun!I60</f>
        <v>0</v>
      </c>
      <c r="F60" s="4">
        <f>Apr!J60+'May Updated'!J60+Jun!J60</f>
        <v>10656042</v>
      </c>
      <c r="G60" s="4">
        <f t="shared" si="14"/>
        <v>-10656042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Jun!F61</f>
        <v>1628173252</v>
      </c>
      <c r="E61" s="4">
        <f>Apr!I61+'May Updated'!I61+Jun!I61</f>
        <v>5741252</v>
      </c>
      <c r="F61" s="4">
        <f>Apr!J61+'May Updated'!J61+Jun!J61</f>
        <v>42207319</v>
      </c>
      <c r="G61" s="4">
        <f t="shared" si="14"/>
        <v>-36466067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Jun!F62</f>
        <v>242191566</v>
      </c>
      <c r="E62" s="4">
        <f>Apr!I62+'May Updated'!I62+Jun!I62</f>
        <v>191096</v>
      </c>
      <c r="F62" s="4">
        <f>Apr!J62+'May Updated'!J62+Jun!J62</f>
        <v>6782140</v>
      </c>
      <c r="G62" s="4">
        <f t="shared" si="14"/>
        <v>-6591044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6" t="s">
        <v>50</v>
      </c>
      <c r="B63" s="27"/>
      <c r="C63" s="1"/>
      <c r="D63" s="28">
        <f t="shared" ref="D63:G63" si="16">SUM(D59:D62)</f>
        <v>2226846593</v>
      </c>
      <c r="E63" s="28">
        <f t="shared" si="16"/>
        <v>5932348</v>
      </c>
      <c r="F63" s="28">
        <f t="shared" si="16"/>
        <v>61054029.98</v>
      </c>
      <c r="G63" s="28">
        <f t="shared" si="16"/>
        <v>-55121681.98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7"/>
      <c r="C64" s="1"/>
      <c r="D64" s="28">
        <f t="shared" ref="D64:G64" si="17">D57+D63</f>
        <v>12543645904</v>
      </c>
      <c r="E64" s="28">
        <f t="shared" si="17"/>
        <v>84886672.84</v>
      </c>
      <c r="F64" s="28">
        <f t="shared" si="17"/>
        <v>544719845.4</v>
      </c>
      <c r="G64" s="28">
        <f t="shared" si="17"/>
        <v>-459833172.6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1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Jun!F67</f>
        <v>34624414910</v>
      </c>
      <c r="E67" s="4">
        <f>Apr!I67+'May Updated'!I67+Jun!I67</f>
        <v>498071561</v>
      </c>
      <c r="F67" s="4">
        <f>Apr!J67+'May Updated'!J67+Jun!J67</f>
        <v>901148814</v>
      </c>
      <c r="G67" s="4">
        <f t="shared" ref="G67:G77" si="18">E67-F67</f>
        <v>-403077253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Jun!F68</f>
        <v>258211600.1</v>
      </c>
      <c r="E68" s="4">
        <f>Apr!I68+'May Updated'!I68+Jun!I68</f>
        <v>729319.76</v>
      </c>
      <c r="F68" s="4">
        <f>Apr!J68+'May Updated'!J68+Jun!J68</f>
        <v>2186400.25</v>
      </c>
      <c r="G68" s="4">
        <f t="shared" si="18"/>
        <v>-1457080.49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Jun!F69</f>
        <v>892850243.4</v>
      </c>
      <c r="E69" s="4">
        <f>Apr!I69+'May Updated'!I69+Jun!I69</f>
        <v>34017126.46</v>
      </c>
      <c r="F69" s="4">
        <f>Apr!J69+'May Updated'!J69+Jun!J69</f>
        <v>78626140.31</v>
      </c>
      <c r="G69" s="4">
        <f t="shared" si="18"/>
        <v>-44609013.85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Jun!F70</f>
        <v>189143816</v>
      </c>
      <c r="E70" s="4">
        <f>Apr!I70+'May Updated'!I70+Jun!I70</f>
        <v>0</v>
      </c>
      <c r="F70" s="4">
        <f>Apr!J70+'May Updated'!J70+Jun!J70</f>
        <v>0</v>
      </c>
      <c r="G70" s="4">
        <f t="shared" si="18"/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Jun!F71</f>
        <v>940617222</v>
      </c>
      <c r="E71" s="4">
        <f>Apr!I71+'May Updated'!I71+Jun!I71</f>
        <v>1908741</v>
      </c>
      <c r="F71" s="4">
        <f>Apr!J71+'May Updated'!J71+Jun!J71</f>
        <v>207827946</v>
      </c>
      <c r="G71" s="4">
        <f t="shared" si="18"/>
        <v>-205919205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Jun!F72</f>
        <v>1314349031</v>
      </c>
      <c r="E72" s="4">
        <f>Apr!I72+'May Updated'!I72+Jun!I72</f>
        <v>5291592</v>
      </c>
      <c r="F72" s="4">
        <f>Apr!J72+'May Updated'!J72+Jun!J72</f>
        <v>65696398</v>
      </c>
      <c r="G72" s="4">
        <f t="shared" si="18"/>
        <v>-60404806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Jun!F73</f>
        <v>601430084</v>
      </c>
      <c r="E73" s="4">
        <f>Apr!I73+'May Updated'!I73+Jun!I73</f>
        <v>0</v>
      </c>
      <c r="F73" s="4">
        <f>Apr!J73+'May Updated'!J73+Jun!J73</f>
        <v>8374315</v>
      </c>
      <c r="G73" s="4">
        <f t="shared" si="18"/>
        <v>-8374315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Jun!F74</f>
        <v>272989184.1</v>
      </c>
      <c r="E74" s="4">
        <f>Apr!I74+'May Updated'!I74+Jun!I74</f>
        <v>4982943.7</v>
      </c>
      <c r="F74" s="4">
        <f>Apr!J74+'May Updated'!J74+Jun!J74</f>
        <v>67344058.14</v>
      </c>
      <c r="G74" s="4">
        <f t="shared" si="18"/>
        <v>-62361114.44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Jun!F75</f>
        <v>1895865737</v>
      </c>
      <c r="E75" s="4">
        <f>Apr!I75+'May Updated'!I75+Jun!I75</f>
        <v>2391113.8</v>
      </c>
      <c r="F75" s="4">
        <f>Apr!J75+'May Updated'!J75+Jun!J75</f>
        <v>5504306.57</v>
      </c>
      <c r="G75" s="4">
        <f t="shared" si="18"/>
        <v>-3113192.77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Jun!F76</f>
        <v>6447271740</v>
      </c>
      <c r="E76" s="4">
        <f>Apr!I76+'May Updated'!I76+Jun!I76</f>
        <v>349465591</v>
      </c>
      <c r="F76" s="4">
        <f>Apr!J76+'May Updated'!J76+Jun!J76</f>
        <v>386766493</v>
      </c>
      <c r="G76" s="4">
        <f t="shared" si="18"/>
        <v>-37300902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Jun!F77</f>
        <v>143945183</v>
      </c>
      <c r="E77" s="4">
        <f>Apr!I77+'May Updated'!I77+Jun!I77</f>
        <v>2647432</v>
      </c>
      <c r="F77" s="4">
        <f>Apr!J77+'May Updated'!J77+Jun!J77</f>
        <v>5088486</v>
      </c>
      <c r="G77" s="4">
        <f t="shared" si="18"/>
        <v>-2441054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21" t="s">
        <v>116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Jun!F79</f>
        <v>0</v>
      </c>
      <c r="E79" s="4">
        <f>Apr!I79+'May Updated'!I79+Jun!I79</f>
        <v>0</v>
      </c>
      <c r="F79" s="4">
        <f>Apr!J79+'May Updated'!J79+Jun!J79</f>
        <v>700000000</v>
      </c>
      <c r="G79" s="4">
        <f>E79-F79</f>
        <v>-700000000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6" t="s">
        <v>46</v>
      </c>
      <c r="B80" s="1"/>
      <c r="C80" s="1"/>
      <c r="D80" s="28">
        <f t="shared" ref="D80:G80" si="20">SUM(D67:D79)</f>
        <v>47581088751</v>
      </c>
      <c r="E80" s="28">
        <f t="shared" si="20"/>
        <v>899505420.7</v>
      </c>
      <c r="F80" s="28">
        <f t="shared" si="20"/>
        <v>2428563357</v>
      </c>
      <c r="G80" s="28">
        <f t="shared" si="20"/>
        <v>-1529057937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1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Jun!F82</f>
        <v>11070095935</v>
      </c>
      <c r="E82" s="4">
        <f>Apr!I82+'May Updated'!I82+Jun!I82</f>
        <v>54800462</v>
      </c>
      <c r="F82" s="4">
        <f>Apr!J82+'May Updated'!J82+Jun!J82</f>
        <v>424177650</v>
      </c>
      <c r="G82" s="4">
        <f t="shared" ref="G82:G88" si="21">E82-F82</f>
        <v>-369377188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Jun!F83</f>
        <v>111096086</v>
      </c>
      <c r="E83" s="4">
        <f>Apr!I83+'May Updated'!I83+Jun!I83</f>
        <v>10647145.14</v>
      </c>
      <c r="F83" s="4">
        <f>Apr!J83+'May Updated'!J83+Jun!J83</f>
        <v>11356700.74</v>
      </c>
      <c r="G83" s="4">
        <f t="shared" si="21"/>
        <v>-709555.6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Jun!F84</f>
        <v>311035596</v>
      </c>
      <c r="E84" s="4">
        <f>Apr!I84+'May Updated'!I84+Jun!I84</f>
        <v>114194</v>
      </c>
      <c r="F84" s="4">
        <f>Apr!J84+'May Updated'!J84+Jun!J84</f>
        <v>6534629</v>
      </c>
      <c r="G84" s="4">
        <f t="shared" si="21"/>
        <v>-6420435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21"/>
      <c r="B85" s="2">
        <f t="shared" si="22"/>
        <v>59</v>
      </c>
      <c r="C85" s="3" t="s">
        <v>88</v>
      </c>
      <c r="D85" s="6">
        <f>Jun!F85</f>
        <v>52051038</v>
      </c>
      <c r="E85" s="4">
        <f>Apr!I85+'May Updated'!I85+Jun!I85</f>
        <v>0</v>
      </c>
      <c r="F85" s="4">
        <f>Apr!J85+'May Updated'!J85+Jun!J85</f>
        <v>969461</v>
      </c>
      <c r="G85" s="4">
        <f t="shared" si="21"/>
        <v>-969461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Jun!F86</f>
        <v>1558131512</v>
      </c>
      <c r="E86" s="4">
        <f>Apr!I86+'May Updated'!I86+Jun!I86</f>
        <v>44317</v>
      </c>
      <c r="F86" s="4">
        <f>Apr!J86+'May Updated'!J86+Jun!J86</f>
        <v>63721377</v>
      </c>
      <c r="G86" s="4">
        <f t="shared" si="21"/>
        <v>-63677060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Jun!F87</f>
        <v>224136626.2</v>
      </c>
      <c r="E87" s="4">
        <f>Apr!I87+'May Updated'!I87+Jun!I87</f>
        <v>335337.23</v>
      </c>
      <c r="F87" s="4">
        <f>Apr!J87+'May Updated'!J87+Jun!J87</f>
        <v>36185.19</v>
      </c>
      <c r="G87" s="4">
        <f t="shared" si="21"/>
        <v>299152.04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Jun!F88</f>
        <v>536952061</v>
      </c>
      <c r="E88" s="4">
        <f>Apr!I88+'May Updated'!I88+Jun!I88</f>
        <v>88749401</v>
      </c>
      <c r="F88" s="4">
        <f>Apr!J88+'May Updated'!J88+Jun!J88</f>
        <v>21783139</v>
      </c>
      <c r="G88" s="4">
        <f t="shared" si="21"/>
        <v>66966262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6" t="s">
        <v>92</v>
      </c>
      <c r="B89" s="27"/>
      <c r="C89" s="34"/>
      <c r="D89" s="28">
        <f t="shared" ref="D89:G89" si="23">SUM(D82:D88)</f>
        <v>13863498854</v>
      </c>
      <c r="E89" s="28">
        <f t="shared" si="23"/>
        <v>154690856.4</v>
      </c>
      <c r="F89" s="28">
        <f t="shared" si="23"/>
        <v>528579141.9</v>
      </c>
      <c r="G89" s="28">
        <f t="shared" si="23"/>
        <v>-373888285.6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Jun!F90</f>
        <v>735234325</v>
      </c>
      <c r="E90" s="4">
        <f>Apr!I90+'May Updated'!I90+Jun!I90</f>
        <v>2512551</v>
      </c>
      <c r="F90" s="4">
        <f>Apr!J90+'May Updated'!J90+Jun!J90</f>
        <v>32062757</v>
      </c>
      <c r="G90" s="4">
        <f>E90-F90</f>
        <v>-29550206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6" t="s">
        <v>94</v>
      </c>
      <c r="B91" s="34"/>
      <c r="C91" s="1"/>
      <c r="D91" s="28">
        <f t="shared" ref="D91:G91" si="24">SUM(D90)</f>
        <v>735234325</v>
      </c>
      <c r="E91" s="28">
        <f t="shared" si="24"/>
        <v>2512551</v>
      </c>
      <c r="F91" s="28">
        <f t="shared" si="24"/>
        <v>32062757</v>
      </c>
      <c r="G91" s="28">
        <f t="shared" si="24"/>
        <v>-29550206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7"/>
      <c r="C92" s="34"/>
      <c r="D92" s="28">
        <f t="shared" ref="D92:G92" si="25">D80+D89+D91</f>
        <v>62179821930</v>
      </c>
      <c r="E92" s="28">
        <f t="shared" si="25"/>
        <v>1056708828</v>
      </c>
      <c r="F92" s="28">
        <f t="shared" si="25"/>
        <v>2989205256</v>
      </c>
      <c r="G92" s="28">
        <f t="shared" si="25"/>
        <v>-1932496428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35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1" t="s">
        <v>20</v>
      </c>
      <c r="B94" s="2"/>
      <c r="C94" s="35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21"/>
      <c r="B95" s="2">
        <f>B90+1</f>
        <v>64</v>
      </c>
      <c r="C95" s="35" t="s">
        <v>97</v>
      </c>
      <c r="D95" s="6">
        <f>Jun!F95</f>
        <v>173482222.8</v>
      </c>
      <c r="E95" s="4">
        <f>Apr!I95+'May Updated'!I95+Jun!I95</f>
        <v>348000</v>
      </c>
      <c r="F95" s="4">
        <f>Apr!J95+'May Updated'!J95+Jun!J95</f>
        <v>248352.37</v>
      </c>
      <c r="G95" s="4">
        <f t="shared" ref="G95:G98" si="26">E95-F95</f>
        <v>99647.63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1"/>
      <c r="B96" s="2">
        <f t="shared" ref="B96:B98" si="27">1+B95</f>
        <v>65</v>
      </c>
      <c r="C96" s="3" t="s">
        <v>98</v>
      </c>
      <c r="D96" s="6">
        <f>Jun!F96</f>
        <v>20506146134</v>
      </c>
      <c r="E96" s="4">
        <f>Apr!I96+'May Updated'!I96+Jun!I96</f>
        <v>1062717</v>
      </c>
      <c r="F96" s="4">
        <f>Apr!J96+'May Updated'!J96+Jun!J96</f>
        <v>853052910</v>
      </c>
      <c r="G96" s="4">
        <f t="shared" si="26"/>
        <v>-851990193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1"/>
      <c r="B97" s="2">
        <f t="shared" si="27"/>
        <v>66</v>
      </c>
      <c r="C97" s="3" t="s">
        <v>99</v>
      </c>
      <c r="D97" s="6">
        <f>Jun!F97</f>
        <v>2127389235</v>
      </c>
      <c r="E97" s="4">
        <f>Apr!I97+'May Updated'!I97+Jun!I97</f>
        <v>151616315</v>
      </c>
      <c r="F97" s="4">
        <f>Apr!J97+'May Updated'!J97+Jun!J97</f>
        <v>588837881</v>
      </c>
      <c r="G97" s="4">
        <f t="shared" si="26"/>
        <v>-437221566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100</v>
      </c>
      <c r="D98" s="6">
        <f>Jun!F98</f>
        <v>12070096980</v>
      </c>
      <c r="E98" s="4">
        <f>Apr!I98+'May Updated'!I98+Jun!I98</f>
        <v>1439187607</v>
      </c>
      <c r="F98" s="4">
        <f>Apr!J98+'May Updated'!J98+Jun!J98</f>
        <v>1910033364</v>
      </c>
      <c r="G98" s="4">
        <f t="shared" si="26"/>
        <v>-470845757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1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98</v>
      </c>
      <c r="D100" s="6">
        <f>Jun!F100</f>
        <v>11923097595</v>
      </c>
      <c r="E100" s="4">
        <f>Apr!I100+'May Updated'!I100+Jun!I100</f>
        <v>3636846194</v>
      </c>
      <c r="F100" s="4">
        <f>Apr!J100+'May Updated'!J100+Jun!J100</f>
        <v>3403880658</v>
      </c>
      <c r="G100" s="4">
        <f>E100-F100</f>
        <v>232965536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6" t="s">
        <v>46</v>
      </c>
      <c r="B101" s="2"/>
      <c r="C101" s="3"/>
      <c r="D101" s="28">
        <f t="shared" ref="D101:G101" si="28">SUM(D95:D100)</f>
        <v>46800212167</v>
      </c>
      <c r="E101" s="28">
        <f t="shared" si="28"/>
        <v>5229060833</v>
      </c>
      <c r="F101" s="28">
        <f t="shared" si="28"/>
        <v>6756053165</v>
      </c>
      <c r="G101" s="28">
        <f t="shared" si="28"/>
        <v>-1526992332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1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101</v>
      </c>
      <c r="D103" s="6">
        <f>Jun!F103</f>
        <v>1878137435</v>
      </c>
      <c r="E103" s="4">
        <f>Apr!I103+'May Updated'!I103+Jun!I103</f>
        <v>217832146</v>
      </c>
      <c r="F103" s="4">
        <f>Apr!J103+'May Updated'!J103+Jun!J103</f>
        <v>826267600</v>
      </c>
      <c r="G103" s="4">
        <f>E103-F103</f>
        <v>-608435454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6" t="s">
        <v>92</v>
      </c>
      <c r="B104" s="2"/>
      <c r="C104" s="3"/>
      <c r="D104" s="28">
        <f t="shared" ref="D104:G104" si="29">SUM(D103)</f>
        <v>1878137435</v>
      </c>
      <c r="E104" s="28">
        <f t="shared" si="29"/>
        <v>217832146</v>
      </c>
      <c r="F104" s="28">
        <f t="shared" si="29"/>
        <v>826267600</v>
      </c>
      <c r="G104" s="28">
        <f t="shared" si="29"/>
        <v>-608435454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102</v>
      </c>
      <c r="B105" s="2"/>
      <c r="C105" s="3"/>
      <c r="D105" s="28">
        <f t="shared" ref="D105:G105" si="30">D101+D104</f>
        <v>48678349602</v>
      </c>
      <c r="E105" s="28">
        <f t="shared" si="30"/>
        <v>5446892979</v>
      </c>
      <c r="F105" s="28">
        <f t="shared" si="30"/>
        <v>7582320765</v>
      </c>
      <c r="G105" s="28">
        <f t="shared" si="30"/>
        <v>-2135427786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103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1" t="s">
        <v>104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1"/>
      <c r="B108" s="2">
        <f>1+B103</f>
        <v>70</v>
      </c>
      <c r="C108" s="3" t="s">
        <v>117</v>
      </c>
      <c r="D108" s="6">
        <f>Jun!F108</f>
        <v>9241150301</v>
      </c>
      <c r="E108" s="4">
        <f>Apr!I108+'May Updated'!I108+Jun!I108</f>
        <v>555393599</v>
      </c>
      <c r="F108" s="4">
        <f>Apr!J108+'May Updated'!J108+Jun!J108</f>
        <v>299563493</v>
      </c>
      <c r="G108" s="4">
        <f t="shared" ref="G108:G110" si="31">E108-F108</f>
        <v>255830106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106</v>
      </c>
      <c r="D109" s="6">
        <f>Jun!F109</f>
        <v>5340679646</v>
      </c>
      <c r="E109" s="4">
        <f>Apr!I109+'May Updated'!I109+Jun!I109</f>
        <v>625793276</v>
      </c>
      <c r="F109" s="4">
        <f>Apr!J109+'May Updated'!J109+Jun!J109</f>
        <v>513565118</v>
      </c>
      <c r="G109" s="4">
        <f t="shared" si="31"/>
        <v>112228158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107</v>
      </c>
      <c r="D110" s="6">
        <f>Jun!F110</f>
        <v>3394347122</v>
      </c>
      <c r="E110" s="4">
        <f>Apr!I110+'May Updated'!I110+Jun!I110</f>
        <v>358945809</v>
      </c>
      <c r="F110" s="4">
        <f>Apr!J110+'May Updated'!J110+Jun!J110</f>
        <v>262699272</v>
      </c>
      <c r="G110" s="4">
        <f t="shared" si="31"/>
        <v>96246537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6" t="s">
        <v>46</v>
      </c>
      <c r="B111" s="2"/>
      <c r="C111" s="3"/>
      <c r="D111" s="28">
        <f t="shared" ref="D111:G111" si="33">SUM(D108:D110)</f>
        <v>17976177069</v>
      </c>
      <c r="E111" s="28">
        <f t="shared" si="33"/>
        <v>1540132684</v>
      </c>
      <c r="F111" s="28">
        <f t="shared" si="33"/>
        <v>1075827883</v>
      </c>
      <c r="G111" s="28">
        <f t="shared" si="33"/>
        <v>464304801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21" t="s">
        <v>108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105</v>
      </c>
      <c r="D113" s="6">
        <f>Jun!F113</f>
        <v>8756628754</v>
      </c>
      <c r="E113" s="4">
        <f>Apr!I113+'May Updated'!I113+Jun!I113</f>
        <v>119234054</v>
      </c>
      <c r="F113" s="4">
        <f>Apr!J113+'May Updated'!J113+Jun!J113</f>
        <v>444095154</v>
      </c>
      <c r="G113" s="4">
        <f>E113-F113</f>
        <v>-324861100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6" t="s">
        <v>92</v>
      </c>
      <c r="B114" s="27"/>
      <c r="C114" s="1"/>
      <c r="D114" s="28">
        <f t="shared" ref="D114:G114" si="34">SUM(D113)</f>
        <v>8756628754</v>
      </c>
      <c r="E114" s="28">
        <f t="shared" si="34"/>
        <v>119234054</v>
      </c>
      <c r="F114" s="28">
        <f t="shared" si="34"/>
        <v>444095154</v>
      </c>
      <c r="G114" s="28">
        <f t="shared" si="34"/>
        <v>-324861100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109</v>
      </c>
      <c r="B115" s="36"/>
      <c r="C115" s="34"/>
      <c r="D115" s="28">
        <f t="shared" ref="D115:G115" si="35">D111+D114</f>
        <v>26732805823</v>
      </c>
      <c r="E115" s="28">
        <f t="shared" si="35"/>
        <v>1659366738</v>
      </c>
      <c r="F115" s="28">
        <f t="shared" si="35"/>
        <v>1519923037</v>
      </c>
      <c r="G115" s="28">
        <f t="shared" si="35"/>
        <v>139443701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 t="s">
        <v>110</v>
      </c>
      <c r="B116" s="38"/>
      <c r="C116" s="39"/>
      <c r="D116" s="40">
        <f t="shared" ref="D116:G116" si="36">D40+D64+D92+D105+D115</f>
        <v>208206235685</v>
      </c>
      <c r="E116" s="40">
        <f t="shared" si="36"/>
        <v>8855360897</v>
      </c>
      <c r="F116" s="40">
        <f t="shared" si="36"/>
        <v>14843606362</v>
      </c>
      <c r="G116" s="40">
        <f t="shared" si="36"/>
        <v>-5988245464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5"/>
      <c r="B117" s="44"/>
      <c r="C117" s="44"/>
      <c r="D117" s="60">
        <f>D116-Jun!F116</f>
        <v>0</v>
      </c>
      <c r="E117" s="60">
        <f>E116-Apr!I116-'May Updated'!I116-Jun!I116</f>
        <v>0.0000004768371582</v>
      </c>
      <c r="F117" s="60">
        <f>F116-Apr!J116-'May Updated'!J116-Jun!J116</f>
        <v>0</v>
      </c>
      <c r="G117" s="60">
        <f>G116-Apr!K116-'May Updated'!K116-Jun!K116</f>
        <v>-0.0000004768371582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5"/>
      <c r="B118" s="44"/>
      <c r="C118" s="44"/>
      <c r="D118" s="61"/>
      <c r="E118" s="61"/>
      <c r="F118" s="61"/>
      <c r="G118" s="6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5"/>
      <c r="B119" s="44"/>
      <c r="C119" s="4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5"/>
      <c r="B120" s="44"/>
      <c r="C120" s="4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5"/>
      <c r="B121" s="44"/>
      <c r="C121" s="4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5"/>
      <c r="B122" s="44"/>
      <c r="C122" s="4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4"/>
      <c r="B123" s="44"/>
      <c r="C123" s="4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4"/>
      <c r="B124" s="44"/>
      <c r="C124" s="4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4"/>
      <c r="B125" s="44"/>
      <c r="C125" s="4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4"/>
      <c r="B126" s="44"/>
      <c r="C126" s="4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4"/>
      <c r="B127" s="44"/>
      <c r="C127" s="4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4"/>
      <c r="B128" s="44"/>
      <c r="C128" s="4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4"/>
      <c r="B129" s="44"/>
      <c r="C129" s="4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4"/>
      <c r="B130" s="44"/>
      <c r="C130" s="4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4"/>
      <c r="B131" s="44"/>
      <c r="C131" s="4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4"/>
      <c r="B132" s="44"/>
      <c r="C132" s="4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4"/>
      <c r="B133" s="44"/>
      <c r="C133" s="4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4"/>
      <c r="B134" s="44"/>
      <c r="C134" s="4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4"/>
      <c r="B135" s="44"/>
      <c r="C135" s="4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4"/>
      <c r="B136" s="44"/>
      <c r="C136" s="4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4"/>
      <c r="B137" s="44"/>
      <c r="C137" s="4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4"/>
      <c r="B138" s="44"/>
      <c r="C138" s="4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4"/>
      <c r="B139" s="44"/>
      <c r="C139" s="4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4"/>
      <c r="B140" s="44"/>
      <c r="C140" s="4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4"/>
      <c r="B141" s="44"/>
      <c r="C141" s="4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4"/>
      <c r="B142" s="44"/>
      <c r="C142" s="4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4"/>
      <c r="B143" s="44"/>
      <c r="C143" s="4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4"/>
      <c r="B144" s="44"/>
      <c r="C144" s="4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4"/>
      <c r="B145" s="44"/>
      <c r="C145" s="4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4"/>
      <c r="B146" s="44"/>
      <c r="C146" s="4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4"/>
      <c r="B147" s="44"/>
      <c r="C147" s="4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4"/>
      <c r="B148" s="44"/>
      <c r="C148" s="4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4"/>
      <c r="B149" s="44"/>
      <c r="C149" s="4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4"/>
      <c r="B150" s="44"/>
      <c r="C150" s="4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4"/>
      <c r="B151" s="44"/>
      <c r="C151" s="4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4"/>
      <c r="B152" s="44"/>
      <c r="C152" s="4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4"/>
      <c r="B153" s="44"/>
      <c r="C153" s="4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4"/>
      <c r="B154" s="44"/>
      <c r="C154" s="4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4"/>
      <c r="B155" s="44"/>
      <c r="C155" s="4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4"/>
      <c r="B156" s="44"/>
      <c r="C156" s="4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4"/>
      <c r="B157" s="44"/>
      <c r="C157" s="4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4"/>
      <c r="B158" s="44"/>
      <c r="C158" s="4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4"/>
      <c r="B159" s="44"/>
      <c r="C159" s="4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4"/>
      <c r="B160" s="44"/>
      <c r="C160" s="4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4"/>
      <c r="B161" s="44"/>
      <c r="C161" s="4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4"/>
      <c r="B162" s="44"/>
      <c r="C162" s="4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4"/>
      <c r="B163" s="44"/>
      <c r="C163" s="4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4"/>
      <c r="B164" s="44"/>
      <c r="C164" s="4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4"/>
      <c r="B165" s="44"/>
      <c r="C165" s="4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4"/>
      <c r="B166" s="44"/>
      <c r="C166" s="4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4"/>
      <c r="B167" s="44"/>
      <c r="C167" s="4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4"/>
      <c r="B168" s="44"/>
      <c r="C168" s="4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4"/>
      <c r="B169" s="44"/>
      <c r="C169" s="4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4"/>
      <c r="B170" s="44"/>
      <c r="C170" s="4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4"/>
      <c r="B171" s="44"/>
      <c r="C171" s="4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4"/>
      <c r="B172" s="44"/>
      <c r="C172" s="4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4"/>
      <c r="B173" s="44"/>
      <c r="C173" s="4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4"/>
      <c r="B174" s="44"/>
      <c r="C174" s="4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4"/>
      <c r="B175" s="44"/>
      <c r="C175" s="4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4"/>
      <c r="B176" s="44"/>
      <c r="C176" s="4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4"/>
      <c r="B177" s="44"/>
      <c r="C177" s="4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4"/>
      <c r="B178" s="44"/>
      <c r="C178" s="4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4"/>
      <c r="B179" s="44"/>
      <c r="C179" s="4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4"/>
      <c r="B180" s="44"/>
      <c r="C180" s="4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4"/>
      <c r="B181" s="44"/>
      <c r="C181" s="4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4"/>
      <c r="B182" s="44"/>
      <c r="C182" s="4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4"/>
      <c r="B183" s="44"/>
      <c r="C183" s="4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4"/>
      <c r="B184" s="44"/>
      <c r="C184" s="4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4"/>
      <c r="B185" s="44"/>
      <c r="C185" s="4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4"/>
      <c r="B186" s="44"/>
      <c r="C186" s="4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4"/>
      <c r="B187" s="44"/>
      <c r="C187" s="4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4"/>
      <c r="B188" s="44"/>
      <c r="C188" s="4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4"/>
      <c r="B189" s="44"/>
      <c r="C189" s="4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4"/>
      <c r="B190" s="44"/>
      <c r="C190" s="4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4"/>
      <c r="B191" s="44"/>
      <c r="C191" s="4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4"/>
      <c r="B192" s="44"/>
      <c r="C192" s="4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4"/>
      <c r="B193" s="44"/>
      <c r="C193" s="4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4"/>
      <c r="B194" s="44"/>
      <c r="C194" s="4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4"/>
      <c r="B195" s="44"/>
      <c r="C195" s="4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4"/>
      <c r="B196" s="44"/>
      <c r="C196" s="4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4"/>
      <c r="B197" s="44"/>
      <c r="C197" s="4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4"/>
      <c r="B198" s="44"/>
      <c r="C198" s="4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4"/>
      <c r="B199" s="44"/>
      <c r="C199" s="4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4"/>
      <c r="B200" s="44"/>
      <c r="C200" s="4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4"/>
      <c r="B201" s="44"/>
      <c r="C201" s="4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4"/>
      <c r="B202" s="44"/>
      <c r="C202" s="4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4"/>
      <c r="B203" s="44"/>
      <c r="C203" s="4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4"/>
      <c r="B204" s="44"/>
      <c r="C204" s="4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4"/>
      <c r="B205" s="44"/>
      <c r="C205" s="4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4"/>
      <c r="B206" s="44"/>
      <c r="C206" s="4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4"/>
      <c r="B207" s="44"/>
      <c r="C207" s="4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4"/>
      <c r="B208" s="44"/>
      <c r="C208" s="4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4"/>
      <c r="B209" s="44"/>
      <c r="C209" s="4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4"/>
      <c r="B210" s="44"/>
      <c r="C210" s="4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4"/>
      <c r="B211" s="44"/>
      <c r="C211" s="4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4"/>
      <c r="B212" s="44"/>
      <c r="C212" s="4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4"/>
      <c r="B213" s="44"/>
      <c r="C213" s="4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4"/>
      <c r="B214" s="44"/>
      <c r="C214" s="4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4"/>
      <c r="B215" s="44"/>
      <c r="C215" s="4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4"/>
      <c r="B216" s="44"/>
      <c r="C216" s="4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4"/>
      <c r="B217" s="44"/>
      <c r="C217" s="4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4"/>
      <c r="B218" s="44"/>
      <c r="C218" s="4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4"/>
      <c r="B219" s="44"/>
      <c r="C219" s="4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4"/>
      <c r="B220" s="44"/>
      <c r="C220" s="4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4"/>
      <c r="B221" s="44"/>
      <c r="C221" s="4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4"/>
      <c r="B222" s="44"/>
      <c r="C222" s="4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4"/>
      <c r="B223" s="44"/>
      <c r="C223" s="4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4"/>
      <c r="B224" s="44"/>
      <c r="C224" s="4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4"/>
      <c r="B225" s="44"/>
      <c r="C225" s="4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4"/>
      <c r="B226" s="44"/>
      <c r="C226" s="4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4"/>
      <c r="B227" s="44"/>
      <c r="C227" s="4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4"/>
      <c r="B228" s="44"/>
      <c r="C228" s="4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4"/>
      <c r="B229" s="44"/>
      <c r="C229" s="4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4"/>
      <c r="B230" s="44"/>
      <c r="C230" s="4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4"/>
      <c r="B231" s="44"/>
      <c r="C231" s="4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4"/>
      <c r="B232" s="44"/>
      <c r="C232" s="4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4"/>
      <c r="B233" s="44"/>
      <c r="C233" s="4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4"/>
      <c r="B234" s="44"/>
      <c r="C234" s="4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4"/>
      <c r="B235" s="44"/>
      <c r="C235" s="4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4"/>
      <c r="B236" s="44"/>
      <c r="C236" s="4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4"/>
      <c r="B237" s="44"/>
      <c r="C237" s="4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4"/>
      <c r="B238" s="44"/>
      <c r="C238" s="4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4"/>
      <c r="B239" s="44"/>
      <c r="C239" s="4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4"/>
      <c r="B240" s="44"/>
      <c r="C240" s="4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4"/>
      <c r="B241" s="44"/>
      <c r="C241" s="4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4"/>
      <c r="B242" s="44"/>
      <c r="C242" s="4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4"/>
      <c r="B243" s="44"/>
      <c r="C243" s="4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4"/>
      <c r="B244" s="44"/>
      <c r="C244" s="4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4"/>
      <c r="B245" s="44"/>
      <c r="C245" s="4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4"/>
      <c r="B246" s="44"/>
      <c r="C246" s="4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4"/>
      <c r="B247" s="44"/>
      <c r="C247" s="4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4"/>
      <c r="B248" s="44"/>
      <c r="C248" s="4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4"/>
      <c r="B249" s="44"/>
      <c r="C249" s="4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4"/>
      <c r="B250" s="44"/>
      <c r="C250" s="4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4"/>
      <c r="B251" s="44"/>
      <c r="C251" s="4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4"/>
      <c r="B252" s="44"/>
      <c r="C252" s="4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4"/>
      <c r="B253" s="44"/>
      <c r="C253" s="4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4"/>
      <c r="B254" s="44"/>
      <c r="C254" s="4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4"/>
      <c r="B255" s="44"/>
      <c r="C255" s="4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4"/>
      <c r="B256" s="44"/>
      <c r="C256" s="4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4"/>
      <c r="B257" s="44"/>
      <c r="C257" s="4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4"/>
      <c r="B258" s="44"/>
      <c r="C258" s="4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4"/>
      <c r="B259" s="44"/>
      <c r="C259" s="4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4"/>
      <c r="B260" s="44"/>
      <c r="C260" s="4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4"/>
      <c r="B261" s="44"/>
      <c r="C261" s="4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4"/>
      <c r="B262" s="44"/>
      <c r="C262" s="4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4"/>
      <c r="B263" s="44"/>
      <c r="C263" s="4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4"/>
      <c r="B264" s="44"/>
      <c r="C264" s="4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4"/>
      <c r="B265" s="44"/>
      <c r="C265" s="4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4"/>
      <c r="B266" s="44"/>
      <c r="C266" s="4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4"/>
      <c r="B267" s="44"/>
      <c r="C267" s="4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4"/>
      <c r="B268" s="44"/>
      <c r="C268" s="4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4"/>
      <c r="B269" s="44"/>
      <c r="C269" s="4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4"/>
      <c r="B270" s="44"/>
      <c r="C270" s="4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4"/>
      <c r="B271" s="44"/>
      <c r="C271" s="4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4"/>
      <c r="B272" s="44"/>
      <c r="C272" s="4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4"/>
      <c r="B273" s="44"/>
      <c r="C273" s="4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4"/>
      <c r="B274" s="44"/>
      <c r="C274" s="4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4"/>
      <c r="B275" s="44"/>
      <c r="C275" s="4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4"/>
      <c r="B276" s="44"/>
      <c r="C276" s="4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4"/>
      <c r="B277" s="44"/>
      <c r="C277" s="4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4"/>
      <c r="B278" s="44"/>
      <c r="C278" s="4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4"/>
      <c r="B279" s="44"/>
      <c r="C279" s="4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4"/>
      <c r="B280" s="44"/>
      <c r="C280" s="4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4"/>
      <c r="B281" s="44"/>
      <c r="C281" s="4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4"/>
      <c r="B282" s="44"/>
      <c r="C282" s="4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4"/>
      <c r="B283" s="44"/>
      <c r="C283" s="4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4"/>
      <c r="B284" s="44"/>
      <c r="C284" s="4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4"/>
      <c r="B285" s="44"/>
      <c r="C285" s="4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4"/>
      <c r="B286" s="44"/>
      <c r="C286" s="4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4"/>
      <c r="B287" s="44"/>
      <c r="C287" s="4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4"/>
      <c r="B288" s="44"/>
      <c r="C288" s="4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4"/>
      <c r="B289" s="44"/>
      <c r="C289" s="4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4"/>
      <c r="B290" s="44"/>
      <c r="C290" s="4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4"/>
      <c r="B291" s="44"/>
      <c r="C291" s="4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4"/>
      <c r="B292" s="44"/>
      <c r="C292" s="4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4"/>
      <c r="B293" s="44"/>
      <c r="C293" s="4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4"/>
      <c r="B294" s="44"/>
      <c r="C294" s="4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4"/>
      <c r="B295" s="44"/>
      <c r="C295" s="4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4"/>
      <c r="B296" s="44"/>
      <c r="C296" s="4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4"/>
      <c r="B297" s="44"/>
      <c r="C297" s="4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4"/>
      <c r="B298" s="44"/>
      <c r="C298" s="4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4"/>
      <c r="B299" s="44"/>
      <c r="C299" s="4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4"/>
      <c r="B300" s="44"/>
      <c r="C300" s="4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4"/>
      <c r="B301" s="44"/>
      <c r="C301" s="4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4"/>
      <c r="B302" s="44"/>
      <c r="C302" s="4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4"/>
      <c r="B303" s="44"/>
      <c r="C303" s="4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4"/>
      <c r="B304" s="44"/>
      <c r="C304" s="4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4"/>
      <c r="B305" s="44"/>
      <c r="C305" s="4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4"/>
      <c r="B306" s="44"/>
      <c r="C306" s="4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4"/>
      <c r="B307" s="44"/>
      <c r="C307" s="4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4"/>
      <c r="B308" s="44"/>
      <c r="C308" s="4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4"/>
      <c r="B309" s="44"/>
      <c r="C309" s="4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4"/>
      <c r="B310" s="44"/>
      <c r="C310" s="4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4"/>
      <c r="B311" s="44"/>
      <c r="C311" s="4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4"/>
      <c r="B312" s="44"/>
      <c r="C312" s="4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4"/>
      <c r="B313" s="44"/>
      <c r="C313" s="4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4"/>
      <c r="B314" s="44"/>
      <c r="C314" s="4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4"/>
      <c r="B315" s="44"/>
      <c r="C315" s="4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4"/>
      <c r="B316" s="44"/>
      <c r="C316" s="4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4"/>
      <c r="B317" s="44"/>
      <c r="C317" s="4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4"/>
      <c r="B318" s="44"/>
      <c r="C318" s="4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4"/>
      <c r="B319" s="44"/>
      <c r="C319" s="4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4"/>
      <c r="B320" s="44"/>
      <c r="C320" s="4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4"/>
      <c r="B321" s="44"/>
      <c r="C321" s="4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4"/>
      <c r="B322" s="44"/>
      <c r="C322" s="4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4"/>
      <c r="B323" s="44"/>
      <c r="C323" s="4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4"/>
      <c r="B324" s="44"/>
      <c r="C324" s="4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4"/>
      <c r="B325" s="44"/>
      <c r="C325" s="4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4"/>
      <c r="B326" s="44"/>
      <c r="C326" s="4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4"/>
      <c r="B327" s="44"/>
      <c r="C327" s="4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4"/>
      <c r="B328" s="44"/>
      <c r="C328" s="4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4"/>
      <c r="B329" s="44"/>
      <c r="C329" s="4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4"/>
      <c r="B330" s="44"/>
      <c r="C330" s="4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4"/>
      <c r="B331" s="44"/>
      <c r="C331" s="4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4"/>
      <c r="B332" s="44"/>
      <c r="C332" s="4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4"/>
      <c r="B333" s="44"/>
      <c r="C333" s="4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4"/>
      <c r="B334" s="44"/>
      <c r="C334" s="4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4"/>
      <c r="B335" s="44"/>
      <c r="C335" s="4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4"/>
      <c r="B336" s="44"/>
      <c r="C336" s="4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4"/>
      <c r="B337" s="44"/>
      <c r="C337" s="4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4"/>
      <c r="B338" s="44"/>
      <c r="C338" s="4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4"/>
      <c r="B339" s="44"/>
      <c r="C339" s="4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4"/>
      <c r="B340" s="44"/>
      <c r="C340" s="4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4"/>
      <c r="B341" s="44"/>
      <c r="C341" s="4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4"/>
      <c r="B342" s="44"/>
      <c r="C342" s="4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4"/>
      <c r="B343" s="44"/>
      <c r="C343" s="4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4"/>
      <c r="B344" s="44"/>
      <c r="C344" s="4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4"/>
      <c r="B345" s="44"/>
      <c r="C345" s="4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4"/>
      <c r="B346" s="44"/>
      <c r="C346" s="4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4"/>
      <c r="B347" s="44"/>
      <c r="C347" s="4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4"/>
      <c r="B348" s="44"/>
      <c r="C348" s="4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4"/>
      <c r="B349" s="44"/>
      <c r="C349" s="4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4"/>
      <c r="B350" s="44"/>
      <c r="C350" s="4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4"/>
      <c r="B351" s="44"/>
      <c r="C351" s="4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4"/>
      <c r="B352" s="44"/>
      <c r="C352" s="4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4"/>
      <c r="B353" s="44"/>
      <c r="C353" s="4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4"/>
      <c r="B354" s="44"/>
      <c r="C354" s="4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4"/>
      <c r="B355" s="44"/>
      <c r="C355" s="4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4"/>
      <c r="B356" s="44"/>
      <c r="C356" s="4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4"/>
      <c r="B357" s="44"/>
      <c r="C357" s="4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4"/>
      <c r="B358" s="44"/>
      <c r="C358" s="4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4"/>
      <c r="B359" s="44"/>
      <c r="C359" s="4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4"/>
      <c r="B360" s="44"/>
      <c r="C360" s="4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4"/>
      <c r="B361" s="44"/>
      <c r="C361" s="4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4"/>
      <c r="B362" s="44"/>
      <c r="C362" s="4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4"/>
      <c r="B363" s="44"/>
      <c r="C363" s="4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4"/>
      <c r="B364" s="44"/>
      <c r="C364" s="4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4"/>
      <c r="B365" s="44"/>
      <c r="C365" s="4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4"/>
      <c r="B366" s="44"/>
      <c r="C366" s="4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4"/>
      <c r="B367" s="44"/>
      <c r="C367" s="4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4"/>
      <c r="B368" s="44"/>
      <c r="C368" s="4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4"/>
      <c r="B369" s="44"/>
      <c r="C369" s="4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4"/>
      <c r="B370" s="44"/>
      <c r="C370" s="4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4"/>
      <c r="B371" s="44"/>
      <c r="C371" s="4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4"/>
      <c r="B372" s="44"/>
      <c r="C372" s="4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4"/>
      <c r="B373" s="44"/>
      <c r="C373" s="4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4"/>
      <c r="B374" s="44"/>
      <c r="C374" s="4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4"/>
      <c r="B375" s="44"/>
      <c r="C375" s="4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4"/>
      <c r="B376" s="44"/>
      <c r="C376" s="4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4"/>
      <c r="B377" s="44"/>
      <c r="C377" s="4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4"/>
      <c r="B378" s="44"/>
      <c r="C378" s="4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4"/>
      <c r="B379" s="44"/>
      <c r="C379" s="4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4"/>
      <c r="B380" s="44"/>
      <c r="C380" s="4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4"/>
      <c r="B381" s="44"/>
      <c r="C381" s="4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4"/>
      <c r="B382" s="44"/>
      <c r="C382" s="4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4"/>
      <c r="B383" s="44"/>
      <c r="C383" s="4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4"/>
      <c r="B384" s="44"/>
      <c r="C384" s="4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4"/>
      <c r="B385" s="44"/>
      <c r="C385" s="4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4"/>
      <c r="B386" s="44"/>
      <c r="C386" s="4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4"/>
      <c r="B387" s="44"/>
      <c r="C387" s="4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4"/>
      <c r="B388" s="44"/>
      <c r="C388" s="4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4"/>
      <c r="B389" s="44"/>
      <c r="C389" s="4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4"/>
      <c r="B390" s="44"/>
      <c r="C390" s="4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4"/>
      <c r="B391" s="44"/>
      <c r="C391" s="4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4"/>
      <c r="B392" s="44"/>
      <c r="C392" s="4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4"/>
      <c r="B393" s="44"/>
      <c r="C393" s="4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4"/>
      <c r="B394" s="44"/>
      <c r="C394" s="4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4"/>
      <c r="B395" s="44"/>
      <c r="C395" s="4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4"/>
      <c r="B396" s="44"/>
      <c r="C396" s="4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4"/>
      <c r="B397" s="44"/>
      <c r="C397" s="4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4"/>
      <c r="B398" s="44"/>
      <c r="C398" s="4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4"/>
      <c r="B399" s="44"/>
      <c r="C399" s="4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4"/>
      <c r="B400" s="44"/>
      <c r="C400" s="4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4"/>
      <c r="B401" s="44"/>
      <c r="C401" s="4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4"/>
      <c r="B402" s="44"/>
      <c r="C402" s="4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4"/>
      <c r="B403" s="44"/>
      <c r="C403" s="4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4"/>
      <c r="B404" s="44"/>
      <c r="C404" s="4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4"/>
      <c r="B405" s="44"/>
      <c r="C405" s="4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4"/>
      <c r="B406" s="44"/>
      <c r="C406" s="4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4"/>
      <c r="B407" s="44"/>
      <c r="C407" s="4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4"/>
      <c r="B408" s="44"/>
      <c r="C408" s="4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4"/>
      <c r="B409" s="44"/>
      <c r="C409" s="4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4"/>
      <c r="B410" s="44"/>
      <c r="C410" s="4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4"/>
      <c r="B411" s="44"/>
      <c r="C411" s="4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4"/>
      <c r="B412" s="44"/>
      <c r="C412" s="4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4"/>
      <c r="B413" s="44"/>
      <c r="C413" s="4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4"/>
      <c r="B414" s="44"/>
      <c r="C414" s="4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4"/>
      <c r="B415" s="44"/>
      <c r="C415" s="4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4"/>
      <c r="B416" s="44"/>
      <c r="C416" s="4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4"/>
      <c r="B417" s="44"/>
      <c r="C417" s="4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4"/>
      <c r="B418" s="44"/>
      <c r="C418" s="4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4"/>
      <c r="B419" s="44"/>
      <c r="C419" s="4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4"/>
      <c r="B420" s="44"/>
      <c r="C420" s="4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4"/>
      <c r="B421" s="44"/>
      <c r="C421" s="4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4"/>
      <c r="B422" s="44"/>
      <c r="C422" s="4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4"/>
      <c r="B423" s="44"/>
      <c r="C423" s="4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4"/>
      <c r="B424" s="44"/>
      <c r="C424" s="4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4"/>
      <c r="B425" s="44"/>
      <c r="C425" s="4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4"/>
      <c r="B426" s="44"/>
      <c r="C426" s="4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4"/>
      <c r="B427" s="44"/>
      <c r="C427" s="4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4"/>
      <c r="B428" s="44"/>
      <c r="C428" s="4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4"/>
      <c r="B429" s="44"/>
      <c r="C429" s="4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4"/>
      <c r="B430" s="44"/>
      <c r="C430" s="4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4"/>
      <c r="B431" s="44"/>
      <c r="C431" s="4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4"/>
      <c r="B432" s="44"/>
      <c r="C432" s="4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4"/>
      <c r="B433" s="44"/>
      <c r="C433" s="4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4"/>
      <c r="B434" s="44"/>
      <c r="C434" s="4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4"/>
      <c r="B435" s="44"/>
      <c r="C435" s="4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4"/>
      <c r="B436" s="44"/>
      <c r="C436" s="4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4"/>
      <c r="B437" s="44"/>
      <c r="C437" s="4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4"/>
      <c r="B438" s="44"/>
      <c r="C438" s="4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4"/>
      <c r="B439" s="44"/>
      <c r="C439" s="4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4"/>
      <c r="B440" s="44"/>
      <c r="C440" s="4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4"/>
      <c r="B441" s="44"/>
      <c r="C441" s="4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4"/>
      <c r="B442" s="44"/>
      <c r="C442" s="4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4"/>
      <c r="B443" s="44"/>
      <c r="C443" s="4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4"/>
      <c r="B444" s="44"/>
      <c r="C444" s="4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4"/>
      <c r="B445" s="44"/>
      <c r="C445" s="4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4"/>
      <c r="B446" s="44"/>
      <c r="C446" s="4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4"/>
      <c r="B447" s="44"/>
      <c r="C447" s="4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4"/>
      <c r="B448" s="44"/>
      <c r="C448" s="4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4"/>
      <c r="B449" s="44"/>
      <c r="C449" s="4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4"/>
      <c r="B450" s="44"/>
      <c r="C450" s="4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4"/>
      <c r="B451" s="44"/>
      <c r="C451" s="4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4"/>
      <c r="B452" s="44"/>
      <c r="C452" s="4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4"/>
      <c r="B453" s="44"/>
      <c r="C453" s="4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4"/>
      <c r="B454" s="44"/>
      <c r="C454" s="4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4"/>
      <c r="B455" s="44"/>
      <c r="C455" s="4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4"/>
      <c r="B456" s="44"/>
      <c r="C456" s="4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4"/>
      <c r="B457" s="44"/>
      <c r="C457" s="4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4"/>
      <c r="B458" s="44"/>
      <c r="C458" s="4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4"/>
      <c r="B459" s="44"/>
      <c r="C459" s="4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4"/>
      <c r="B460" s="44"/>
      <c r="C460" s="4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4"/>
      <c r="B461" s="44"/>
      <c r="C461" s="4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4"/>
      <c r="B462" s="44"/>
      <c r="C462" s="4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4"/>
      <c r="B463" s="44"/>
      <c r="C463" s="4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4"/>
      <c r="B464" s="44"/>
      <c r="C464" s="4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4"/>
      <c r="B465" s="44"/>
      <c r="C465" s="4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4"/>
      <c r="B466" s="44"/>
      <c r="C466" s="4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4"/>
      <c r="B467" s="44"/>
      <c r="C467" s="4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4"/>
      <c r="B468" s="44"/>
      <c r="C468" s="4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4"/>
      <c r="B469" s="44"/>
      <c r="C469" s="4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4"/>
      <c r="B470" s="44"/>
      <c r="C470" s="4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4"/>
      <c r="B471" s="44"/>
      <c r="C471" s="4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4"/>
      <c r="B472" s="44"/>
      <c r="C472" s="4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4"/>
      <c r="B473" s="44"/>
      <c r="C473" s="4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4"/>
      <c r="B474" s="44"/>
      <c r="C474" s="4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4"/>
      <c r="B475" s="44"/>
      <c r="C475" s="4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4"/>
      <c r="B476" s="44"/>
      <c r="C476" s="4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4"/>
      <c r="B477" s="44"/>
      <c r="C477" s="4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4"/>
      <c r="B478" s="44"/>
      <c r="C478" s="4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4"/>
      <c r="B479" s="44"/>
      <c r="C479" s="4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4"/>
      <c r="B480" s="44"/>
      <c r="C480" s="4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4"/>
      <c r="B481" s="44"/>
      <c r="C481" s="4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4"/>
      <c r="B482" s="44"/>
      <c r="C482" s="4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4"/>
      <c r="B483" s="44"/>
      <c r="C483" s="4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4"/>
      <c r="B484" s="44"/>
      <c r="C484" s="4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4"/>
      <c r="B485" s="44"/>
      <c r="C485" s="4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4"/>
      <c r="B486" s="44"/>
      <c r="C486" s="4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4"/>
      <c r="B487" s="44"/>
      <c r="C487" s="4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4"/>
      <c r="B488" s="44"/>
      <c r="C488" s="4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4"/>
      <c r="B489" s="44"/>
      <c r="C489" s="4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4"/>
      <c r="B490" s="44"/>
      <c r="C490" s="4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4"/>
      <c r="B491" s="44"/>
      <c r="C491" s="4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4"/>
      <c r="B492" s="44"/>
      <c r="C492" s="4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4"/>
      <c r="B493" s="44"/>
      <c r="C493" s="4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4"/>
      <c r="B494" s="44"/>
      <c r="C494" s="4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4"/>
      <c r="B495" s="44"/>
      <c r="C495" s="4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4"/>
      <c r="B496" s="44"/>
      <c r="C496" s="4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4"/>
      <c r="B497" s="44"/>
      <c r="C497" s="4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4"/>
      <c r="B498" s="44"/>
      <c r="C498" s="4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4"/>
      <c r="B499" s="44"/>
      <c r="C499" s="4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4"/>
      <c r="B500" s="44"/>
      <c r="C500" s="4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4"/>
      <c r="B501" s="44"/>
      <c r="C501" s="4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4"/>
      <c r="B502" s="44"/>
      <c r="C502" s="4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4"/>
      <c r="B503" s="44"/>
      <c r="C503" s="4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4"/>
      <c r="B504" s="44"/>
      <c r="C504" s="4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4"/>
      <c r="B505" s="44"/>
      <c r="C505" s="4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4"/>
      <c r="B506" s="44"/>
      <c r="C506" s="4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4"/>
      <c r="B507" s="44"/>
      <c r="C507" s="4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4"/>
      <c r="B508" s="44"/>
      <c r="C508" s="4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4"/>
      <c r="B509" s="44"/>
      <c r="C509" s="4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4"/>
      <c r="B510" s="44"/>
      <c r="C510" s="4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4"/>
      <c r="B511" s="44"/>
      <c r="C511" s="4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4"/>
      <c r="B512" s="44"/>
      <c r="C512" s="4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4"/>
      <c r="B513" s="44"/>
      <c r="C513" s="4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4"/>
      <c r="B514" s="44"/>
      <c r="C514" s="4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4"/>
      <c r="B515" s="44"/>
      <c r="C515" s="4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4"/>
      <c r="B516" s="44"/>
      <c r="C516" s="4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4"/>
      <c r="B517" s="44"/>
      <c r="C517" s="4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4"/>
      <c r="B518" s="44"/>
      <c r="C518" s="4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4"/>
      <c r="B519" s="44"/>
      <c r="C519" s="4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4"/>
      <c r="B520" s="44"/>
      <c r="C520" s="4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4"/>
      <c r="B521" s="44"/>
      <c r="C521" s="4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4"/>
      <c r="B522" s="44"/>
      <c r="C522" s="4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4"/>
      <c r="B523" s="44"/>
      <c r="C523" s="4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4"/>
      <c r="B524" s="44"/>
      <c r="C524" s="4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4"/>
      <c r="B525" s="44"/>
      <c r="C525" s="4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4"/>
      <c r="B526" s="44"/>
      <c r="C526" s="4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4"/>
      <c r="B527" s="44"/>
      <c r="C527" s="4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4"/>
      <c r="B528" s="44"/>
      <c r="C528" s="4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4"/>
      <c r="B529" s="44"/>
      <c r="C529" s="4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4"/>
      <c r="B530" s="44"/>
      <c r="C530" s="4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4"/>
      <c r="B531" s="44"/>
      <c r="C531" s="4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4"/>
      <c r="B532" s="44"/>
      <c r="C532" s="4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4"/>
      <c r="B533" s="44"/>
      <c r="C533" s="4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4"/>
      <c r="B534" s="44"/>
      <c r="C534" s="4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4"/>
      <c r="B535" s="44"/>
      <c r="C535" s="4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4"/>
      <c r="B536" s="44"/>
      <c r="C536" s="4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4"/>
      <c r="B537" s="44"/>
      <c r="C537" s="4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4"/>
      <c r="B538" s="44"/>
      <c r="C538" s="4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4"/>
      <c r="B539" s="44"/>
      <c r="C539" s="4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4"/>
      <c r="B540" s="44"/>
      <c r="C540" s="4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4"/>
      <c r="B541" s="44"/>
      <c r="C541" s="4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4"/>
      <c r="B542" s="44"/>
      <c r="C542" s="4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4"/>
      <c r="B543" s="44"/>
      <c r="C543" s="4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4"/>
      <c r="B544" s="44"/>
      <c r="C544" s="4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4"/>
      <c r="B545" s="44"/>
      <c r="C545" s="4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4"/>
      <c r="B546" s="44"/>
      <c r="C546" s="4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4"/>
      <c r="B547" s="44"/>
      <c r="C547" s="4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4"/>
      <c r="B548" s="44"/>
      <c r="C548" s="4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4"/>
      <c r="B549" s="44"/>
      <c r="C549" s="4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4"/>
      <c r="B550" s="44"/>
      <c r="C550" s="4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4"/>
      <c r="B551" s="44"/>
      <c r="C551" s="4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4"/>
      <c r="B552" s="44"/>
      <c r="C552" s="4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4"/>
      <c r="B553" s="44"/>
      <c r="C553" s="4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4"/>
      <c r="B554" s="44"/>
      <c r="C554" s="4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4"/>
      <c r="B555" s="44"/>
      <c r="C555" s="4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4"/>
      <c r="B556" s="44"/>
      <c r="C556" s="4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4"/>
      <c r="B557" s="44"/>
      <c r="C557" s="4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4"/>
      <c r="B558" s="44"/>
      <c r="C558" s="4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4"/>
      <c r="B559" s="44"/>
      <c r="C559" s="4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4"/>
      <c r="B560" s="44"/>
      <c r="C560" s="4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4"/>
      <c r="B561" s="44"/>
      <c r="C561" s="4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4"/>
      <c r="B562" s="44"/>
      <c r="C562" s="4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4"/>
      <c r="B563" s="44"/>
      <c r="C563" s="4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4"/>
      <c r="B564" s="44"/>
      <c r="C564" s="4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4"/>
      <c r="B565" s="44"/>
      <c r="C565" s="4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4"/>
      <c r="B566" s="44"/>
      <c r="C566" s="4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4"/>
      <c r="B567" s="44"/>
      <c r="C567" s="4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4"/>
      <c r="B568" s="44"/>
      <c r="C568" s="4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4"/>
      <c r="B569" s="44"/>
      <c r="C569" s="4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4"/>
      <c r="B570" s="44"/>
      <c r="C570" s="4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4"/>
      <c r="B571" s="44"/>
      <c r="C571" s="4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4"/>
      <c r="B572" s="44"/>
      <c r="C572" s="4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4"/>
      <c r="B573" s="44"/>
      <c r="C573" s="4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4"/>
      <c r="B574" s="44"/>
      <c r="C574" s="4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4"/>
      <c r="B575" s="44"/>
      <c r="C575" s="4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4"/>
      <c r="B576" s="44"/>
      <c r="C576" s="4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4"/>
      <c r="B577" s="44"/>
      <c r="C577" s="4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4"/>
      <c r="B578" s="44"/>
      <c r="C578" s="4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4"/>
      <c r="B579" s="44"/>
      <c r="C579" s="4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4"/>
      <c r="B580" s="44"/>
      <c r="C580" s="4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4"/>
      <c r="B581" s="44"/>
      <c r="C581" s="4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4"/>
      <c r="B582" s="44"/>
      <c r="C582" s="4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4"/>
      <c r="B583" s="44"/>
      <c r="C583" s="4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4"/>
      <c r="B584" s="44"/>
      <c r="C584" s="4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4"/>
      <c r="B585" s="44"/>
      <c r="C585" s="4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4"/>
      <c r="B586" s="44"/>
      <c r="C586" s="4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4"/>
      <c r="B587" s="44"/>
      <c r="C587" s="4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4"/>
      <c r="B588" s="44"/>
      <c r="C588" s="4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4"/>
      <c r="B589" s="44"/>
      <c r="C589" s="4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4"/>
      <c r="B590" s="44"/>
      <c r="C590" s="4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4"/>
      <c r="B591" s="44"/>
      <c r="C591" s="4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4"/>
      <c r="B592" s="44"/>
      <c r="C592" s="4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4"/>
      <c r="B593" s="44"/>
      <c r="C593" s="4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4"/>
      <c r="B594" s="44"/>
      <c r="C594" s="4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4"/>
      <c r="B595" s="44"/>
      <c r="C595" s="4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4"/>
      <c r="B596" s="44"/>
      <c r="C596" s="4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4"/>
      <c r="B597" s="44"/>
      <c r="C597" s="4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4"/>
      <c r="B598" s="44"/>
      <c r="C598" s="4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4"/>
      <c r="B599" s="44"/>
      <c r="C599" s="4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4"/>
      <c r="B600" s="44"/>
      <c r="C600" s="4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4"/>
      <c r="B601" s="44"/>
      <c r="C601" s="4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4"/>
      <c r="B602" s="44"/>
      <c r="C602" s="4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4"/>
      <c r="B603" s="44"/>
      <c r="C603" s="4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4"/>
      <c r="B604" s="44"/>
      <c r="C604" s="4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4"/>
      <c r="B605" s="44"/>
      <c r="C605" s="4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4"/>
      <c r="B606" s="44"/>
      <c r="C606" s="4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4"/>
      <c r="B607" s="44"/>
      <c r="C607" s="4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4"/>
      <c r="B608" s="44"/>
      <c r="C608" s="4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4"/>
      <c r="B609" s="44"/>
      <c r="C609" s="4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4"/>
      <c r="B610" s="44"/>
      <c r="C610" s="4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4"/>
      <c r="B611" s="44"/>
      <c r="C611" s="4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4"/>
      <c r="B612" s="44"/>
      <c r="C612" s="4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4"/>
      <c r="B613" s="44"/>
      <c r="C613" s="4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4"/>
      <c r="B614" s="44"/>
      <c r="C614" s="4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4"/>
      <c r="B615" s="44"/>
      <c r="C615" s="4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4"/>
      <c r="B616" s="44"/>
      <c r="C616" s="4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4"/>
      <c r="B617" s="44"/>
      <c r="C617" s="4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4"/>
      <c r="B618" s="44"/>
      <c r="C618" s="4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4"/>
      <c r="B619" s="44"/>
      <c r="C619" s="4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4"/>
      <c r="B620" s="44"/>
      <c r="C620" s="4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4"/>
      <c r="B621" s="44"/>
      <c r="C621" s="4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4"/>
      <c r="B622" s="44"/>
      <c r="C622" s="4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4"/>
      <c r="B623" s="44"/>
      <c r="C623" s="4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4"/>
      <c r="B624" s="44"/>
      <c r="C624" s="4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4"/>
      <c r="B625" s="44"/>
      <c r="C625" s="4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4"/>
      <c r="B626" s="44"/>
      <c r="C626" s="4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4"/>
      <c r="B627" s="44"/>
      <c r="C627" s="4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4"/>
      <c r="B628" s="44"/>
      <c r="C628" s="4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4"/>
      <c r="B629" s="44"/>
      <c r="C629" s="4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4"/>
      <c r="B630" s="44"/>
      <c r="C630" s="4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4"/>
      <c r="B631" s="44"/>
      <c r="C631" s="4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4"/>
      <c r="B632" s="44"/>
      <c r="C632" s="4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4"/>
      <c r="B633" s="44"/>
      <c r="C633" s="4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4"/>
      <c r="B634" s="44"/>
      <c r="C634" s="4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4"/>
      <c r="B635" s="44"/>
      <c r="C635" s="4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4"/>
      <c r="B636" s="44"/>
      <c r="C636" s="4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4"/>
      <c r="B637" s="44"/>
      <c r="C637" s="4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4"/>
      <c r="B638" s="44"/>
      <c r="C638" s="4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4"/>
      <c r="B639" s="44"/>
      <c r="C639" s="4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4"/>
      <c r="B640" s="44"/>
      <c r="C640" s="4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4"/>
      <c r="B641" s="44"/>
      <c r="C641" s="4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4"/>
      <c r="B642" s="44"/>
      <c r="C642" s="4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4"/>
      <c r="B643" s="44"/>
      <c r="C643" s="4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4"/>
      <c r="B644" s="44"/>
      <c r="C644" s="4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4"/>
      <c r="B645" s="44"/>
      <c r="C645" s="4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4"/>
      <c r="B646" s="44"/>
      <c r="C646" s="4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4"/>
      <c r="B647" s="44"/>
      <c r="C647" s="4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4"/>
      <c r="B648" s="44"/>
      <c r="C648" s="4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4"/>
      <c r="B649" s="44"/>
      <c r="C649" s="4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4"/>
      <c r="B650" s="44"/>
      <c r="C650" s="4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4"/>
      <c r="B651" s="44"/>
      <c r="C651" s="4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4"/>
      <c r="B652" s="44"/>
      <c r="C652" s="4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4"/>
      <c r="B653" s="44"/>
      <c r="C653" s="4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4"/>
      <c r="B654" s="44"/>
      <c r="C654" s="4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4"/>
      <c r="B655" s="44"/>
      <c r="C655" s="4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4"/>
      <c r="B656" s="44"/>
      <c r="C656" s="4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4"/>
      <c r="B657" s="44"/>
      <c r="C657" s="4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4"/>
      <c r="B658" s="44"/>
      <c r="C658" s="4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4"/>
      <c r="B659" s="44"/>
      <c r="C659" s="4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4"/>
      <c r="B660" s="44"/>
      <c r="C660" s="4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4"/>
      <c r="B661" s="44"/>
      <c r="C661" s="4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4"/>
      <c r="B662" s="44"/>
      <c r="C662" s="4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4"/>
      <c r="B663" s="44"/>
      <c r="C663" s="4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4"/>
      <c r="B664" s="44"/>
      <c r="C664" s="4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4"/>
      <c r="B665" s="44"/>
      <c r="C665" s="4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4"/>
      <c r="B666" s="44"/>
      <c r="C666" s="4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4"/>
      <c r="B667" s="44"/>
      <c r="C667" s="4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4"/>
      <c r="B668" s="44"/>
      <c r="C668" s="4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4"/>
      <c r="B669" s="44"/>
      <c r="C669" s="4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4"/>
      <c r="B670" s="44"/>
      <c r="C670" s="4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4"/>
      <c r="B671" s="44"/>
      <c r="C671" s="4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4"/>
      <c r="B672" s="44"/>
      <c r="C672" s="4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4"/>
      <c r="B673" s="44"/>
      <c r="C673" s="4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4"/>
      <c r="B674" s="44"/>
      <c r="C674" s="4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4"/>
      <c r="B675" s="44"/>
      <c r="C675" s="4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4"/>
      <c r="B676" s="44"/>
      <c r="C676" s="4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4"/>
      <c r="B677" s="44"/>
      <c r="C677" s="4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4"/>
      <c r="B678" s="44"/>
      <c r="C678" s="4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4"/>
      <c r="B679" s="44"/>
      <c r="C679" s="4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4"/>
      <c r="B680" s="44"/>
      <c r="C680" s="4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4"/>
      <c r="B681" s="44"/>
      <c r="C681" s="4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4"/>
      <c r="B682" s="44"/>
      <c r="C682" s="4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4"/>
      <c r="B683" s="44"/>
      <c r="C683" s="4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4"/>
      <c r="B684" s="44"/>
      <c r="C684" s="4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4"/>
      <c r="B685" s="44"/>
      <c r="C685" s="4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4"/>
      <c r="B686" s="44"/>
      <c r="C686" s="4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4"/>
      <c r="B687" s="44"/>
      <c r="C687" s="4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4"/>
      <c r="B688" s="44"/>
      <c r="C688" s="4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4"/>
      <c r="B689" s="44"/>
      <c r="C689" s="4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4"/>
      <c r="B690" s="44"/>
      <c r="C690" s="4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4"/>
      <c r="B691" s="44"/>
      <c r="C691" s="4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4"/>
      <c r="B692" s="44"/>
      <c r="C692" s="4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4"/>
      <c r="B693" s="44"/>
      <c r="C693" s="4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4"/>
      <c r="B694" s="44"/>
      <c r="C694" s="4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4"/>
      <c r="B695" s="44"/>
      <c r="C695" s="4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4"/>
      <c r="B696" s="44"/>
      <c r="C696" s="4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4"/>
      <c r="B697" s="44"/>
      <c r="C697" s="4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4"/>
      <c r="B698" s="44"/>
      <c r="C698" s="4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4"/>
      <c r="B699" s="44"/>
      <c r="C699" s="4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4"/>
      <c r="B700" s="44"/>
      <c r="C700" s="4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4"/>
      <c r="B701" s="44"/>
      <c r="C701" s="4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4"/>
      <c r="B702" s="44"/>
      <c r="C702" s="4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4"/>
      <c r="B703" s="44"/>
      <c r="C703" s="4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4"/>
      <c r="B704" s="44"/>
      <c r="C704" s="4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4"/>
      <c r="B705" s="44"/>
      <c r="C705" s="4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4"/>
      <c r="B706" s="44"/>
      <c r="C706" s="4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4"/>
      <c r="B707" s="44"/>
      <c r="C707" s="4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4"/>
      <c r="B708" s="44"/>
      <c r="C708" s="4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4"/>
      <c r="B709" s="44"/>
      <c r="C709" s="4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4"/>
      <c r="B710" s="44"/>
      <c r="C710" s="4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4"/>
      <c r="B711" s="44"/>
      <c r="C711" s="4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4"/>
      <c r="B712" s="44"/>
      <c r="C712" s="4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4"/>
      <c r="B713" s="44"/>
      <c r="C713" s="4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4"/>
      <c r="B714" s="44"/>
      <c r="C714" s="4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4"/>
      <c r="B715" s="44"/>
      <c r="C715" s="4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4"/>
      <c r="B716" s="44"/>
      <c r="C716" s="4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4"/>
      <c r="B717" s="44"/>
      <c r="C717" s="4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4"/>
      <c r="B718" s="44"/>
      <c r="C718" s="4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4"/>
      <c r="B719" s="44"/>
      <c r="C719" s="4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4"/>
      <c r="B720" s="44"/>
      <c r="C720" s="4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4"/>
      <c r="B721" s="44"/>
      <c r="C721" s="4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4"/>
      <c r="B722" s="44"/>
      <c r="C722" s="4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4"/>
      <c r="B723" s="44"/>
      <c r="C723" s="4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4"/>
      <c r="B724" s="44"/>
      <c r="C724" s="4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4"/>
      <c r="B725" s="44"/>
      <c r="C725" s="4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4"/>
      <c r="B726" s="44"/>
      <c r="C726" s="4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4"/>
      <c r="B727" s="44"/>
      <c r="C727" s="4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4"/>
      <c r="B728" s="44"/>
      <c r="C728" s="4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4"/>
      <c r="B729" s="44"/>
      <c r="C729" s="4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4"/>
      <c r="B730" s="44"/>
      <c r="C730" s="4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4"/>
      <c r="B731" s="44"/>
      <c r="C731" s="4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4"/>
      <c r="B732" s="44"/>
      <c r="C732" s="4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4"/>
      <c r="B733" s="44"/>
      <c r="C733" s="4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4"/>
      <c r="B734" s="44"/>
      <c r="C734" s="4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4"/>
      <c r="B735" s="44"/>
      <c r="C735" s="4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4"/>
      <c r="B736" s="44"/>
      <c r="C736" s="4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4"/>
      <c r="B737" s="44"/>
      <c r="C737" s="4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4"/>
      <c r="B738" s="44"/>
      <c r="C738" s="4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4"/>
      <c r="B739" s="44"/>
      <c r="C739" s="4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4"/>
      <c r="B740" s="44"/>
      <c r="C740" s="4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4"/>
      <c r="B741" s="44"/>
      <c r="C741" s="4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4"/>
      <c r="B742" s="44"/>
      <c r="C742" s="4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4"/>
      <c r="B743" s="44"/>
      <c r="C743" s="4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4"/>
      <c r="B744" s="44"/>
      <c r="C744" s="4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4"/>
      <c r="B745" s="44"/>
      <c r="C745" s="4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4"/>
      <c r="B746" s="44"/>
      <c r="C746" s="4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4"/>
      <c r="B747" s="44"/>
      <c r="C747" s="4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4"/>
      <c r="B748" s="44"/>
      <c r="C748" s="4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4"/>
      <c r="B749" s="44"/>
      <c r="C749" s="4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4"/>
      <c r="B750" s="44"/>
      <c r="C750" s="4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4"/>
      <c r="B751" s="44"/>
      <c r="C751" s="4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4"/>
      <c r="B752" s="44"/>
      <c r="C752" s="4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4"/>
      <c r="B753" s="44"/>
      <c r="C753" s="4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4"/>
      <c r="B754" s="44"/>
      <c r="C754" s="4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4"/>
      <c r="B755" s="44"/>
      <c r="C755" s="4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4"/>
      <c r="B756" s="44"/>
      <c r="C756" s="4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4"/>
      <c r="B757" s="44"/>
      <c r="C757" s="4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4"/>
      <c r="B758" s="44"/>
      <c r="C758" s="4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4"/>
      <c r="B759" s="44"/>
      <c r="C759" s="4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4"/>
      <c r="B760" s="44"/>
      <c r="C760" s="4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4"/>
      <c r="B761" s="44"/>
      <c r="C761" s="4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4"/>
      <c r="B762" s="44"/>
      <c r="C762" s="4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4"/>
      <c r="B763" s="44"/>
      <c r="C763" s="4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4"/>
      <c r="B764" s="44"/>
      <c r="C764" s="4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4"/>
      <c r="B765" s="44"/>
      <c r="C765" s="4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4"/>
      <c r="B766" s="44"/>
      <c r="C766" s="4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4"/>
      <c r="B767" s="44"/>
      <c r="C767" s="4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4"/>
      <c r="B768" s="44"/>
      <c r="C768" s="4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4"/>
      <c r="B769" s="44"/>
      <c r="C769" s="4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4"/>
      <c r="B770" s="44"/>
      <c r="C770" s="4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4"/>
      <c r="B771" s="44"/>
      <c r="C771" s="4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4"/>
      <c r="B772" s="44"/>
      <c r="C772" s="4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4"/>
      <c r="B773" s="44"/>
      <c r="C773" s="4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4"/>
      <c r="B774" s="44"/>
      <c r="C774" s="4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4"/>
      <c r="B775" s="44"/>
      <c r="C775" s="4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4"/>
      <c r="B776" s="44"/>
      <c r="C776" s="4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4"/>
      <c r="B777" s="44"/>
      <c r="C777" s="4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4"/>
      <c r="B778" s="44"/>
      <c r="C778" s="4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4"/>
      <c r="B779" s="44"/>
      <c r="C779" s="4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4"/>
      <c r="B780" s="44"/>
      <c r="C780" s="4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4"/>
      <c r="B781" s="44"/>
      <c r="C781" s="4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4"/>
      <c r="B782" s="44"/>
      <c r="C782" s="4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4"/>
      <c r="B783" s="44"/>
      <c r="C783" s="4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4"/>
      <c r="B784" s="44"/>
      <c r="C784" s="4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4"/>
      <c r="B785" s="44"/>
      <c r="C785" s="4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4"/>
      <c r="B786" s="44"/>
      <c r="C786" s="4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4"/>
      <c r="B787" s="44"/>
      <c r="C787" s="4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4"/>
      <c r="B788" s="44"/>
      <c r="C788" s="4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4"/>
      <c r="B789" s="44"/>
      <c r="C789" s="4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4"/>
      <c r="B790" s="44"/>
      <c r="C790" s="4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4"/>
      <c r="B791" s="44"/>
      <c r="C791" s="4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4"/>
      <c r="B792" s="44"/>
      <c r="C792" s="4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4"/>
      <c r="B793" s="44"/>
      <c r="C793" s="4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4"/>
      <c r="B794" s="44"/>
      <c r="C794" s="4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4"/>
      <c r="B795" s="44"/>
      <c r="C795" s="4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4"/>
      <c r="B796" s="44"/>
      <c r="C796" s="4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4"/>
      <c r="B797" s="44"/>
      <c r="C797" s="4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4"/>
      <c r="B798" s="44"/>
      <c r="C798" s="4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4"/>
      <c r="B799" s="44"/>
      <c r="C799" s="4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4"/>
      <c r="B800" s="44"/>
      <c r="C800" s="4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4"/>
      <c r="B801" s="44"/>
      <c r="C801" s="4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4"/>
      <c r="B802" s="44"/>
      <c r="C802" s="4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4"/>
      <c r="B803" s="44"/>
      <c r="C803" s="4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4"/>
      <c r="B804" s="44"/>
      <c r="C804" s="4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4"/>
      <c r="B805" s="44"/>
      <c r="C805" s="4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4"/>
      <c r="B806" s="44"/>
      <c r="C806" s="4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4"/>
      <c r="B807" s="44"/>
      <c r="C807" s="4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4"/>
      <c r="B808" s="44"/>
      <c r="C808" s="4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4"/>
      <c r="B809" s="44"/>
      <c r="C809" s="4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4"/>
      <c r="B810" s="44"/>
      <c r="C810" s="4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4"/>
      <c r="B811" s="44"/>
      <c r="C811" s="4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4"/>
      <c r="B812" s="44"/>
      <c r="C812" s="4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4"/>
      <c r="B813" s="44"/>
      <c r="C813" s="4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4"/>
      <c r="B814" s="44"/>
      <c r="C814" s="4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4"/>
      <c r="B815" s="44"/>
      <c r="C815" s="4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4"/>
      <c r="B816" s="44"/>
      <c r="C816" s="4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4"/>
      <c r="B817" s="44"/>
      <c r="C817" s="4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4"/>
      <c r="B818" s="44"/>
      <c r="C818" s="4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4"/>
      <c r="B819" s="44"/>
      <c r="C819" s="4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4"/>
      <c r="B820" s="44"/>
      <c r="C820" s="4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4"/>
      <c r="B821" s="44"/>
      <c r="C821" s="4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4"/>
      <c r="B822" s="44"/>
      <c r="C822" s="4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4"/>
      <c r="B823" s="44"/>
      <c r="C823" s="4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4"/>
      <c r="B824" s="44"/>
      <c r="C824" s="4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4"/>
      <c r="B825" s="44"/>
      <c r="C825" s="4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4"/>
      <c r="B826" s="44"/>
      <c r="C826" s="4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4"/>
      <c r="B827" s="44"/>
      <c r="C827" s="4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4"/>
      <c r="B828" s="44"/>
      <c r="C828" s="4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4"/>
      <c r="B829" s="44"/>
      <c r="C829" s="4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4"/>
      <c r="B830" s="44"/>
      <c r="C830" s="4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4"/>
      <c r="B831" s="44"/>
      <c r="C831" s="4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4"/>
      <c r="B832" s="44"/>
      <c r="C832" s="4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4"/>
      <c r="B833" s="44"/>
      <c r="C833" s="4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4"/>
      <c r="B834" s="44"/>
      <c r="C834" s="4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4"/>
      <c r="B835" s="44"/>
      <c r="C835" s="4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4"/>
      <c r="B836" s="44"/>
      <c r="C836" s="4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4"/>
      <c r="B837" s="44"/>
      <c r="C837" s="4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4"/>
      <c r="B838" s="44"/>
      <c r="C838" s="4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4"/>
      <c r="B839" s="44"/>
      <c r="C839" s="4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4"/>
      <c r="B840" s="44"/>
      <c r="C840" s="4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4"/>
      <c r="B841" s="44"/>
      <c r="C841" s="4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4"/>
      <c r="B842" s="44"/>
      <c r="C842" s="4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4"/>
      <c r="B843" s="44"/>
      <c r="C843" s="4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4"/>
      <c r="B844" s="44"/>
      <c r="C844" s="4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4"/>
      <c r="B845" s="44"/>
      <c r="C845" s="4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4"/>
      <c r="B846" s="44"/>
      <c r="C846" s="4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4"/>
      <c r="B847" s="44"/>
      <c r="C847" s="4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4"/>
      <c r="B848" s="44"/>
      <c r="C848" s="4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4"/>
      <c r="B849" s="44"/>
      <c r="C849" s="4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4"/>
      <c r="B850" s="44"/>
      <c r="C850" s="4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4"/>
      <c r="B851" s="44"/>
      <c r="C851" s="4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4"/>
      <c r="B852" s="44"/>
      <c r="C852" s="4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4"/>
      <c r="B853" s="44"/>
      <c r="C853" s="4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4"/>
      <c r="B854" s="44"/>
      <c r="C854" s="4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4"/>
      <c r="B855" s="44"/>
      <c r="C855" s="4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4"/>
      <c r="B856" s="44"/>
      <c r="C856" s="4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4"/>
      <c r="B857" s="44"/>
      <c r="C857" s="4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4"/>
      <c r="B858" s="44"/>
      <c r="C858" s="4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4"/>
      <c r="B859" s="44"/>
      <c r="C859" s="4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4"/>
      <c r="B860" s="44"/>
      <c r="C860" s="4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4"/>
      <c r="B861" s="44"/>
      <c r="C861" s="4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4"/>
      <c r="B862" s="44"/>
      <c r="C862" s="4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4"/>
      <c r="B863" s="44"/>
      <c r="C863" s="4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4"/>
      <c r="B864" s="44"/>
      <c r="C864" s="4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4"/>
      <c r="B865" s="44"/>
      <c r="C865" s="4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4"/>
      <c r="B866" s="44"/>
      <c r="C866" s="4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4"/>
      <c r="B867" s="44"/>
      <c r="C867" s="4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4"/>
      <c r="B868" s="44"/>
      <c r="C868" s="4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4"/>
      <c r="B869" s="44"/>
      <c r="C869" s="4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4"/>
      <c r="B870" s="44"/>
      <c r="C870" s="4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4"/>
      <c r="B871" s="44"/>
      <c r="C871" s="4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4"/>
      <c r="B872" s="44"/>
      <c r="C872" s="4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4"/>
      <c r="B873" s="44"/>
      <c r="C873" s="4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4"/>
      <c r="B874" s="44"/>
      <c r="C874" s="4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4"/>
      <c r="B875" s="44"/>
      <c r="C875" s="4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4"/>
      <c r="B876" s="44"/>
      <c r="C876" s="4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4"/>
      <c r="B877" s="44"/>
      <c r="C877" s="4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4"/>
      <c r="B878" s="44"/>
      <c r="C878" s="4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4"/>
      <c r="B879" s="44"/>
      <c r="C879" s="4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4"/>
      <c r="B880" s="44"/>
      <c r="C880" s="4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4"/>
      <c r="B881" s="44"/>
      <c r="C881" s="4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4"/>
      <c r="B882" s="44"/>
      <c r="C882" s="4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4"/>
      <c r="B883" s="44"/>
      <c r="C883" s="4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4"/>
      <c r="B884" s="44"/>
      <c r="C884" s="4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4"/>
      <c r="B885" s="44"/>
      <c r="C885" s="4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4"/>
      <c r="B886" s="44"/>
      <c r="C886" s="4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4"/>
      <c r="B887" s="44"/>
      <c r="C887" s="4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4"/>
      <c r="B888" s="44"/>
      <c r="C888" s="4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4"/>
      <c r="B889" s="44"/>
      <c r="C889" s="4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4"/>
      <c r="B890" s="44"/>
      <c r="C890" s="4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4"/>
      <c r="B891" s="44"/>
      <c r="C891" s="4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4"/>
      <c r="B892" s="44"/>
      <c r="C892" s="4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4"/>
      <c r="B893" s="44"/>
      <c r="C893" s="4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4"/>
      <c r="B894" s="44"/>
      <c r="C894" s="4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4"/>
      <c r="B895" s="44"/>
      <c r="C895" s="4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4"/>
      <c r="B896" s="44"/>
      <c r="C896" s="4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4"/>
      <c r="B897" s="44"/>
      <c r="C897" s="4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4"/>
      <c r="B898" s="44"/>
      <c r="C898" s="4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4"/>
      <c r="B899" s="44"/>
      <c r="C899" s="4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4"/>
      <c r="B900" s="44"/>
      <c r="C900" s="4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4"/>
      <c r="B901" s="44"/>
      <c r="C901" s="4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4"/>
      <c r="B902" s="44"/>
      <c r="C902" s="4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4"/>
      <c r="B903" s="44"/>
      <c r="C903" s="4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4"/>
      <c r="B904" s="44"/>
      <c r="C904" s="4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4"/>
      <c r="B905" s="44"/>
      <c r="C905" s="4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4"/>
      <c r="B906" s="44"/>
      <c r="C906" s="4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4"/>
      <c r="B907" s="44"/>
      <c r="C907" s="4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4"/>
      <c r="B908" s="44"/>
      <c r="C908" s="4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4"/>
      <c r="B909" s="44"/>
      <c r="C909" s="4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4"/>
      <c r="B910" s="44"/>
      <c r="C910" s="4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4"/>
      <c r="B911" s="44"/>
      <c r="C911" s="4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4"/>
      <c r="B912" s="44"/>
      <c r="C912" s="4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4"/>
      <c r="B913" s="44"/>
      <c r="C913" s="4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4"/>
      <c r="B914" s="44"/>
      <c r="C914" s="4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4"/>
      <c r="B915" s="44"/>
      <c r="C915" s="4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4"/>
      <c r="B916" s="44"/>
      <c r="C916" s="4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4"/>
      <c r="B917" s="44"/>
      <c r="C917" s="4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4"/>
      <c r="B918" s="44"/>
      <c r="C918" s="4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4"/>
      <c r="B919" s="44"/>
      <c r="C919" s="4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4"/>
      <c r="B920" s="44"/>
      <c r="C920" s="4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4"/>
      <c r="B921" s="44"/>
      <c r="C921" s="4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4"/>
      <c r="B922" s="44"/>
      <c r="C922" s="4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4"/>
      <c r="B923" s="44"/>
      <c r="C923" s="4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4"/>
      <c r="B924" s="44"/>
      <c r="C924" s="4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4"/>
      <c r="B925" s="44"/>
      <c r="C925" s="4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4"/>
      <c r="B926" s="44"/>
      <c r="C926" s="4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4"/>
      <c r="B927" s="44"/>
      <c r="C927" s="4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4"/>
      <c r="B928" s="44"/>
      <c r="C928" s="4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4"/>
      <c r="B929" s="44"/>
      <c r="C929" s="4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4"/>
      <c r="B930" s="44"/>
      <c r="C930" s="4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4"/>
      <c r="B931" s="44"/>
      <c r="C931" s="4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4"/>
      <c r="B932" s="44"/>
      <c r="C932" s="4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4"/>
      <c r="B933" s="44"/>
      <c r="C933" s="4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4"/>
      <c r="B934" s="44"/>
      <c r="C934" s="4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4"/>
      <c r="B935" s="44"/>
      <c r="C935" s="4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4"/>
      <c r="B936" s="44"/>
      <c r="C936" s="4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4"/>
      <c r="B937" s="44"/>
      <c r="C937" s="4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4"/>
      <c r="B938" s="44"/>
      <c r="C938" s="4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4"/>
      <c r="B939" s="44"/>
      <c r="C939" s="4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4"/>
      <c r="B940" s="44"/>
      <c r="C940" s="4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4"/>
      <c r="B941" s="44"/>
      <c r="C941" s="4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4"/>
      <c r="B942" s="44"/>
      <c r="C942" s="4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4"/>
      <c r="B943" s="44"/>
      <c r="C943" s="4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4"/>
      <c r="B944" s="44"/>
      <c r="C944" s="4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4"/>
      <c r="B945" s="44"/>
      <c r="C945" s="4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4"/>
      <c r="B946" s="44"/>
      <c r="C946" s="4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4"/>
      <c r="B947" s="44"/>
      <c r="C947" s="4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4"/>
      <c r="B948" s="44"/>
      <c r="C948" s="4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4"/>
      <c r="B949" s="44"/>
      <c r="C949" s="4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4"/>
      <c r="B950" s="44"/>
      <c r="C950" s="4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4"/>
      <c r="B951" s="44"/>
      <c r="C951" s="4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4"/>
      <c r="B952" s="44"/>
      <c r="C952" s="4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4"/>
      <c r="B953" s="44"/>
      <c r="C953" s="4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4"/>
      <c r="B954" s="44"/>
      <c r="C954" s="4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4"/>
      <c r="B955" s="44"/>
      <c r="C955" s="4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4"/>
      <c r="B956" s="44"/>
      <c r="C956" s="4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4"/>
      <c r="B957" s="44"/>
      <c r="C957" s="4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4"/>
      <c r="B958" s="44"/>
      <c r="C958" s="4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4"/>
      <c r="B959" s="44"/>
      <c r="C959" s="4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4"/>
      <c r="B960" s="44"/>
      <c r="C960" s="4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4"/>
      <c r="B961" s="44"/>
      <c r="C961" s="4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4"/>
      <c r="B962" s="44"/>
      <c r="C962" s="4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4"/>
      <c r="B963" s="44"/>
      <c r="C963" s="4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4"/>
      <c r="B964" s="44"/>
      <c r="C964" s="4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4"/>
      <c r="B965" s="44"/>
      <c r="C965" s="4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4"/>
      <c r="B966" s="44"/>
      <c r="C966" s="4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4"/>
      <c r="B967" s="44"/>
      <c r="C967" s="4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4"/>
      <c r="B968" s="44"/>
      <c r="C968" s="4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4"/>
      <c r="B969" s="44"/>
      <c r="C969" s="4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4"/>
      <c r="B970" s="44"/>
      <c r="C970" s="4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4"/>
      <c r="B971" s="44"/>
      <c r="C971" s="4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4"/>
      <c r="B972" s="44"/>
      <c r="C972" s="4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4"/>
      <c r="B973" s="44"/>
      <c r="C973" s="4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4"/>
      <c r="B974" s="44"/>
      <c r="C974" s="4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4"/>
      <c r="B975" s="44"/>
      <c r="C975" s="4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4"/>
      <c r="B976" s="44"/>
      <c r="C976" s="4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4"/>
      <c r="B977" s="44"/>
      <c r="C977" s="4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4"/>
      <c r="B978" s="44"/>
      <c r="C978" s="4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4"/>
      <c r="B979" s="44"/>
      <c r="C979" s="4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4"/>
      <c r="B980" s="44"/>
      <c r="C980" s="4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4"/>
      <c r="B981" s="44"/>
      <c r="C981" s="4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4"/>
      <c r="B982" s="44"/>
      <c r="C982" s="4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4"/>
      <c r="B983" s="44"/>
      <c r="C983" s="4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4"/>
      <c r="B984" s="44"/>
      <c r="C984" s="4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4"/>
      <c r="B985" s="44"/>
      <c r="C985" s="4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4"/>
      <c r="B986" s="44"/>
      <c r="C986" s="4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4"/>
      <c r="B987" s="44"/>
      <c r="C987" s="4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4"/>
      <c r="B988" s="44"/>
      <c r="C988" s="4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4"/>
      <c r="B989" s="44"/>
      <c r="C989" s="4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4"/>
      <c r="B990" s="44"/>
      <c r="C990" s="4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4"/>
      <c r="B991" s="44"/>
      <c r="C991" s="4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4"/>
      <c r="B992" s="44"/>
      <c r="C992" s="4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4"/>
      <c r="B993" s="44"/>
      <c r="C993" s="4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4"/>
      <c r="B994" s="44"/>
      <c r="C994" s="4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4"/>
      <c r="B995" s="44"/>
      <c r="C995" s="4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4"/>
      <c r="B996" s="44"/>
      <c r="C996" s="44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4"/>
      <c r="B997" s="44"/>
      <c r="C997" s="44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4"/>
      <c r="B998" s="44"/>
      <c r="C998" s="44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4"/>
      <c r="B999" s="44"/>
      <c r="C999" s="44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124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3.631997543E9</v>
      </c>
      <c r="E9" s="6">
        <v>9276035.0</v>
      </c>
      <c r="F9" s="6">
        <f t="shared" ref="F9:F27" si="1">D9-E9</f>
        <v>3622721508</v>
      </c>
      <c r="G9" s="6">
        <v>3.586017539E9</v>
      </c>
      <c r="H9" s="22">
        <v>5615.0</v>
      </c>
      <c r="I9" s="6">
        <v>1744475.0</v>
      </c>
      <c r="J9" s="6">
        <v>4.7335686E7</v>
      </c>
      <c r="K9" s="4">
        <f t="shared" ref="K9:K27" si="2">I9-J9</f>
        <v>-45591211</v>
      </c>
      <c r="L9" s="4">
        <f>I9+Jun!L9</f>
        <v>46147750</v>
      </c>
      <c r="M9" s="4">
        <f>J9+Jun!M9</f>
        <v>254783817</v>
      </c>
      <c r="N9" s="4">
        <f t="shared" ref="N9:N27" si="3">L9-M9</f>
        <v>-208636067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1.05798412484E9</v>
      </c>
      <c r="E10" s="6">
        <v>3331548.42</v>
      </c>
      <c r="F10" s="6">
        <f t="shared" si="1"/>
        <v>1054652576</v>
      </c>
      <c r="G10" s="6">
        <v>9.727619391E8</v>
      </c>
      <c r="H10" s="22">
        <v>4241.0</v>
      </c>
      <c r="I10" s="6">
        <v>4.229266542E7</v>
      </c>
      <c r="J10" s="6">
        <v>2.578959946E7</v>
      </c>
      <c r="K10" s="4">
        <f t="shared" si="2"/>
        <v>16503065.96</v>
      </c>
      <c r="L10" s="4">
        <f>I10+Jun!L10</f>
        <v>230805218.4</v>
      </c>
      <c r="M10" s="4">
        <f>J10+Jun!M10</f>
        <v>106856957.4</v>
      </c>
      <c r="N10" s="4">
        <f t="shared" si="3"/>
        <v>123948261.1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1.02000421929E9</v>
      </c>
      <c r="E11" s="6">
        <v>2880190.94</v>
      </c>
      <c r="F11" s="6">
        <f t="shared" si="1"/>
        <v>1017124028</v>
      </c>
      <c r="G11" s="6">
        <v>9.463049453E8</v>
      </c>
      <c r="H11" s="22">
        <v>2420.0</v>
      </c>
      <c r="I11" s="6">
        <v>1.956875488E7</v>
      </c>
      <c r="J11" s="6">
        <v>1.665435246E7</v>
      </c>
      <c r="K11" s="4">
        <f t="shared" si="2"/>
        <v>2914402.42</v>
      </c>
      <c r="L11" s="4">
        <f>I11+Jun!L11</f>
        <v>55313164.5</v>
      </c>
      <c r="M11" s="4">
        <f>J11+Jun!M11</f>
        <v>86685270.85</v>
      </c>
      <c r="N11" s="4">
        <f t="shared" si="3"/>
        <v>-31372106.35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4.9566186306E8</v>
      </c>
      <c r="E12" s="6">
        <v>1.652885097E7</v>
      </c>
      <c r="F12" s="6">
        <f t="shared" si="1"/>
        <v>479133012.1</v>
      </c>
      <c r="G12" s="6">
        <v>3.576925903E8</v>
      </c>
      <c r="H12" s="22">
        <v>1739.0</v>
      </c>
      <c r="I12" s="6">
        <v>337400.0</v>
      </c>
      <c r="J12" s="6">
        <v>3275550.53</v>
      </c>
      <c r="K12" s="4">
        <f t="shared" si="2"/>
        <v>-2938150.53</v>
      </c>
      <c r="L12" s="4">
        <f>I12+Jun!L12</f>
        <v>66619120.85</v>
      </c>
      <c r="M12" s="4">
        <f>J12+Jun!M12</f>
        <v>5514920.1</v>
      </c>
      <c r="N12" s="4">
        <f t="shared" si="3"/>
        <v>61104200.75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3.44101326E8</v>
      </c>
      <c r="E13" s="6">
        <v>1066329.0</v>
      </c>
      <c r="F13" s="6">
        <f t="shared" si="1"/>
        <v>343034997</v>
      </c>
      <c r="G13" s="6">
        <v>3.1560786E8</v>
      </c>
      <c r="H13" s="22">
        <v>1124.0</v>
      </c>
      <c r="I13" s="6">
        <v>191904.0</v>
      </c>
      <c r="J13" s="6">
        <v>907431.0</v>
      </c>
      <c r="K13" s="4">
        <f t="shared" si="2"/>
        <v>-715527</v>
      </c>
      <c r="L13" s="4">
        <f>I13+Jun!L13</f>
        <v>2071459</v>
      </c>
      <c r="M13" s="4">
        <f>J13+Jun!M13</f>
        <v>23242207</v>
      </c>
      <c r="N13" s="4">
        <f t="shared" si="3"/>
        <v>-21170748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2.876017364E9</v>
      </c>
      <c r="E14" s="6">
        <v>1.1330977E7</v>
      </c>
      <c r="F14" s="6">
        <f t="shared" si="1"/>
        <v>2864686387</v>
      </c>
      <c r="G14" s="6">
        <v>2.641937417E9</v>
      </c>
      <c r="H14" s="22">
        <v>15640.0</v>
      </c>
      <c r="I14" s="6">
        <v>8939930.0</v>
      </c>
      <c r="J14" s="6">
        <v>4.8534255E7</v>
      </c>
      <c r="K14" s="4">
        <f t="shared" si="2"/>
        <v>-39594325</v>
      </c>
      <c r="L14" s="4">
        <f>I14+Jun!L14</f>
        <v>71996818</v>
      </c>
      <c r="M14" s="4">
        <f>J14+Jun!M14</f>
        <v>361696213</v>
      </c>
      <c r="N14" s="4">
        <f t="shared" si="3"/>
        <v>-289699395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6.8004305E7</v>
      </c>
      <c r="E15" s="6">
        <v>344132.0</v>
      </c>
      <c r="F15" s="6">
        <f t="shared" si="1"/>
        <v>67660173</v>
      </c>
      <c r="G15" s="6">
        <v>6.6266164E7</v>
      </c>
      <c r="H15" s="22">
        <v>518.0</v>
      </c>
      <c r="I15" s="6">
        <v>171567.0</v>
      </c>
      <c r="J15" s="6">
        <v>7499690.0</v>
      </c>
      <c r="K15" s="4">
        <f t="shared" si="2"/>
        <v>-7328123</v>
      </c>
      <c r="L15" s="4">
        <f>I15+Jun!L15</f>
        <v>11290121</v>
      </c>
      <c r="M15" s="4">
        <f>J15+Jun!M15</f>
        <v>28343685</v>
      </c>
      <c r="N15" s="4">
        <f t="shared" si="3"/>
        <v>-17053564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5.2158408E7</v>
      </c>
      <c r="E16" s="6">
        <v>5501437.0</v>
      </c>
      <c r="F16" s="6">
        <f t="shared" si="1"/>
        <v>46656971</v>
      </c>
      <c r="G16" s="6">
        <v>2.1480439E7</v>
      </c>
      <c r="H16" s="22">
        <v>39.0</v>
      </c>
      <c r="I16" s="6">
        <v>0.0</v>
      </c>
      <c r="J16" s="6">
        <v>4556752.0</v>
      </c>
      <c r="K16" s="4">
        <f t="shared" si="2"/>
        <v>-4556752</v>
      </c>
      <c r="L16" s="4">
        <f>I16+Jun!L16</f>
        <v>0</v>
      </c>
      <c r="M16" s="4">
        <f>J16+Jun!M16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9.81450122E8</v>
      </c>
      <c r="E17" s="6">
        <v>2.4927339E7</v>
      </c>
      <c r="F17" s="6">
        <f t="shared" si="1"/>
        <v>956522783</v>
      </c>
      <c r="G17" s="6">
        <v>9.725600865E8</v>
      </c>
      <c r="H17" s="22">
        <v>10726.0</v>
      </c>
      <c r="I17" s="6">
        <v>0.0</v>
      </c>
      <c r="J17" s="6">
        <v>1.5814343E7</v>
      </c>
      <c r="K17" s="4">
        <f t="shared" si="2"/>
        <v>-15814343</v>
      </c>
      <c r="L17" s="4">
        <f>I17+Jun!L17</f>
        <v>1459</v>
      </c>
      <c r="M17" s="4">
        <f>J17+Jun!M17</f>
        <v>75177566</v>
      </c>
      <c r="N17" s="4">
        <f t="shared" si="3"/>
        <v>-75176107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2.955501788E9</v>
      </c>
      <c r="E18" s="6">
        <v>1.6263067E7</v>
      </c>
      <c r="F18" s="6">
        <f t="shared" si="1"/>
        <v>2939238721</v>
      </c>
      <c r="G18" s="6">
        <v>2.909585172E9</v>
      </c>
      <c r="H18" s="22">
        <v>10272.0</v>
      </c>
      <c r="I18" s="6">
        <v>0.0</v>
      </c>
      <c r="J18" s="6">
        <v>4.8495134E7</v>
      </c>
      <c r="K18" s="4">
        <f t="shared" si="2"/>
        <v>-48495134</v>
      </c>
      <c r="L18" s="4">
        <f>I18+Jun!L18</f>
        <v>28110254</v>
      </c>
      <c r="M18" s="4">
        <f>J18+Jun!M18</f>
        <v>270363043</v>
      </c>
      <c r="N18" s="4">
        <f t="shared" si="3"/>
        <v>-242252789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2.57967897836E9</v>
      </c>
      <c r="E19" s="6">
        <v>3.544073817E7</v>
      </c>
      <c r="F19" s="6">
        <f t="shared" si="1"/>
        <v>2544238240</v>
      </c>
      <c r="G19" s="6">
        <v>2.35611178611E9</v>
      </c>
      <c r="H19" s="22">
        <v>5037.0</v>
      </c>
      <c r="I19" s="6">
        <v>1.292476733E7</v>
      </c>
      <c r="J19" s="6">
        <v>1.338617388E7</v>
      </c>
      <c r="K19" s="4">
        <f t="shared" si="2"/>
        <v>-461406.55</v>
      </c>
      <c r="L19" s="4">
        <f>I19+Jun!L19</f>
        <v>84474868.76</v>
      </c>
      <c r="M19" s="4">
        <f>J19+Jun!M19</f>
        <v>139332553.6</v>
      </c>
      <c r="N19" s="4">
        <f t="shared" si="3"/>
        <v>-54857684.8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8.75454867359E9</v>
      </c>
      <c r="E20" s="6">
        <v>5.35276881E7</v>
      </c>
      <c r="F20" s="6">
        <f t="shared" si="1"/>
        <v>8701020985</v>
      </c>
      <c r="G20" s="6">
        <v>8.29137424812E9</v>
      </c>
      <c r="H20" s="22">
        <v>31192.0</v>
      </c>
      <c r="I20" s="6">
        <v>5470851.73</v>
      </c>
      <c r="J20" s="6">
        <v>1.0389114943E8</v>
      </c>
      <c r="K20" s="4">
        <f t="shared" si="2"/>
        <v>-98420297.7</v>
      </c>
      <c r="L20" s="4">
        <f>I20+Jun!L20</f>
        <v>116409621.6</v>
      </c>
      <c r="M20" s="4">
        <f>J20+Jun!M20</f>
        <v>436976292.1</v>
      </c>
      <c r="N20" s="4">
        <f t="shared" si="3"/>
        <v>-320566670.5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3.1642119296E8</v>
      </c>
      <c r="E21" s="6">
        <v>861602.53</v>
      </c>
      <c r="F21" s="6">
        <f t="shared" si="1"/>
        <v>315559590.4</v>
      </c>
      <c r="G21" s="6">
        <v>3.1331962491E8</v>
      </c>
      <c r="H21" s="22">
        <v>866.0</v>
      </c>
      <c r="I21" s="6">
        <v>219185.0</v>
      </c>
      <c r="J21" s="6">
        <v>637927.3</v>
      </c>
      <c r="K21" s="4">
        <f t="shared" si="2"/>
        <v>-418742.3</v>
      </c>
      <c r="L21" s="4">
        <f>I21+Jun!L21</f>
        <v>2004443.83</v>
      </c>
      <c r="M21" s="4">
        <f>J21+Jun!M21</f>
        <v>2494520.35</v>
      </c>
      <c r="N21" s="4">
        <f t="shared" si="3"/>
        <v>-490076.52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3.35761330327E9</v>
      </c>
      <c r="E22" s="6">
        <v>7527628.04</v>
      </c>
      <c r="F22" s="6">
        <f t="shared" si="1"/>
        <v>3350085675</v>
      </c>
      <c r="G22" s="6">
        <v>3.32289679156E9</v>
      </c>
      <c r="H22" s="22">
        <v>22332.0</v>
      </c>
      <c r="I22" s="6">
        <v>4754330.41</v>
      </c>
      <c r="J22" s="6">
        <v>5.06538342E7</v>
      </c>
      <c r="K22" s="4">
        <f t="shared" si="2"/>
        <v>-45899503.79</v>
      </c>
      <c r="L22" s="4">
        <f>I22+Jun!L22</f>
        <v>109196075.1</v>
      </c>
      <c r="M22" s="4">
        <f>J22+Jun!M22</f>
        <v>216902866.7</v>
      </c>
      <c r="N22" s="4">
        <f t="shared" si="3"/>
        <v>-107706791.7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5.752944863E9</v>
      </c>
      <c r="E23" s="6">
        <v>9646210.0</v>
      </c>
      <c r="F23" s="6">
        <f t="shared" si="1"/>
        <v>5743298653</v>
      </c>
      <c r="G23" s="6">
        <v>5.718874776E9</v>
      </c>
      <c r="H23" s="22">
        <v>11835.0</v>
      </c>
      <c r="I23" s="6">
        <v>751043.0</v>
      </c>
      <c r="J23" s="6">
        <v>1.17553183E8</v>
      </c>
      <c r="K23" s="4">
        <f t="shared" si="2"/>
        <v>-116802140</v>
      </c>
      <c r="L23" s="4">
        <f>I23+Jun!L23</f>
        <v>5237383</v>
      </c>
      <c r="M23" s="4">
        <f>J23+Jun!M23</f>
        <v>687118257</v>
      </c>
      <c r="N23" s="4">
        <f t="shared" si="3"/>
        <v>-681880874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3.33452602194E9</v>
      </c>
      <c r="E24" s="6">
        <v>8046794.9</v>
      </c>
      <c r="F24" s="6">
        <f t="shared" si="1"/>
        <v>3326479227</v>
      </c>
      <c r="G24" s="6">
        <v>3.14688291385E9</v>
      </c>
      <c r="H24" s="22">
        <v>11985.0</v>
      </c>
      <c r="I24" s="6">
        <v>76999.97</v>
      </c>
      <c r="J24" s="6">
        <v>590662.46</v>
      </c>
      <c r="K24" s="4">
        <f t="shared" si="2"/>
        <v>-513662.49</v>
      </c>
      <c r="L24" s="4">
        <f>I24+Jun!L24</f>
        <v>20538994.26</v>
      </c>
      <c r="M24" s="4">
        <f>J24+Jun!M24</f>
        <v>38568769.16</v>
      </c>
      <c r="N24" s="4">
        <f t="shared" si="3"/>
        <v>-18029774.9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5.197370764E9</v>
      </c>
      <c r="E25" s="6">
        <v>3.9706442E7</v>
      </c>
      <c r="F25" s="6">
        <f t="shared" si="1"/>
        <v>5157664322</v>
      </c>
      <c r="G25" s="6">
        <v>5.150139403E9</v>
      </c>
      <c r="H25" s="22">
        <v>67440.0</v>
      </c>
      <c r="I25" s="6">
        <v>1.1138964E7</v>
      </c>
      <c r="J25" s="6">
        <v>1.05464592E8</v>
      </c>
      <c r="K25" s="4">
        <f t="shared" si="2"/>
        <v>-94325628</v>
      </c>
      <c r="L25" s="4">
        <f>I25+Jun!L25</f>
        <v>146776639</v>
      </c>
      <c r="M25" s="4">
        <f>J25+Jun!M25</f>
        <v>539908674</v>
      </c>
      <c r="N25" s="4">
        <f t="shared" si="3"/>
        <v>-393132035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8.110582527E9</v>
      </c>
      <c r="E26" s="6">
        <v>4.027035E7</v>
      </c>
      <c r="F26" s="6">
        <f t="shared" si="1"/>
        <v>8070312177</v>
      </c>
      <c r="G26" s="6">
        <v>8.020958363E9</v>
      </c>
      <c r="H26" s="22">
        <v>58446.0</v>
      </c>
      <c r="I26" s="6">
        <v>3.2541418E7</v>
      </c>
      <c r="J26" s="6">
        <v>2.95920889E8</v>
      </c>
      <c r="K26" s="4">
        <f t="shared" si="2"/>
        <v>-263379471</v>
      </c>
      <c r="L26" s="4">
        <f>I26+Jun!L26</f>
        <v>251165867</v>
      </c>
      <c r="M26" s="4">
        <f>J26+Jun!M26</f>
        <v>1056381006</v>
      </c>
      <c r="N26" s="4">
        <f t="shared" si="3"/>
        <v>-805215139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5.464868445E8</v>
      </c>
      <c r="E27" s="6">
        <v>2295010.39</v>
      </c>
      <c r="F27" s="6">
        <f t="shared" si="1"/>
        <v>544191834.1</v>
      </c>
      <c r="G27" s="6">
        <v>5.164592063E8</v>
      </c>
      <c r="H27" s="22">
        <v>1170.0</v>
      </c>
      <c r="I27" s="6">
        <v>2474098.27</v>
      </c>
      <c r="J27" s="6">
        <v>4754320.82</v>
      </c>
      <c r="K27" s="4">
        <f t="shared" si="2"/>
        <v>-2280222.55</v>
      </c>
      <c r="L27" s="4">
        <f>I27+Jun!L27</f>
        <v>4131407.06</v>
      </c>
      <c r="M27" s="4">
        <f>J27+Jun!M27</f>
        <v>12545034.53</v>
      </c>
      <c r="N27" s="4">
        <f t="shared" si="3"/>
        <v>-8413627.47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2.6731366946E8</v>
      </c>
      <c r="E29" s="6">
        <v>595525.64</v>
      </c>
      <c r="F29" s="6">
        <f t="shared" ref="F29:F32" si="5">D29-E29</f>
        <v>266718143.8</v>
      </c>
      <c r="G29" s="6">
        <v>2.5947228776E8</v>
      </c>
      <c r="H29" s="22">
        <v>4844.0</v>
      </c>
      <c r="I29" s="6">
        <v>1.076940526E7</v>
      </c>
      <c r="J29" s="6">
        <v>6370367.26</v>
      </c>
      <c r="K29" s="4">
        <f t="shared" ref="K29:K32" si="6">I29-J29</f>
        <v>4399038</v>
      </c>
      <c r="L29" s="4">
        <f>I29+Jun!L29</f>
        <v>79953448.93</v>
      </c>
      <c r="M29" s="4">
        <f>J29+Jun!M29</f>
        <v>38096772.58</v>
      </c>
      <c r="N29" s="4">
        <f t="shared" ref="N29:N32" si="7">L29-M29</f>
        <v>41856676.35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4.4363280511E8</v>
      </c>
      <c r="E30" s="6">
        <v>1839447.05</v>
      </c>
      <c r="F30" s="6">
        <f t="shared" si="5"/>
        <v>441793358.1</v>
      </c>
      <c r="G30" s="6">
        <v>3.214809915E8</v>
      </c>
      <c r="H30" s="22">
        <v>7399.0</v>
      </c>
      <c r="I30" s="6">
        <v>1.856740785E7</v>
      </c>
      <c r="J30" s="6">
        <v>5029071.15</v>
      </c>
      <c r="K30" s="4">
        <f t="shared" si="6"/>
        <v>13538336.7</v>
      </c>
      <c r="L30" s="4">
        <f>I30+Jun!L30</f>
        <v>112042692.6</v>
      </c>
      <c r="M30" s="4">
        <f>J30+Jun!M30</f>
        <v>57374398.6</v>
      </c>
      <c r="N30" s="4">
        <f t="shared" si="7"/>
        <v>54668294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2.3159239508E8</v>
      </c>
      <c r="E31" s="6">
        <v>5912131.08</v>
      </c>
      <c r="F31" s="6">
        <f t="shared" si="5"/>
        <v>225680264</v>
      </c>
      <c r="G31" s="6">
        <v>2.195045625E8</v>
      </c>
      <c r="H31" s="22">
        <v>1113.0</v>
      </c>
      <c r="I31" s="6">
        <v>287156.84</v>
      </c>
      <c r="J31" s="6">
        <v>4718519.37</v>
      </c>
      <c r="K31" s="4">
        <f t="shared" si="6"/>
        <v>-4431362.53</v>
      </c>
      <c r="L31" s="4">
        <f>I31+Jun!L31</f>
        <v>3755199.19</v>
      </c>
      <c r="M31" s="4">
        <f>J31+Jun!M31</f>
        <v>41135630.57</v>
      </c>
      <c r="N31" s="4">
        <f t="shared" si="7"/>
        <v>-37380431.38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6.90441855E8</v>
      </c>
      <c r="E32" s="6">
        <v>6478448.0</v>
      </c>
      <c r="F32" s="6">
        <f t="shared" si="5"/>
        <v>683963407</v>
      </c>
      <c r="G32" s="6">
        <v>6.80904361E8</v>
      </c>
      <c r="H32" s="22">
        <v>788229.0</v>
      </c>
      <c r="I32" s="6">
        <v>1.7066114E7</v>
      </c>
      <c r="J32" s="6">
        <v>1.5789634E7</v>
      </c>
      <c r="K32" s="4">
        <f t="shared" si="6"/>
        <v>1276480</v>
      </c>
      <c r="L32" s="4">
        <f>I32+Jun!L32</f>
        <v>183919209</v>
      </c>
      <c r="M32" s="4">
        <f>J32+Jun!M32</f>
        <v>180401129</v>
      </c>
      <c r="N32" s="4">
        <f t="shared" si="7"/>
        <v>3518080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1.339805451E9</v>
      </c>
      <c r="E34" s="6">
        <v>2907633.0</v>
      </c>
      <c r="F34" s="6">
        <f>D34-E34</f>
        <v>1336897818</v>
      </c>
      <c r="G34" s="6">
        <v>1.336902207E9</v>
      </c>
      <c r="H34" s="22">
        <v>3266.0</v>
      </c>
      <c r="I34" s="6">
        <v>0.0</v>
      </c>
      <c r="J34" s="6">
        <v>2.135071E7</v>
      </c>
      <c r="K34" s="4">
        <f>I34-J34</f>
        <v>-21350710</v>
      </c>
      <c r="L34" s="4">
        <f>I34+Jun!L34</f>
        <v>50257348</v>
      </c>
      <c r="M34" s="4">
        <f>J34+Jun!M34</f>
        <v>73919970</v>
      </c>
      <c r="N34" s="4">
        <f>L34-M34</f>
        <v>-23662622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54405840407</v>
      </c>
      <c r="E35" s="28">
        <f t="shared" si="9"/>
        <v>306505555.2</v>
      </c>
      <c r="F35" s="28">
        <f t="shared" si="9"/>
        <v>54099334852</v>
      </c>
      <c r="G35" s="28">
        <f t="shared" si="9"/>
        <v>52445495675</v>
      </c>
      <c r="H35" s="29">
        <f t="shared" si="9"/>
        <v>1067488</v>
      </c>
      <c r="I35" s="28">
        <f t="shared" si="9"/>
        <v>190288438</v>
      </c>
      <c r="J35" s="28">
        <f t="shared" si="9"/>
        <v>964973827.3</v>
      </c>
      <c r="K35" s="28">
        <f t="shared" si="9"/>
        <v>-774685389.4</v>
      </c>
      <c r="L35" s="28">
        <f t="shared" si="9"/>
        <v>1682218562</v>
      </c>
      <c r="M35" s="28">
        <f t="shared" si="9"/>
        <v>4812423527</v>
      </c>
      <c r="N35" s="28">
        <f t="shared" si="9"/>
        <v>-3130204965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3.104598657E7</v>
      </c>
      <c r="E37" s="6">
        <v>387981.96</v>
      </c>
      <c r="F37" s="6">
        <f t="shared" ref="F37:F38" si="10">D37-E37</f>
        <v>30658004.61</v>
      </c>
      <c r="G37" s="6">
        <v>0.0</v>
      </c>
      <c r="H37" s="22">
        <v>49.0</v>
      </c>
      <c r="I37" s="6">
        <v>14568.92</v>
      </c>
      <c r="J37" s="6">
        <v>0.0</v>
      </c>
      <c r="K37" s="4">
        <f t="shared" ref="K37:K38" si="11">I37-J37</f>
        <v>14568.92</v>
      </c>
      <c r="L37" s="4">
        <f>I37+Jun!L37</f>
        <v>119211.12</v>
      </c>
      <c r="M37" s="4">
        <f>J37+Jun!M37</f>
        <v>405193.03</v>
      </c>
      <c r="N37" s="4">
        <f t="shared" ref="N37:N38" si="12">L37-M37</f>
        <v>-285981.91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2.022827622E9</v>
      </c>
      <c r="E38" s="6">
        <v>7.6727277E7</v>
      </c>
      <c r="F38" s="6">
        <f t="shared" si="10"/>
        <v>1946100345</v>
      </c>
      <c r="G38" s="6">
        <v>0.0</v>
      </c>
      <c r="H38" s="22">
        <v>3249.0</v>
      </c>
      <c r="I38" s="6">
        <v>8.8710798E7</v>
      </c>
      <c r="J38" s="6">
        <v>6.7859272E7</v>
      </c>
      <c r="K38" s="4">
        <f t="shared" si="11"/>
        <v>20851526</v>
      </c>
      <c r="L38" s="4">
        <f>I38+Jun!L38</f>
        <v>211539883</v>
      </c>
      <c r="M38" s="4">
        <f>J38+Jun!M38</f>
        <v>429155160</v>
      </c>
      <c r="N38" s="4">
        <f t="shared" si="12"/>
        <v>-217615277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2053873609</v>
      </c>
      <c r="E39" s="28">
        <f t="shared" si="13"/>
        <v>77115258.96</v>
      </c>
      <c r="F39" s="28">
        <f t="shared" si="13"/>
        <v>1976758350</v>
      </c>
      <c r="G39" s="28">
        <f t="shared" si="13"/>
        <v>0</v>
      </c>
      <c r="H39" s="30">
        <f t="shared" si="13"/>
        <v>3298</v>
      </c>
      <c r="I39" s="28">
        <f t="shared" si="13"/>
        <v>88725366.92</v>
      </c>
      <c r="J39" s="28">
        <f t="shared" si="13"/>
        <v>67859272</v>
      </c>
      <c r="K39" s="28">
        <f t="shared" si="13"/>
        <v>20866094.92</v>
      </c>
      <c r="L39" s="28">
        <f t="shared" si="13"/>
        <v>211659094.1</v>
      </c>
      <c r="M39" s="28">
        <f t="shared" si="13"/>
        <v>429560353</v>
      </c>
      <c r="N39" s="28">
        <f t="shared" si="13"/>
        <v>-217901258.9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56459714016</v>
      </c>
      <c r="E40" s="28">
        <f t="shared" si="14"/>
        <v>383620814.2</v>
      </c>
      <c r="F40" s="28">
        <f t="shared" si="14"/>
        <v>56076093202</v>
      </c>
      <c r="G40" s="28">
        <f t="shared" si="14"/>
        <v>52445495675</v>
      </c>
      <c r="H40" s="30">
        <f t="shared" si="14"/>
        <v>1070786</v>
      </c>
      <c r="I40" s="28">
        <f t="shared" si="14"/>
        <v>279013804.9</v>
      </c>
      <c r="J40" s="28">
        <f t="shared" si="14"/>
        <v>1032833099</v>
      </c>
      <c r="K40" s="28">
        <f t="shared" si="14"/>
        <v>-753819294.4</v>
      </c>
      <c r="L40" s="28">
        <f t="shared" si="14"/>
        <v>1893877656</v>
      </c>
      <c r="M40" s="28">
        <f t="shared" si="14"/>
        <v>5241983880</v>
      </c>
      <c r="N40" s="28">
        <f t="shared" si="14"/>
        <v>-3348106224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3.9064637151E8</v>
      </c>
      <c r="E43" s="4">
        <v>1157414.98</v>
      </c>
      <c r="F43" s="6">
        <f t="shared" ref="F43:F52" si="15">D43-E43</f>
        <v>389488956.5</v>
      </c>
      <c r="G43" s="6">
        <v>2.094689166E8</v>
      </c>
      <c r="H43" s="22">
        <v>2330.0</v>
      </c>
      <c r="I43" s="6">
        <v>789174.81</v>
      </c>
      <c r="J43" s="6">
        <v>3115943.89</v>
      </c>
      <c r="K43" s="4">
        <f t="shared" ref="K43:K52" si="16">I43-J43</f>
        <v>-2326769.08</v>
      </c>
      <c r="L43" s="4">
        <f>I43+Jun!L43</f>
        <v>4226726.65</v>
      </c>
      <c r="M43" s="4">
        <f>J43+Jun!M43</f>
        <v>28678341.72</v>
      </c>
      <c r="N43" s="4">
        <f t="shared" ref="N43:N52" si="17">L43-M43</f>
        <v>-24451615.07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1.1578663629E8</v>
      </c>
      <c r="E44" s="4">
        <v>1592711.46</v>
      </c>
      <c r="F44" s="6">
        <f t="shared" si="15"/>
        <v>114193924.8</v>
      </c>
      <c r="G44" s="6">
        <v>2.81588773E7</v>
      </c>
      <c r="H44" s="22">
        <v>812.0</v>
      </c>
      <c r="I44" s="6">
        <v>285909.33</v>
      </c>
      <c r="J44" s="6">
        <v>380339.57</v>
      </c>
      <c r="K44" s="4">
        <f t="shared" si="16"/>
        <v>-94430.24</v>
      </c>
      <c r="L44" s="4">
        <f>I44+Jun!L44</f>
        <v>1998760.09</v>
      </c>
      <c r="M44" s="4">
        <f>J44+Jun!M44</f>
        <v>3646931.23</v>
      </c>
      <c r="N44" s="4">
        <f t="shared" si="17"/>
        <v>-1648171.14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6.14049401E8</v>
      </c>
      <c r="E45" s="4">
        <v>2785684.0</v>
      </c>
      <c r="F45" s="6">
        <f t="shared" si="15"/>
        <v>611263717</v>
      </c>
      <c r="G45" s="6">
        <v>3.25138102E8</v>
      </c>
      <c r="H45" s="22">
        <v>4671.0</v>
      </c>
      <c r="I45" s="6">
        <v>846482.0</v>
      </c>
      <c r="J45" s="6">
        <v>1.4597237E7</v>
      </c>
      <c r="K45" s="4">
        <f t="shared" si="16"/>
        <v>-13750755</v>
      </c>
      <c r="L45" s="4">
        <f>I45+Jun!L45</f>
        <v>5365319</v>
      </c>
      <c r="M45" s="4">
        <f>J45+Jun!M45</f>
        <v>49539962</v>
      </c>
      <c r="N45" s="4">
        <f t="shared" si="17"/>
        <v>-44174643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3.80164209E8</v>
      </c>
      <c r="E46" s="4">
        <v>5004250.0</v>
      </c>
      <c r="F46" s="6">
        <f t="shared" si="15"/>
        <v>375159959</v>
      </c>
      <c r="G46" s="6">
        <v>2.72187227E8</v>
      </c>
      <c r="H46" s="22">
        <v>401.0</v>
      </c>
      <c r="I46" s="6">
        <v>2.2409431E7</v>
      </c>
      <c r="J46" s="6">
        <v>1942863.0</v>
      </c>
      <c r="K46" s="4">
        <f t="shared" si="16"/>
        <v>20466568</v>
      </c>
      <c r="L46" s="4">
        <f>I46+Jun!L46</f>
        <v>85267241</v>
      </c>
      <c r="M46" s="4">
        <f>J46+Jun!M46</f>
        <v>196559105</v>
      </c>
      <c r="N46" s="4">
        <f t="shared" si="17"/>
        <v>-111291864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3.173473565E8</v>
      </c>
      <c r="E47" s="4">
        <v>818748.77</v>
      </c>
      <c r="F47" s="6">
        <f t="shared" si="15"/>
        <v>316528607.7</v>
      </c>
      <c r="G47" s="6">
        <v>1.5388373896E8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I47+Jun!L47</f>
        <v>236627654.4</v>
      </c>
      <c r="M47" s="4">
        <f>J47+Jun!M47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4.2041478E8</v>
      </c>
      <c r="E48" s="4">
        <v>1.4102233E7</v>
      </c>
      <c r="F48" s="6">
        <f t="shared" si="15"/>
        <v>406312547</v>
      </c>
      <c r="G48" s="6">
        <v>2.05554954E8</v>
      </c>
      <c r="H48" s="22">
        <v>9508.0</v>
      </c>
      <c r="I48" s="6">
        <v>56180.0</v>
      </c>
      <c r="J48" s="6">
        <v>1.1695693E7</v>
      </c>
      <c r="K48" s="4">
        <f t="shared" si="16"/>
        <v>-11639513</v>
      </c>
      <c r="L48" s="4">
        <f>I48+Jun!L48</f>
        <v>295492</v>
      </c>
      <c r="M48" s="4">
        <f>J48+Jun!M48</f>
        <v>43717735</v>
      </c>
      <c r="N48" s="4">
        <f t="shared" si="17"/>
        <v>-43422243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1.764757256E9</v>
      </c>
      <c r="E49" s="4">
        <v>1.6550431E7</v>
      </c>
      <c r="F49" s="6">
        <f t="shared" si="15"/>
        <v>1748206825</v>
      </c>
      <c r="G49" s="6">
        <v>8.5603311E8</v>
      </c>
      <c r="H49" s="22">
        <v>6917.0</v>
      </c>
      <c r="I49" s="6">
        <v>653204.0</v>
      </c>
      <c r="J49" s="6">
        <v>2.5738144E7</v>
      </c>
      <c r="K49" s="4">
        <f t="shared" si="16"/>
        <v>-25084940</v>
      </c>
      <c r="L49" s="4">
        <f>I49+Jun!L49</f>
        <v>3427701</v>
      </c>
      <c r="M49" s="4">
        <f>J49+Jun!M49</f>
        <v>121726783</v>
      </c>
      <c r="N49" s="4">
        <f t="shared" si="17"/>
        <v>-118299082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1.19924422E8</v>
      </c>
      <c r="E50" s="4">
        <v>170925.0</v>
      </c>
      <c r="F50" s="6">
        <f t="shared" si="15"/>
        <v>119753497</v>
      </c>
      <c r="G50" s="6">
        <v>6.085205E7</v>
      </c>
      <c r="H50" s="22">
        <v>157.0</v>
      </c>
      <c r="I50" s="6">
        <v>0.0</v>
      </c>
      <c r="J50" s="6">
        <v>1595.0</v>
      </c>
      <c r="K50" s="4">
        <f t="shared" si="16"/>
        <v>-1595</v>
      </c>
      <c r="L50" s="4">
        <f>I50+Jun!L50</f>
        <v>0</v>
      </c>
      <c r="M50" s="4">
        <f>J50+Jun!M50</f>
        <v>1843191</v>
      </c>
      <c r="N50" s="4">
        <f t="shared" si="17"/>
        <v>-1843191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5.481929918E9</v>
      </c>
      <c r="E51" s="4">
        <v>3.177041E7</v>
      </c>
      <c r="F51" s="6">
        <f t="shared" si="15"/>
        <v>5450159508</v>
      </c>
      <c r="G51" s="6">
        <v>3.126355443E9</v>
      </c>
      <c r="H51" s="22">
        <v>54741.0</v>
      </c>
      <c r="I51" s="6">
        <v>5682868.0</v>
      </c>
      <c r="J51" s="6">
        <v>6.0348958E7</v>
      </c>
      <c r="K51" s="4">
        <f t="shared" si="16"/>
        <v>-54666090</v>
      </c>
      <c r="L51" s="4">
        <f>I51+Jun!L51</f>
        <v>38884935</v>
      </c>
      <c r="M51" s="4">
        <f>J51+Jun!M51</f>
        <v>550689434</v>
      </c>
      <c r="N51" s="4">
        <f t="shared" si="17"/>
        <v>-511804499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5.10561353E8</v>
      </c>
      <c r="E52" s="4">
        <v>2224778.0</v>
      </c>
      <c r="F52" s="6">
        <f t="shared" si="15"/>
        <v>508336575</v>
      </c>
      <c r="G52" s="6">
        <v>3.12317682E8</v>
      </c>
      <c r="H52" s="22">
        <v>5003.0</v>
      </c>
      <c r="I52" s="6">
        <v>7.0220085E7</v>
      </c>
      <c r="J52" s="6">
        <v>6165749.0</v>
      </c>
      <c r="K52" s="4">
        <f t="shared" si="16"/>
        <v>64054336</v>
      </c>
      <c r="L52" s="4">
        <f>I52+Jun!L52</f>
        <v>70220085</v>
      </c>
      <c r="M52" s="4">
        <f>J52+Jun!M52</f>
        <v>51328747</v>
      </c>
      <c r="N52" s="4">
        <f t="shared" si="17"/>
        <v>18891338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7.5387656E7</v>
      </c>
      <c r="E54" s="4">
        <v>400958.0</v>
      </c>
      <c r="F54" s="6">
        <f t="shared" ref="F54:F56" si="19">D54-E54</f>
        <v>74986698</v>
      </c>
      <c r="G54" s="6">
        <v>1.5564344E7</v>
      </c>
      <c r="H54" s="22">
        <v>1268.0</v>
      </c>
      <c r="I54" s="6">
        <v>274006.0</v>
      </c>
      <c r="J54" s="6">
        <v>1311148.0</v>
      </c>
      <c r="K54" s="4">
        <f t="shared" ref="K54:K56" si="20">I54-J54</f>
        <v>-1037142</v>
      </c>
      <c r="L54" s="4">
        <f>I54+Jun!L54</f>
        <v>1390744</v>
      </c>
      <c r="M54" s="4">
        <f>J54+Jun!M54</f>
        <v>3360633</v>
      </c>
      <c r="N54" s="4">
        <f t="shared" ref="N54:N56" si="21">L54-M54</f>
        <v>-1969889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5.6046374E7</v>
      </c>
      <c r="E55" s="4">
        <v>372324.0</v>
      </c>
      <c r="F55" s="6">
        <f t="shared" si="19"/>
        <v>55674050</v>
      </c>
      <c r="G55" s="6">
        <v>3.9707052E7</v>
      </c>
      <c r="H55" s="22">
        <v>518.0</v>
      </c>
      <c r="I55" s="6">
        <v>129824.0</v>
      </c>
      <c r="J55" s="6">
        <v>487012.0</v>
      </c>
      <c r="K55" s="4">
        <f t="shared" si="20"/>
        <v>-357188</v>
      </c>
      <c r="L55" s="4">
        <f>I55+Jun!L55</f>
        <v>909085</v>
      </c>
      <c r="M55" s="4">
        <f>J55+Jun!M55</f>
        <v>1308455</v>
      </c>
      <c r="N55" s="4">
        <f t="shared" si="21"/>
        <v>-399370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4.7696899E7</v>
      </c>
      <c r="E56" s="4">
        <v>343715.0</v>
      </c>
      <c r="F56" s="6">
        <f t="shared" si="19"/>
        <v>47353184</v>
      </c>
      <c r="G56" s="6">
        <v>3.8999465E7</v>
      </c>
      <c r="H56" s="22">
        <v>253.0</v>
      </c>
      <c r="I56" s="6">
        <v>559503.0</v>
      </c>
      <c r="J56" s="6">
        <v>295610.0</v>
      </c>
      <c r="K56" s="4">
        <f t="shared" si="20"/>
        <v>263893</v>
      </c>
      <c r="L56" s="4">
        <f>I56+Jun!L56</f>
        <v>969027</v>
      </c>
      <c r="M56" s="4">
        <f>J56+Jun!M56</f>
        <v>515375</v>
      </c>
      <c r="N56" s="4">
        <f t="shared" si="21"/>
        <v>453652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10294712632</v>
      </c>
      <c r="E57" s="28">
        <f t="shared" si="23"/>
        <v>77294583.21</v>
      </c>
      <c r="F57" s="28">
        <f t="shared" si="23"/>
        <v>10217418049</v>
      </c>
      <c r="G57" s="28">
        <f t="shared" si="23"/>
        <v>5644220962</v>
      </c>
      <c r="H57" s="28">
        <f t="shared" si="23"/>
        <v>86625</v>
      </c>
      <c r="I57" s="28">
        <f t="shared" si="23"/>
        <v>101906667.1</v>
      </c>
      <c r="J57" s="28">
        <f t="shared" si="23"/>
        <v>126080292.5</v>
      </c>
      <c r="K57" s="28">
        <f t="shared" si="23"/>
        <v>-24173625.32</v>
      </c>
      <c r="L57" s="28">
        <f t="shared" si="23"/>
        <v>449582770.1</v>
      </c>
      <c r="M57" s="28">
        <f t="shared" si="23"/>
        <v>1291885152</v>
      </c>
      <c r="N57" s="28">
        <f t="shared" si="23"/>
        <v>-842302381.9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6.884537957E7</v>
      </c>
      <c r="E59" s="6">
        <v>434347.53</v>
      </c>
      <c r="F59" s="6">
        <f t="shared" ref="F59:F62" si="24">D59-E59</f>
        <v>68411032.04</v>
      </c>
      <c r="G59" s="6">
        <v>0.0</v>
      </c>
      <c r="H59" s="22">
        <v>49.0</v>
      </c>
      <c r="I59" s="6">
        <v>4226971.61</v>
      </c>
      <c r="J59" s="6">
        <v>0.0</v>
      </c>
      <c r="K59" s="4">
        <f t="shared" ref="K59:K62" si="25">I59-J59</f>
        <v>4226971.61</v>
      </c>
      <c r="L59" s="4">
        <f>I59+Jun!L59</f>
        <v>4226971.61</v>
      </c>
      <c r="M59" s="4">
        <f>J59+Jun!M59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3.27505455E8</v>
      </c>
      <c r="E60" s="6">
        <v>1.818675316E7</v>
      </c>
      <c r="F60" s="6">
        <f t="shared" si="24"/>
        <v>309318701.8</v>
      </c>
      <c r="G60" s="6">
        <v>1.73930145E8</v>
      </c>
      <c r="H60" s="22">
        <v>206.0</v>
      </c>
      <c r="I60" s="6">
        <v>0.0</v>
      </c>
      <c r="J60" s="6">
        <v>666710.0</v>
      </c>
      <c r="K60" s="4">
        <f t="shared" si="25"/>
        <v>-666710</v>
      </c>
      <c r="L60" s="4">
        <f>I60+Jun!L60</f>
        <v>0</v>
      </c>
      <c r="M60" s="4">
        <f>J60+Jun!M60</f>
        <v>32422449</v>
      </c>
      <c r="N60" s="4">
        <f t="shared" si="26"/>
        <v>-32422449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1.717855974E9</v>
      </c>
      <c r="E61" s="6">
        <v>1.7571114E7</v>
      </c>
      <c r="F61" s="6">
        <f t="shared" si="24"/>
        <v>1700284860</v>
      </c>
      <c r="G61" s="6">
        <v>0.0</v>
      </c>
      <c r="H61" s="22">
        <v>4304.0</v>
      </c>
      <c r="I61" s="6">
        <v>2.4202176E7</v>
      </c>
      <c r="J61" s="6">
        <v>2.5053161E7</v>
      </c>
      <c r="K61" s="4">
        <f t="shared" si="25"/>
        <v>-850985</v>
      </c>
      <c r="L61" s="4">
        <f>I61+Jun!L61</f>
        <v>50496274</v>
      </c>
      <c r="M61" s="4">
        <f>J61+Jun!M61</f>
        <v>148664274</v>
      </c>
      <c r="N61" s="4">
        <f t="shared" si="26"/>
        <v>-98168000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2.5392378E8</v>
      </c>
      <c r="E62" s="6">
        <v>5145995.0</v>
      </c>
      <c r="F62" s="6">
        <f t="shared" si="24"/>
        <v>248777785</v>
      </c>
      <c r="G62" s="6">
        <v>0.0</v>
      </c>
      <c r="H62" s="22">
        <v>776.0</v>
      </c>
      <c r="I62" s="6">
        <v>3704020.0</v>
      </c>
      <c r="J62" s="6">
        <v>5374759.0</v>
      </c>
      <c r="K62" s="4">
        <f t="shared" si="25"/>
        <v>-1670739</v>
      </c>
      <c r="L62" s="4">
        <f>I62+Jun!L62</f>
        <v>8804749</v>
      </c>
      <c r="M62" s="4">
        <f>J62+Jun!M62</f>
        <v>17462626</v>
      </c>
      <c r="N62" s="4">
        <f t="shared" si="26"/>
        <v>-8657877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2368130589</v>
      </c>
      <c r="E63" s="28">
        <f t="shared" si="28"/>
        <v>41338209.69</v>
      </c>
      <c r="F63" s="28">
        <f t="shared" si="28"/>
        <v>2326792379</v>
      </c>
      <c r="G63" s="28">
        <f t="shared" si="28"/>
        <v>173930145</v>
      </c>
      <c r="H63" s="29">
        <f t="shared" si="28"/>
        <v>5335</v>
      </c>
      <c r="I63" s="28">
        <f t="shared" si="28"/>
        <v>32133167.61</v>
      </c>
      <c r="J63" s="28">
        <f t="shared" si="28"/>
        <v>31094630</v>
      </c>
      <c r="K63" s="28">
        <f t="shared" si="28"/>
        <v>1038537.61</v>
      </c>
      <c r="L63" s="28">
        <f t="shared" si="28"/>
        <v>63527994.61</v>
      </c>
      <c r="M63" s="28">
        <f t="shared" si="28"/>
        <v>200165685.3</v>
      </c>
      <c r="N63" s="28">
        <f t="shared" si="28"/>
        <v>-136637690.7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12662843221</v>
      </c>
      <c r="E64" s="28">
        <f t="shared" si="29"/>
        <v>118632792.9</v>
      </c>
      <c r="F64" s="28">
        <f t="shared" si="29"/>
        <v>12544210428</v>
      </c>
      <c r="G64" s="28">
        <f t="shared" si="29"/>
        <v>5818151107</v>
      </c>
      <c r="H64" s="29">
        <f t="shared" si="29"/>
        <v>91960</v>
      </c>
      <c r="I64" s="28">
        <f t="shared" si="29"/>
        <v>134039834.8</v>
      </c>
      <c r="J64" s="28">
        <f t="shared" si="29"/>
        <v>157174922.5</v>
      </c>
      <c r="K64" s="28">
        <f t="shared" si="29"/>
        <v>-23135087.71</v>
      </c>
      <c r="L64" s="28">
        <f t="shared" si="29"/>
        <v>513110764.7</v>
      </c>
      <c r="M64" s="28">
        <f t="shared" si="29"/>
        <v>1492050837</v>
      </c>
      <c r="N64" s="28">
        <f t="shared" si="29"/>
        <v>-978940072.6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3.4817010348E10</v>
      </c>
      <c r="E67" s="6">
        <v>2.48130019E8</v>
      </c>
      <c r="F67" s="6">
        <f t="shared" ref="F67:F77" si="30">D67-E67</f>
        <v>34568880329</v>
      </c>
      <c r="G67" s="6">
        <v>2.66E8</v>
      </c>
      <c r="H67" s="22">
        <v>24267.0</v>
      </c>
      <c r="I67" s="6">
        <v>1.40954891E8</v>
      </c>
      <c r="J67" s="6">
        <v>3.21917634E8</v>
      </c>
      <c r="K67" s="4">
        <f t="shared" ref="K67:K77" si="31">I67-J67</f>
        <v>-180962743</v>
      </c>
      <c r="L67" s="4">
        <f>I67+Jun!L67</f>
        <v>1255555669</v>
      </c>
      <c r="M67" s="4">
        <f>J67+Jun!M67</f>
        <v>2290390898</v>
      </c>
      <c r="N67" s="4">
        <f t="shared" ref="N67:N77" si="32">L67-M67</f>
        <v>-1034835229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2.5846337605E8</v>
      </c>
      <c r="E68" s="6">
        <v>1178271.84</v>
      </c>
      <c r="F68" s="6">
        <f t="shared" si="30"/>
        <v>257285104.2</v>
      </c>
      <c r="G68" s="6">
        <v>0.0</v>
      </c>
      <c r="H68" s="22">
        <v>915.0</v>
      </c>
      <c r="I68" s="6">
        <v>1209796.84</v>
      </c>
      <c r="J68" s="6">
        <v>2619975.1</v>
      </c>
      <c r="K68" s="4">
        <f t="shared" si="31"/>
        <v>-1410178.26</v>
      </c>
      <c r="L68" s="4">
        <f>I68+Jun!L68</f>
        <v>4189268.48</v>
      </c>
      <c r="M68" s="4">
        <f>J68+Jun!M68</f>
        <v>26225756.85</v>
      </c>
      <c r="N68" s="4">
        <f t="shared" si="32"/>
        <v>-22036488.37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9.1711218529E8</v>
      </c>
      <c r="E69" s="6">
        <v>8154207.74</v>
      </c>
      <c r="F69" s="6">
        <f t="shared" si="30"/>
        <v>908957977.6</v>
      </c>
      <c r="G69" s="6">
        <v>0.0</v>
      </c>
      <c r="H69" s="22">
        <v>1783.0</v>
      </c>
      <c r="I69" s="6">
        <v>1.641720322E7</v>
      </c>
      <c r="J69" s="6">
        <v>2335145.03</v>
      </c>
      <c r="K69" s="4">
        <f t="shared" si="31"/>
        <v>14082058.19</v>
      </c>
      <c r="L69" s="4">
        <f>I69+Jun!L69</f>
        <v>65642648.39</v>
      </c>
      <c r="M69" s="4">
        <f>J69+Jun!M69</f>
        <v>112412234.9</v>
      </c>
      <c r="N69" s="4">
        <f t="shared" si="32"/>
        <v>-46769586.47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1.90147699E8</v>
      </c>
      <c r="E70" s="6">
        <v>178981.0</v>
      </c>
      <c r="F70" s="6">
        <f t="shared" si="30"/>
        <v>189968718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1"/>
        <v>0</v>
      </c>
      <c r="L70" s="4">
        <f>I70+Jun!L70</f>
        <v>4998</v>
      </c>
      <c r="M70" s="4">
        <f>J70+Jun!M70</f>
        <v>426661</v>
      </c>
      <c r="N70" s="4">
        <f t="shared" si="32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9.03444157E8</v>
      </c>
      <c r="E71" s="6">
        <v>4030252.0</v>
      </c>
      <c r="F71" s="6">
        <f t="shared" si="30"/>
        <v>899413905</v>
      </c>
      <c r="G71" s="6">
        <v>0.0</v>
      </c>
      <c r="H71" s="22">
        <v>1719.0</v>
      </c>
      <c r="I71" s="6">
        <v>1141432.0</v>
      </c>
      <c r="J71" s="6">
        <v>4.630434E7</v>
      </c>
      <c r="K71" s="4">
        <f t="shared" si="31"/>
        <v>-45162908</v>
      </c>
      <c r="L71" s="4">
        <f>I71+Jun!L71</f>
        <v>5050580</v>
      </c>
      <c r="M71" s="4">
        <f>J71+Jun!M71</f>
        <v>308044914</v>
      </c>
      <c r="N71" s="4">
        <f t="shared" si="32"/>
        <v>-302994334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1.344072183E9</v>
      </c>
      <c r="E72" s="6">
        <v>3.2093445E7</v>
      </c>
      <c r="F72" s="6">
        <f t="shared" si="30"/>
        <v>1311978738</v>
      </c>
      <c r="G72" s="6">
        <v>0.0</v>
      </c>
      <c r="H72" s="22">
        <v>4445.0</v>
      </c>
      <c r="I72" s="6">
        <v>5515952.0</v>
      </c>
      <c r="J72" s="6">
        <v>1.8997128E7</v>
      </c>
      <c r="K72" s="4">
        <f t="shared" si="31"/>
        <v>-13481176</v>
      </c>
      <c r="L72" s="4">
        <f>I72+Jun!L72</f>
        <v>16460487</v>
      </c>
      <c r="M72" s="4">
        <f>J72+Jun!M72</f>
        <v>129864345</v>
      </c>
      <c r="N72" s="4">
        <f t="shared" si="32"/>
        <v>-113403858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4.93879233E8</v>
      </c>
      <c r="E73" s="6">
        <v>9902416.0</v>
      </c>
      <c r="F73" s="6">
        <f t="shared" si="30"/>
        <v>483976817</v>
      </c>
      <c r="G73" s="6">
        <v>0.0</v>
      </c>
      <c r="H73" s="22">
        <v>380.0</v>
      </c>
      <c r="I73" s="6">
        <v>0.0</v>
      </c>
      <c r="J73" s="6">
        <v>1.19086161E8</v>
      </c>
      <c r="K73" s="4">
        <f t="shared" si="31"/>
        <v>-119086161</v>
      </c>
      <c r="L73" s="4">
        <f>I73+Jun!L73</f>
        <v>0</v>
      </c>
      <c r="M73" s="4">
        <f>J73+Jun!M73</f>
        <v>147867584</v>
      </c>
      <c r="N73" s="4">
        <f t="shared" si="32"/>
        <v>-147867584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2.7455570949E8</v>
      </c>
      <c r="E74" s="6">
        <v>1566525.4</v>
      </c>
      <c r="F74" s="6">
        <f t="shared" si="30"/>
        <v>272989184.1</v>
      </c>
      <c r="G74" s="6">
        <v>0.0</v>
      </c>
      <c r="H74" s="22">
        <v>3974.0</v>
      </c>
      <c r="I74" s="6">
        <v>1753988.22</v>
      </c>
      <c r="J74" s="6">
        <v>397753.25</v>
      </c>
      <c r="K74" s="4">
        <f t="shared" si="31"/>
        <v>1356234.97</v>
      </c>
      <c r="L74" s="4">
        <f>I74+Jun!L74</f>
        <v>15009085.55</v>
      </c>
      <c r="M74" s="4">
        <f>J74+Jun!M74</f>
        <v>71526914.6</v>
      </c>
      <c r="N74" s="4">
        <f t="shared" si="32"/>
        <v>-56517829.05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1.9036215221E9</v>
      </c>
      <c r="E75" s="6">
        <v>3298160.34</v>
      </c>
      <c r="F75" s="6">
        <f t="shared" si="30"/>
        <v>1900323362</v>
      </c>
      <c r="G75" s="6">
        <v>0.0</v>
      </c>
      <c r="H75" s="22">
        <v>772.0</v>
      </c>
      <c r="I75" s="6">
        <v>87783.0</v>
      </c>
      <c r="J75" s="6">
        <v>4511101.41</v>
      </c>
      <c r="K75" s="4">
        <f t="shared" si="31"/>
        <v>-4423318.41</v>
      </c>
      <c r="L75" s="4">
        <f>I75+Jun!L75</f>
        <v>80191505.86</v>
      </c>
      <c r="M75" s="4">
        <f>J75+Jun!M75</f>
        <v>15580575.01</v>
      </c>
      <c r="N75" s="4">
        <f t="shared" si="32"/>
        <v>64610930.85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6.494084743E9</v>
      </c>
      <c r="E76" s="6">
        <v>1.386229E7</v>
      </c>
      <c r="F76" s="6">
        <f t="shared" si="30"/>
        <v>6480222453</v>
      </c>
      <c r="G76" s="6">
        <v>0.0</v>
      </c>
      <c r="H76" s="22">
        <v>19627.0</v>
      </c>
      <c r="I76" s="6">
        <v>6.4585165E7</v>
      </c>
      <c r="J76" s="6">
        <v>4.6478131E7</v>
      </c>
      <c r="K76" s="4">
        <f t="shared" si="31"/>
        <v>18107034</v>
      </c>
      <c r="L76" s="4">
        <f>I76+Jun!L76</f>
        <v>593965093</v>
      </c>
      <c r="M76" s="4">
        <f>J76+Jun!M76</f>
        <v>766050758</v>
      </c>
      <c r="N76" s="4">
        <f t="shared" si="32"/>
        <v>-172085665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1.50665879E8</v>
      </c>
      <c r="E77" s="6">
        <v>2447355.0</v>
      </c>
      <c r="F77" s="6">
        <f t="shared" si="30"/>
        <v>148218524</v>
      </c>
      <c r="G77" s="6">
        <v>0.0</v>
      </c>
      <c r="H77" s="22">
        <v>2942.0</v>
      </c>
      <c r="I77" s="6">
        <v>7517027.0</v>
      </c>
      <c r="J77" s="6">
        <v>3484882.0</v>
      </c>
      <c r="K77" s="4">
        <f t="shared" si="31"/>
        <v>4032145</v>
      </c>
      <c r="L77" s="4">
        <f>I77+Jun!L77</f>
        <v>12530717</v>
      </c>
      <c r="M77" s="4">
        <f>J77+Jun!M77</f>
        <v>16848384</v>
      </c>
      <c r="N77" s="4">
        <f t="shared" si="32"/>
        <v>-4317667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I79+Jun!L79</f>
        <v>0</v>
      </c>
      <c r="M79" s="4">
        <f>J79+Jun!M79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47747057035</v>
      </c>
      <c r="E80" s="28">
        <f t="shared" si="34"/>
        <v>324841923.3</v>
      </c>
      <c r="F80" s="28">
        <f t="shared" si="34"/>
        <v>47422215112</v>
      </c>
      <c r="G80" s="28">
        <f t="shared" si="34"/>
        <v>266000000</v>
      </c>
      <c r="H80" s="28">
        <f t="shared" si="34"/>
        <v>60958</v>
      </c>
      <c r="I80" s="28">
        <f t="shared" si="34"/>
        <v>239183238.3</v>
      </c>
      <c r="J80" s="28">
        <f t="shared" si="34"/>
        <v>566132250.8</v>
      </c>
      <c r="K80" s="28">
        <f t="shared" si="34"/>
        <v>-326949012.5</v>
      </c>
      <c r="L80" s="28">
        <f t="shared" si="34"/>
        <v>2048600052</v>
      </c>
      <c r="M80" s="28">
        <f t="shared" si="34"/>
        <v>4585239025</v>
      </c>
      <c r="N80" s="28">
        <f t="shared" si="34"/>
        <v>-2536638973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1.1498745881E10</v>
      </c>
      <c r="E82" s="6">
        <v>7.5443602E7</v>
      </c>
      <c r="F82" s="6">
        <f t="shared" ref="F82:F88" si="35">D82-E82</f>
        <v>11423302279</v>
      </c>
      <c r="G82" s="6">
        <v>0.0</v>
      </c>
      <c r="H82" s="22">
        <v>7035.0</v>
      </c>
      <c r="I82" s="6">
        <v>6.4682648E7</v>
      </c>
      <c r="J82" s="6">
        <v>1.32594767E8</v>
      </c>
      <c r="K82" s="4">
        <f t="shared" ref="K82:K88" si="36">I82-J82</f>
        <v>-67912119</v>
      </c>
      <c r="L82" s="4">
        <f>I82+Jun!L82</f>
        <v>203524855</v>
      </c>
      <c r="M82" s="4">
        <f>J82+Jun!M82</f>
        <v>859345163</v>
      </c>
      <c r="N82" s="4">
        <f t="shared" ref="N82:N88" si="37">L82-M82</f>
        <v>-655820308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8.458915283E7</v>
      </c>
      <c r="E83" s="6">
        <v>2226017.83</v>
      </c>
      <c r="F83" s="6">
        <f t="shared" si="35"/>
        <v>82363135</v>
      </c>
      <c r="G83" s="6">
        <v>0.0</v>
      </c>
      <c r="H83" s="22">
        <v>66.0</v>
      </c>
      <c r="I83" s="6">
        <v>0.0</v>
      </c>
      <c r="J83" s="6">
        <v>3.272746998E7</v>
      </c>
      <c r="K83" s="4">
        <f t="shared" si="36"/>
        <v>-32727469.98</v>
      </c>
      <c r="L83" s="4">
        <f>I83+Jun!L83</f>
        <v>29237669.08</v>
      </c>
      <c r="M83" s="4">
        <f>J83+Jun!M83</f>
        <v>46767693.1</v>
      </c>
      <c r="N83" s="4">
        <f t="shared" si="37"/>
        <v>-17530024.02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3.24585899E8</v>
      </c>
      <c r="E84" s="6">
        <v>1089178.0</v>
      </c>
      <c r="F84" s="6">
        <f t="shared" si="35"/>
        <v>323496721</v>
      </c>
      <c r="G84" s="6">
        <v>0.0</v>
      </c>
      <c r="H84" s="22">
        <v>153.0</v>
      </c>
      <c r="I84" s="6">
        <v>0.0</v>
      </c>
      <c r="J84" s="6">
        <v>168649.0</v>
      </c>
      <c r="K84" s="4">
        <f t="shared" si="36"/>
        <v>-168649</v>
      </c>
      <c r="L84" s="4">
        <f>I84+Jun!L84</f>
        <v>300792</v>
      </c>
      <c r="M84" s="4">
        <f>J84+Jun!M84</f>
        <v>8995507</v>
      </c>
      <c r="N84" s="4">
        <f t="shared" si="37"/>
        <v>-8694715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6.8262508E7</v>
      </c>
      <c r="E85" s="6">
        <v>5726546.0</v>
      </c>
      <c r="F85" s="6">
        <f t="shared" si="35"/>
        <v>62535962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I85+Jun!L85</f>
        <v>0</v>
      </c>
      <c r="M85" s="4">
        <f>J85+Jun!M85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1.61576427E9</v>
      </c>
      <c r="E86" s="6">
        <v>8456901.0</v>
      </c>
      <c r="F86" s="6">
        <f t="shared" si="35"/>
        <v>1607307369</v>
      </c>
      <c r="G86" s="6">
        <v>0.0</v>
      </c>
      <c r="H86" s="22">
        <v>1521.0</v>
      </c>
      <c r="I86" s="6">
        <v>5774.0</v>
      </c>
      <c r="J86" s="6">
        <v>1.8350747E7</v>
      </c>
      <c r="K86" s="4">
        <f t="shared" si="36"/>
        <v>-18344973</v>
      </c>
      <c r="L86" s="4">
        <f>I86+Jun!L86</f>
        <v>209711</v>
      </c>
      <c r="M86" s="4">
        <f>J86+Jun!M86</f>
        <v>144822788</v>
      </c>
      <c r="N86" s="4">
        <f t="shared" si="37"/>
        <v>-144613077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2.3435694283E8</v>
      </c>
      <c r="E87" s="6">
        <v>1622317.43</v>
      </c>
      <c r="F87" s="6">
        <f t="shared" si="35"/>
        <v>232734625.4</v>
      </c>
      <c r="G87" s="6">
        <v>0.0</v>
      </c>
      <c r="H87" s="22">
        <v>95.0</v>
      </c>
      <c r="I87" s="6">
        <v>145800.0</v>
      </c>
      <c r="J87" s="6">
        <v>0.0</v>
      </c>
      <c r="K87" s="4">
        <f t="shared" si="36"/>
        <v>145800</v>
      </c>
      <c r="L87" s="4">
        <f>I87+Jun!L87</f>
        <v>878703.23</v>
      </c>
      <c r="M87" s="4">
        <f>J87+Jun!M87</f>
        <v>36185.19</v>
      </c>
      <c r="N87" s="4">
        <f t="shared" si="37"/>
        <v>842518.04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6.16174488E8</v>
      </c>
      <c r="E88" s="6">
        <v>3.9579385E7</v>
      </c>
      <c r="F88" s="6">
        <f t="shared" si="35"/>
        <v>576595103</v>
      </c>
      <c r="G88" s="6">
        <v>0.0</v>
      </c>
      <c r="H88" s="22">
        <v>2661.0</v>
      </c>
      <c r="I88" s="6">
        <v>9.6109676E7</v>
      </c>
      <c r="J88" s="6">
        <v>7.8893066E7</v>
      </c>
      <c r="K88" s="4">
        <f t="shared" si="36"/>
        <v>17216610</v>
      </c>
      <c r="L88" s="4">
        <f>I88+Jun!L88</f>
        <v>188063343</v>
      </c>
      <c r="M88" s="4">
        <f>J88+Jun!M88</f>
        <v>128222100</v>
      </c>
      <c r="N88" s="4">
        <f t="shared" si="37"/>
        <v>59841243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14442479142</v>
      </c>
      <c r="E89" s="28">
        <f t="shared" si="39"/>
        <v>134143947.3</v>
      </c>
      <c r="F89" s="28">
        <f t="shared" si="39"/>
        <v>14308335194</v>
      </c>
      <c r="G89" s="28">
        <f t="shared" si="39"/>
        <v>0</v>
      </c>
      <c r="H89" s="28">
        <f t="shared" si="39"/>
        <v>11554</v>
      </c>
      <c r="I89" s="28">
        <f t="shared" si="39"/>
        <v>160943898</v>
      </c>
      <c r="J89" s="28">
        <f t="shared" si="39"/>
        <v>262734699</v>
      </c>
      <c r="K89" s="28">
        <f t="shared" si="39"/>
        <v>-101790801</v>
      </c>
      <c r="L89" s="28">
        <f t="shared" si="39"/>
        <v>422215073.3</v>
      </c>
      <c r="M89" s="28">
        <f t="shared" si="39"/>
        <v>1189158897</v>
      </c>
      <c r="N89" s="28">
        <f t="shared" si="39"/>
        <v>-766943824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7.48148714E8</v>
      </c>
      <c r="E90" s="6">
        <v>6948621.0</v>
      </c>
      <c r="F90" s="6">
        <f>D90-E90</f>
        <v>741200093</v>
      </c>
      <c r="G90" s="6">
        <v>0.0</v>
      </c>
      <c r="H90" s="22">
        <v>566.0</v>
      </c>
      <c r="I90" s="6">
        <v>1950822.0</v>
      </c>
      <c r="J90" s="6">
        <v>4789979.0</v>
      </c>
      <c r="K90" s="4">
        <f>I90-J90</f>
        <v>-2839157</v>
      </c>
      <c r="L90" s="4">
        <f>I90+Jun!L90</f>
        <v>22890457</v>
      </c>
      <c r="M90" s="4">
        <f>J90+Jun!M90</f>
        <v>60809648</v>
      </c>
      <c r="N90" s="4">
        <f>L90-M90</f>
        <v>-37919191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748148714</v>
      </c>
      <c r="E91" s="28">
        <f t="shared" si="40"/>
        <v>6948621</v>
      </c>
      <c r="F91" s="28">
        <f t="shared" si="40"/>
        <v>741200093</v>
      </c>
      <c r="G91" s="28">
        <f t="shared" si="40"/>
        <v>0</v>
      </c>
      <c r="H91" s="30">
        <f t="shared" si="40"/>
        <v>566</v>
      </c>
      <c r="I91" s="28">
        <f t="shared" si="40"/>
        <v>1950822</v>
      </c>
      <c r="J91" s="28">
        <f t="shared" si="40"/>
        <v>4789979</v>
      </c>
      <c r="K91" s="28">
        <f t="shared" si="40"/>
        <v>-2839157</v>
      </c>
      <c r="L91" s="28">
        <f t="shared" si="40"/>
        <v>22890457</v>
      </c>
      <c r="M91" s="28">
        <f t="shared" si="40"/>
        <v>60809648</v>
      </c>
      <c r="N91" s="28">
        <f t="shared" si="40"/>
        <v>-37919191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62937684891</v>
      </c>
      <c r="E92" s="28">
        <f t="shared" si="41"/>
        <v>465934491.6</v>
      </c>
      <c r="F92" s="28">
        <f t="shared" si="41"/>
        <v>62471750399</v>
      </c>
      <c r="G92" s="28">
        <f t="shared" si="41"/>
        <v>266000000</v>
      </c>
      <c r="H92" s="29">
        <f t="shared" si="41"/>
        <v>73078</v>
      </c>
      <c r="I92" s="28">
        <f t="shared" si="41"/>
        <v>402077958.3</v>
      </c>
      <c r="J92" s="28">
        <f t="shared" si="41"/>
        <v>833656928.8</v>
      </c>
      <c r="K92" s="28">
        <f t="shared" si="41"/>
        <v>-431578970.5</v>
      </c>
      <c r="L92" s="28">
        <f t="shared" si="41"/>
        <v>2493705583</v>
      </c>
      <c r="M92" s="28">
        <f t="shared" si="41"/>
        <v>5835207571</v>
      </c>
      <c r="N92" s="28">
        <f t="shared" si="41"/>
        <v>-3341501988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1.7392462596E8</v>
      </c>
      <c r="E95" s="6">
        <v>226543.57</v>
      </c>
      <c r="F95" s="6">
        <f t="shared" ref="F95:F98" si="42">D95-E95</f>
        <v>173698082.4</v>
      </c>
      <c r="G95" s="6">
        <v>0.0</v>
      </c>
      <c r="H95" s="22">
        <v>70.0</v>
      </c>
      <c r="I95" s="6">
        <v>63500.0</v>
      </c>
      <c r="J95" s="6">
        <v>247463.41</v>
      </c>
      <c r="K95" s="4">
        <f t="shared" ref="K95:K98" si="43">I95-J95</f>
        <v>-183963.41</v>
      </c>
      <c r="L95" s="4">
        <f>I95+Jun!L95</f>
        <v>1333500</v>
      </c>
      <c r="M95" s="4">
        <f>J95+Jun!M95</f>
        <v>576210.71</v>
      </c>
      <c r="N95" s="4">
        <f t="shared" ref="N95:N98" si="44">L95-M95</f>
        <v>757289.29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2.0335432427E10</v>
      </c>
      <c r="E96" s="6">
        <v>1.2869967E7</v>
      </c>
      <c r="F96" s="6">
        <f t="shared" si="42"/>
        <v>20322562460</v>
      </c>
      <c r="G96" s="6">
        <v>0.0</v>
      </c>
      <c r="H96" s="22">
        <v>21186.0</v>
      </c>
      <c r="I96" s="6">
        <v>349126.0</v>
      </c>
      <c r="J96" s="6">
        <v>2.57037907E8</v>
      </c>
      <c r="K96" s="4">
        <f t="shared" si="43"/>
        <v>-256688781</v>
      </c>
      <c r="L96" s="4">
        <f>I96+Jun!L96</f>
        <v>2438424</v>
      </c>
      <c r="M96" s="4">
        <f>J96+Jun!M96</f>
        <v>2220332803</v>
      </c>
      <c r="N96" s="4">
        <f t="shared" si="44"/>
        <v>-2217894379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2.001248081E9</v>
      </c>
      <c r="E97" s="6">
        <v>1.5182277E7</v>
      </c>
      <c r="F97" s="6">
        <f t="shared" si="42"/>
        <v>1986065804</v>
      </c>
      <c r="G97" s="6">
        <v>0.0</v>
      </c>
      <c r="H97" s="22">
        <v>1275.0</v>
      </c>
      <c r="I97" s="6">
        <v>5.6888938E7</v>
      </c>
      <c r="J97" s="6">
        <v>2.04774588E8</v>
      </c>
      <c r="K97" s="4">
        <f t="shared" si="43"/>
        <v>-147885650</v>
      </c>
      <c r="L97" s="4">
        <f>I97+Jun!L97</f>
        <v>452190775</v>
      </c>
      <c r="M97" s="4">
        <f>J97+Jun!M97</f>
        <v>1273306456</v>
      </c>
      <c r="N97" s="4">
        <f t="shared" si="44"/>
        <v>-821115681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1.2043562286E10</v>
      </c>
      <c r="E98" s="6">
        <v>3.49877808E8</v>
      </c>
      <c r="F98" s="6">
        <f t="shared" si="42"/>
        <v>11693684478</v>
      </c>
      <c r="G98" s="6">
        <v>0.0</v>
      </c>
      <c r="H98" s="22">
        <v>74079.0</v>
      </c>
      <c r="I98" s="6">
        <v>2.6356492E8</v>
      </c>
      <c r="J98" s="6">
        <v>6.8078763E8</v>
      </c>
      <c r="K98" s="4">
        <f t="shared" si="43"/>
        <v>-417222710</v>
      </c>
      <c r="L98" s="4">
        <f>I98+Jun!L98</f>
        <v>3273475526</v>
      </c>
      <c r="M98" s="4">
        <f>J98+Jun!M98</f>
        <v>4237198302</v>
      </c>
      <c r="N98" s="4">
        <f t="shared" si="44"/>
        <v>-963722776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1.2087953688E10</v>
      </c>
      <c r="E100" s="6">
        <v>8577866.0</v>
      </c>
      <c r="F100" s="6">
        <f>D100-E100</f>
        <v>12079375822</v>
      </c>
      <c r="G100" s="6">
        <v>0.0</v>
      </c>
      <c r="H100" s="22">
        <v>29367.0</v>
      </c>
      <c r="I100" s="6">
        <v>7.75639715E8</v>
      </c>
      <c r="J100" s="6">
        <v>6.63199588E8</v>
      </c>
      <c r="K100" s="4">
        <f>I100-J100</f>
        <v>112440127</v>
      </c>
      <c r="L100" s="4">
        <f>I100+Jun!L100</f>
        <v>6728786389</v>
      </c>
      <c r="M100" s="4">
        <f>J100+Jun!M100</f>
        <v>6327522995</v>
      </c>
      <c r="N100" s="4">
        <f>L100-M100</f>
        <v>401263394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46642121108</v>
      </c>
      <c r="E101" s="28">
        <f t="shared" si="46"/>
        <v>386734461.6</v>
      </c>
      <c r="F101" s="28">
        <f t="shared" si="46"/>
        <v>46255386646</v>
      </c>
      <c r="G101" s="28">
        <f t="shared" si="46"/>
        <v>0</v>
      </c>
      <c r="H101" s="30">
        <f t="shared" si="46"/>
        <v>125977</v>
      </c>
      <c r="I101" s="28">
        <f t="shared" si="46"/>
        <v>1096506199</v>
      </c>
      <c r="J101" s="28">
        <f t="shared" si="46"/>
        <v>1806047176</v>
      </c>
      <c r="K101" s="28">
        <f t="shared" si="46"/>
        <v>-709540977.4</v>
      </c>
      <c r="L101" s="28">
        <f t="shared" si="46"/>
        <v>10458224614</v>
      </c>
      <c r="M101" s="28">
        <f t="shared" si="46"/>
        <v>14058936767</v>
      </c>
      <c r="N101" s="28">
        <f t="shared" si="46"/>
        <v>-3600712153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1.696768068E9</v>
      </c>
      <c r="E103" s="6">
        <v>5433295.0</v>
      </c>
      <c r="F103" s="6">
        <f>D103-E103</f>
        <v>1691334773</v>
      </c>
      <c r="G103" s="6">
        <v>0.0</v>
      </c>
      <c r="H103" s="22">
        <v>3907.0</v>
      </c>
      <c r="I103" s="6">
        <v>1.8224276E7</v>
      </c>
      <c r="J103" s="6">
        <v>2.76037865E8</v>
      </c>
      <c r="K103" s="4">
        <f>I103-J103</f>
        <v>-257813589</v>
      </c>
      <c r="L103" s="4">
        <f>I103+Jun!L103</f>
        <v>905376705</v>
      </c>
      <c r="M103" s="4">
        <f>J103+Jun!M103</f>
        <v>1583661536</v>
      </c>
      <c r="N103" s="4">
        <f>L103-M103</f>
        <v>-678284831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1696768068</v>
      </c>
      <c r="E104" s="28">
        <f t="shared" si="47"/>
        <v>5433295</v>
      </c>
      <c r="F104" s="28">
        <f t="shared" si="47"/>
        <v>1691334773</v>
      </c>
      <c r="G104" s="28">
        <f t="shared" si="47"/>
        <v>0</v>
      </c>
      <c r="H104" s="30">
        <f t="shared" si="47"/>
        <v>3907</v>
      </c>
      <c r="I104" s="28">
        <f t="shared" si="47"/>
        <v>18224276</v>
      </c>
      <c r="J104" s="28">
        <f t="shared" si="47"/>
        <v>276037865</v>
      </c>
      <c r="K104" s="28">
        <f t="shared" si="47"/>
        <v>-257813589</v>
      </c>
      <c r="L104" s="28">
        <f t="shared" si="47"/>
        <v>905376705</v>
      </c>
      <c r="M104" s="28">
        <f t="shared" si="47"/>
        <v>1583661536</v>
      </c>
      <c r="N104" s="28">
        <f t="shared" si="47"/>
        <v>-678284831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48338889176</v>
      </c>
      <c r="E105" s="28">
        <f t="shared" si="48"/>
        <v>392167756.6</v>
      </c>
      <c r="F105" s="28">
        <f t="shared" si="48"/>
        <v>47946721419</v>
      </c>
      <c r="G105" s="28">
        <f t="shared" si="48"/>
        <v>0</v>
      </c>
      <c r="H105" s="30">
        <f t="shared" si="48"/>
        <v>129884</v>
      </c>
      <c r="I105" s="28">
        <f t="shared" si="48"/>
        <v>1114730475</v>
      </c>
      <c r="J105" s="28">
        <f t="shared" si="48"/>
        <v>2082085041</v>
      </c>
      <c r="K105" s="28">
        <f t="shared" si="48"/>
        <v>-967354566.4</v>
      </c>
      <c r="L105" s="28">
        <f t="shared" si="48"/>
        <v>11363601319</v>
      </c>
      <c r="M105" s="28">
        <f t="shared" si="48"/>
        <v>15642598303</v>
      </c>
      <c r="N105" s="28">
        <f t="shared" si="48"/>
        <v>-4278996984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9.658881239E9</v>
      </c>
      <c r="E108" s="6">
        <v>1.06223661E8</v>
      </c>
      <c r="F108" s="6">
        <f t="shared" ref="F108:F110" si="49">D108-E108</f>
        <v>9552657578</v>
      </c>
      <c r="G108" s="6">
        <v>0.0</v>
      </c>
      <c r="H108" s="22">
        <v>533090.0</v>
      </c>
      <c r="I108" s="6">
        <v>1.13465635E8</v>
      </c>
      <c r="J108" s="6">
        <v>1.38791166E8</v>
      </c>
      <c r="K108" s="4">
        <f t="shared" ref="K108:K110" si="50">I108-J108</f>
        <v>-25325531</v>
      </c>
      <c r="L108" s="4">
        <f>I108+Jun!L108</f>
        <v>1156447326</v>
      </c>
      <c r="M108" s="4">
        <f>J108+Jun!M108</f>
        <v>822899300</v>
      </c>
      <c r="N108" s="4">
        <f t="shared" ref="N108:N110" si="51">L108-M108</f>
        <v>333548026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5.902531775E9</v>
      </c>
      <c r="E109" s="6">
        <v>4.0195037E7</v>
      </c>
      <c r="F109" s="6">
        <f t="shared" si="49"/>
        <v>5862336738</v>
      </c>
      <c r="G109" s="6">
        <v>0.0</v>
      </c>
      <c r="H109" s="22">
        <v>10760.0</v>
      </c>
      <c r="I109" s="6">
        <v>3.41763856E8</v>
      </c>
      <c r="J109" s="6">
        <v>1.17977197E8</v>
      </c>
      <c r="K109" s="4">
        <f t="shared" si="50"/>
        <v>223786659</v>
      </c>
      <c r="L109" s="4">
        <f>I109+Jun!L109</f>
        <v>1497077921</v>
      </c>
      <c r="M109" s="4">
        <f>J109+Jun!M109</f>
        <v>1208276598</v>
      </c>
      <c r="N109" s="4">
        <f t="shared" si="51"/>
        <v>288801323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3.694460029E9</v>
      </c>
      <c r="E110" s="6">
        <v>3.6656865E7</v>
      </c>
      <c r="F110" s="6">
        <f t="shared" si="49"/>
        <v>3657803164</v>
      </c>
      <c r="G110" s="6">
        <v>0.0</v>
      </c>
      <c r="H110" s="22">
        <v>4887.0</v>
      </c>
      <c r="I110" s="6">
        <v>1.45823347E8</v>
      </c>
      <c r="J110" s="6">
        <v>2.926195E7</v>
      </c>
      <c r="K110" s="4">
        <f t="shared" si="50"/>
        <v>116561397</v>
      </c>
      <c r="L110" s="4">
        <f>I110+Jun!L110</f>
        <v>1040273753</v>
      </c>
      <c r="M110" s="4">
        <f>J110+Jun!M110</f>
        <v>512305224</v>
      </c>
      <c r="N110" s="4">
        <f t="shared" si="51"/>
        <v>527968529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19255873043</v>
      </c>
      <c r="E111" s="28">
        <f t="shared" si="53"/>
        <v>183075563</v>
      </c>
      <c r="F111" s="28">
        <f t="shared" si="53"/>
        <v>19072797480</v>
      </c>
      <c r="G111" s="28">
        <f t="shared" si="53"/>
        <v>0</v>
      </c>
      <c r="H111" s="29">
        <f t="shared" si="53"/>
        <v>548737</v>
      </c>
      <c r="I111" s="28">
        <f t="shared" si="53"/>
        <v>601052838</v>
      </c>
      <c r="J111" s="28">
        <f t="shared" si="53"/>
        <v>286030313</v>
      </c>
      <c r="K111" s="28">
        <f t="shared" si="53"/>
        <v>315022525</v>
      </c>
      <c r="L111" s="28">
        <f t="shared" si="53"/>
        <v>3693799000</v>
      </c>
      <c r="M111" s="28">
        <f t="shared" si="53"/>
        <v>2543481122</v>
      </c>
      <c r="N111" s="28">
        <f t="shared" si="53"/>
        <v>1150317878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9.102915063E9</v>
      </c>
      <c r="E113" s="6">
        <v>8.3956141E7</v>
      </c>
      <c r="F113" s="6">
        <f>D113-E113</f>
        <v>9018958922</v>
      </c>
      <c r="G113" s="6">
        <v>0.0</v>
      </c>
      <c r="H113" s="22">
        <v>7044.0</v>
      </c>
      <c r="I113" s="6">
        <v>6.0422347E7</v>
      </c>
      <c r="J113" s="6">
        <v>1.23932029E8</v>
      </c>
      <c r="K113" s="4">
        <f>I113-J113</f>
        <v>-63509682</v>
      </c>
      <c r="L113" s="4">
        <f>I113+Jun!L113</f>
        <v>341598926</v>
      </c>
      <c r="M113" s="4">
        <f>J113+Jun!M113</f>
        <v>1034437438</v>
      </c>
      <c r="N113" s="4">
        <f>L113-M113</f>
        <v>-692838512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9102915063</v>
      </c>
      <c r="E114" s="28">
        <f t="shared" si="54"/>
        <v>83956141</v>
      </c>
      <c r="F114" s="28">
        <f t="shared" si="54"/>
        <v>9018958922</v>
      </c>
      <c r="G114" s="28">
        <f t="shared" si="54"/>
        <v>0</v>
      </c>
      <c r="H114" s="30">
        <f t="shared" si="54"/>
        <v>7044</v>
      </c>
      <c r="I114" s="28">
        <f t="shared" si="54"/>
        <v>60422347</v>
      </c>
      <c r="J114" s="28">
        <f t="shared" si="54"/>
        <v>123932029</v>
      </c>
      <c r="K114" s="28">
        <f t="shared" si="54"/>
        <v>-63509682</v>
      </c>
      <c r="L114" s="28">
        <f t="shared" si="54"/>
        <v>341598926</v>
      </c>
      <c r="M114" s="28">
        <f t="shared" si="54"/>
        <v>1034437438</v>
      </c>
      <c r="N114" s="28">
        <f t="shared" si="54"/>
        <v>-692838512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28358788106</v>
      </c>
      <c r="E115" s="28">
        <f t="shared" si="55"/>
        <v>267031704</v>
      </c>
      <c r="F115" s="28">
        <f t="shared" si="55"/>
        <v>28091756402</v>
      </c>
      <c r="G115" s="28">
        <f t="shared" si="55"/>
        <v>0</v>
      </c>
      <c r="H115" s="30">
        <f t="shared" si="55"/>
        <v>555781</v>
      </c>
      <c r="I115" s="28">
        <f t="shared" si="55"/>
        <v>661475185</v>
      </c>
      <c r="J115" s="28">
        <f t="shared" si="55"/>
        <v>409962342</v>
      </c>
      <c r="K115" s="28">
        <f t="shared" si="55"/>
        <v>251512843</v>
      </c>
      <c r="L115" s="28">
        <f t="shared" si="55"/>
        <v>4035397926</v>
      </c>
      <c r="M115" s="28">
        <f t="shared" si="55"/>
        <v>3577918560</v>
      </c>
      <c r="N115" s="28">
        <f t="shared" si="55"/>
        <v>457479366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208757919409</v>
      </c>
      <c r="E116" s="40">
        <f t="shared" si="56"/>
        <v>1627387559</v>
      </c>
      <c r="F116" s="40">
        <f t="shared" si="56"/>
        <v>207130531850</v>
      </c>
      <c r="G116" s="40">
        <f t="shared" si="56"/>
        <v>58529646782</v>
      </c>
      <c r="H116" s="41">
        <f t="shared" si="56"/>
        <v>1921489</v>
      </c>
      <c r="I116" s="40">
        <f t="shared" si="56"/>
        <v>2591337258</v>
      </c>
      <c r="J116" s="40">
        <f t="shared" si="56"/>
        <v>4515712334</v>
      </c>
      <c r="K116" s="40">
        <f t="shared" si="56"/>
        <v>-1924375076</v>
      </c>
      <c r="L116" s="40">
        <f t="shared" si="56"/>
        <v>20299693248</v>
      </c>
      <c r="M116" s="40">
        <f t="shared" si="56"/>
        <v>31789759151</v>
      </c>
      <c r="N116" s="40">
        <f t="shared" si="56"/>
        <v>-11490065903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I116+Jun!L116-L116</f>
        <v>-0.000003814697266</v>
      </c>
      <c r="M117" s="4">
        <f>J116+Jun!M116-Jul!M116</f>
        <v>0</v>
      </c>
      <c r="N117" s="4">
        <f>K116+Jun!N116-Jul!N116</f>
        <v>0.000001907348633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124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3.631997543E9</v>
      </c>
      <c r="E9" s="6">
        <v>9276035.0</v>
      </c>
      <c r="F9" s="6">
        <f t="shared" ref="F9:F27" si="1">D9-E9</f>
        <v>3622721508</v>
      </c>
      <c r="G9" s="6">
        <v>3.586017539E9</v>
      </c>
      <c r="H9" s="22">
        <v>5615.0</v>
      </c>
      <c r="I9" s="6">
        <v>1744475.0</v>
      </c>
      <c r="J9" s="6">
        <v>4.7335686E7</v>
      </c>
      <c r="K9" s="4">
        <f t="shared" ref="K9:K27" si="2">I9-J9</f>
        <v>-45591211</v>
      </c>
      <c r="L9" s="4">
        <f>I9+Jun!L9</f>
        <v>46147750</v>
      </c>
      <c r="M9" s="4">
        <f>J9+Jun!M9</f>
        <v>254783817</v>
      </c>
      <c r="N9" s="4">
        <f t="shared" ref="N9:N27" si="3">L9-M9</f>
        <v>-208636067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1.05798412484E9</v>
      </c>
      <c r="E10" s="6">
        <v>3331548.42</v>
      </c>
      <c r="F10" s="6">
        <f t="shared" si="1"/>
        <v>1054652576</v>
      </c>
      <c r="G10" s="6">
        <v>9.727619391E8</v>
      </c>
      <c r="H10" s="22">
        <v>4241.0</v>
      </c>
      <c r="I10" s="6">
        <v>4.229266542E7</v>
      </c>
      <c r="J10" s="6">
        <v>2.578959946E7</v>
      </c>
      <c r="K10" s="4">
        <f t="shared" si="2"/>
        <v>16503065.96</v>
      </c>
      <c r="L10" s="4">
        <f>I10+Jun!L10</f>
        <v>230805218.4</v>
      </c>
      <c r="M10" s="4">
        <f>J10+Jun!M10</f>
        <v>106856957.4</v>
      </c>
      <c r="N10" s="4">
        <f t="shared" si="3"/>
        <v>123948261.1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1.02000421929E9</v>
      </c>
      <c r="E11" s="6">
        <v>2880190.94</v>
      </c>
      <c r="F11" s="6">
        <f t="shared" si="1"/>
        <v>1017124028</v>
      </c>
      <c r="G11" s="6">
        <v>9.463049453E8</v>
      </c>
      <c r="H11" s="22">
        <v>2420.0</v>
      </c>
      <c r="I11" s="6">
        <v>1.956875488E7</v>
      </c>
      <c r="J11" s="6">
        <v>1.665435246E7</v>
      </c>
      <c r="K11" s="4">
        <f t="shared" si="2"/>
        <v>2914402.42</v>
      </c>
      <c r="L11" s="4">
        <f>I11+Jun!L11</f>
        <v>55313164.5</v>
      </c>
      <c r="M11" s="4">
        <f>J11+Jun!M11</f>
        <v>86685270.85</v>
      </c>
      <c r="N11" s="4">
        <f t="shared" si="3"/>
        <v>-31372106.35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4.9566186306E8</v>
      </c>
      <c r="E12" s="6">
        <v>1.652885097E7</v>
      </c>
      <c r="F12" s="6">
        <f t="shared" si="1"/>
        <v>479133012.1</v>
      </c>
      <c r="G12" s="6">
        <v>3.576925903E8</v>
      </c>
      <c r="H12" s="22">
        <v>1739.0</v>
      </c>
      <c r="I12" s="6">
        <v>337400.0</v>
      </c>
      <c r="J12" s="6">
        <v>3275550.53</v>
      </c>
      <c r="K12" s="4">
        <f t="shared" si="2"/>
        <v>-2938150.53</v>
      </c>
      <c r="L12" s="4">
        <f>I12+Jun!L12</f>
        <v>66619120.85</v>
      </c>
      <c r="M12" s="4">
        <f>J12+Jun!M12</f>
        <v>5514920.1</v>
      </c>
      <c r="N12" s="4">
        <f t="shared" si="3"/>
        <v>61104200.75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3.44101326E8</v>
      </c>
      <c r="E13" s="6">
        <v>1066329.0</v>
      </c>
      <c r="F13" s="6">
        <f t="shared" si="1"/>
        <v>343034997</v>
      </c>
      <c r="G13" s="6">
        <v>3.1560786E8</v>
      </c>
      <c r="H13" s="22">
        <v>1124.0</v>
      </c>
      <c r="I13" s="6">
        <v>191904.0</v>
      </c>
      <c r="J13" s="6">
        <v>907431.0</v>
      </c>
      <c r="K13" s="4">
        <f t="shared" si="2"/>
        <v>-715527</v>
      </c>
      <c r="L13" s="4">
        <f>I13+Jun!L13</f>
        <v>2071459</v>
      </c>
      <c r="M13" s="4">
        <f>J13+Jun!M13</f>
        <v>23242207</v>
      </c>
      <c r="N13" s="4">
        <f t="shared" si="3"/>
        <v>-21170748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2.876017364E9</v>
      </c>
      <c r="E14" s="6">
        <v>1.1330977E7</v>
      </c>
      <c r="F14" s="6">
        <f t="shared" si="1"/>
        <v>2864686387</v>
      </c>
      <c r="G14" s="6">
        <v>2.641937417E9</v>
      </c>
      <c r="H14" s="22">
        <v>15640.0</v>
      </c>
      <c r="I14" s="6">
        <v>8939930.0</v>
      </c>
      <c r="J14" s="6">
        <v>4.8534255E7</v>
      </c>
      <c r="K14" s="4">
        <f t="shared" si="2"/>
        <v>-39594325</v>
      </c>
      <c r="L14" s="4">
        <f>I14+Jun!L14</f>
        <v>71996818</v>
      </c>
      <c r="M14" s="4">
        <f>J14+Jun!M14</f>
        <v>361696213</v>
      </c>
      <c r="N14" s="4">
        <f t="shared" si="3"/>
        <v>-289699395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6.8004305E7</v>
      </c>
      <c r="E15" s="6">
        <v>344132.0</v>
      </c>
      <c r="F15" s="6">
        <f t="shared" si="1"/>
        <v>67660173</v>
      </c>
      <c r="G15" s="6">
        <v>6.6266164E7</v>
      </c>
      <c r="H15" s="22">
        <v>518.0</v>
      </c>
      <c r="I15" s="6">
        <v>171567.0</v>
      </c>
      <c r="J15" s="6">
        <v>7499690.0</v>
      </c>
      <c r="K15" s="4">
        <f t="shared" si="2"/>
        <v>-7328123</v>
      </c>
      <c r="L15" s="4">
        <f>I15+Jun!L15</f>
        <v>11290121</v>
      </c>
      <c r="M15" s="4">
        <f>J15+Jun!M15</f>
        <v>28343685</v>
      </c>
      <c r="N15" s="4">
        <f t="shared" si="3"/>
        <v>-17053564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5.2158408E7</v>
      </c>
      <c r="E16" s="6">
        <v>5501437.0</v>
      </c>
      <c r="F16" s="6">
        <f t="shared" si="1"/>
        <v>46656971</v>
      </c>
      <c r="G16" s="6">
        <v>2.1480439E7</v>
      </c>
      <c r="H16" s="22">
        <v>39.0</v>
      </c>
      <c r="I16" s="6">
        <v>0.0</v>
      </c>
      <c r="J16" s="6">
        <v>4556752.0</v>
      </c>
      <c r="K16" s="4">
        <f t="shared" si="2"/>
        <v>-4556752</v>
      </c>
      <c r="L16" s="4">
        <f>I16+Jun!L16</f>
        <v>0</v>
      </c>
      <c r="M16" s="4">
        <f>J16+Jun!M16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9.81450122E8</v>
      </c>
      <c r="E17" s="6">
        <v>2.4927339E7</v>
      </c>
      <c r="F17" s="6">
        <f t="shared" si="1"/>
        <v>956522783</v>
      </c>
      <c r="G17" s="6">
        <v>9.725600865E8</v>
      </c>
      <c r="H17" s="22">
        <v>10726.0</v>
      </c>
      <c r="I17" s="6">
        <v>0.0</v>
      </c>
      <c r="J17" s="6">
        <v>1.5814343E7</v>
      </c>
      <c r="K17" s="4">
        <f t="shared" si="2"/>
        <v>-15814343</v>
      </c>
      <c r="L17" s="4">
        <f>I17+Jun!L17</f>
        <v>1459</v>
      </c>
      <c r="M17" s="4">
        <f>J17+Jun!M17</f>
        <v>75177566</v>
      </c>
      <c r="N17" s="4">
        <f t="shared" si="3"/>
        <v>-75176107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2.955501788E9</v>
      </c>
      <c r="E18" s="6">
        <v>1.6263067E7</v>
      </c>
      <c r="F18" s="6">
        <f t="shared" si="1"/>
        <v>2939238721</v>
      </c>
      <c r="G18" s="6">
        <v>2.909585172E9</v>
      </c>
      <c r="H18" s="22">
        <v>10272.0</v>
      </c>
      <c r="I18" s="6">
        <v>0.0</v>
      </c>
      <c r="J18" s="6">
        <v>4.8495134E7</v>
      </c>
      <c r="K18" s="4">
        <f t="shared" si="2"/>
        <v>-48495134</v>
      </c>
      <c r="L18" s="4">
        <f>I18+Jun!L18</f>
        <v>28110254</v>
      </c>
      <c r="M18" s="4">
        <f>J18+Jun!M18</f>
        <v>270363043</v>
      </c>
      <c r="N18" s="4">
        <f t="shared" si="3"/>
        <v>-242252789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2.57967897836E9</v>
      </c>
      <c r="E19" s="6">
        <v>3.544073817E7</v>
      </c>
      <c r="F19" s="6">
        <f t="shared" si="1"/>
        <v>2544238240</v>
      </c>
      <c r="G19" s="6">
        <v>2.35611178611E9</v>
      </c>
      <c r="H19" s="22">
        <v>5037.0</v>
      </c>
      <c r="I19" s="6">
        <v>1.292476733E7</v>
      </c>
      <c r="J19" s="6">
        <v>1.338617388E7</v>
      </c>
      <c r="K19" s="4">
        <f t="shared" si="2"/>
        <v>-461406.55</v>
      </c>
      <c r="L19" s="4">
        <f>I19+Jun!L19</f>
        <v>84474868.76</v>
      </c>
      <c r="M19" s="4">
        <f>J19+Jun!M19</f>
        <v>139332553.6</v>
      </c>
      <c r="N19" s="4">
        <f t="shared" si="3"/>
        <v>-54857684.8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8.75454867359E9</v>
      </c>
      <c r="E20" s="6">
        <v>5.35276881E7</v>
      </c>
      <c r="F20" s="6">
        <f t="shared" si="1"/>
        <v>8701020985</v>
      </c>
      <c r="G20" s="6">
        <v>8.29137424812E9</v>
      </c>
      <c r="H20" s="22">
        <v>31192.0</v>
      </c>
      <c r="I20" s="6">
        <v>5470851.73</v>
      </c>
      <c r="J20" s="6">
        <v>1.0389114943E8</v>
      </c>
      <c r="K20" s="4">
        <f t="shared" si="2"/>
        <v>-98420297.7</v>
      </c>
      <c r="L20" s="4">
        <f>I20+Jun!L20</f>
        <v>116409621.6</v>
      </c>
      <c r="M20" s="4">
        <f>J20+Jun!M20</f>
        <v>436976292.1</v>
      </c>
      <c r="N20" s="4">
        <f t="shared" si="3"/>
        <v>-320566670.5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3.1642119296E8</v>
      </c>
      <c r="E21" s="6">
        <v>861602.53</v>
      </c>
      <c r="F21" s="6">
        <f t="shared" si="1"/>
        <v>315559590.4</v>
      </c>
      <c r="G21" s="6">
        <v>3.1331962491E8</v>
      </c>
      <c r="H21" s="22">
        <v>866.0</v>
      </c>
      <c r="I21" s="6">
        <v>219185.0</v>
      </c>
      <c r="J21" s="6">
        <v>637927.3</v>
      </c>
      <c r="K21" s="4">
        <f t="shared" si="2"/>
        <v>-418742.3</v>
      </c>
      <c r="L21" s="4">
        <f>I21+Jun!L21</f>
        <v>2004443.83</v>
      </c>
      <c r="M21" s="4">
        <f>J21+Jun!M21</f>
        <v>2494520.35</v>
      </c>
      <c r="N21" s="4">
        <f t="shared" si="3"/>
        <v>-490076.52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3.35761330327E9</v>
      </c>
      <c r="E22" s="6">
        <v>7527628.04</v>
      </c>
      <c r="F22" s="6">
        <f t="shared" si="1"/>
        <v>3350085675</v>
      </c>
      <c r="G22" s="6">
        <v>3.32289679156E9</v>
      </c>
      <c r="H22" s="22">
        <v>22332.0</v>
      </c>
      <c r="I22" s="6">
        <v>4754330.41</v>
      </c>
      <c r="J22" s="6">
        <v>5.06538342E7</v>
      </c>
      <c r="K22" s="4">
        <f t="shared" si="2"/>
        <v>-45899503.79</v>
      </c>
      <c r="L22" s="4">
        <f>I22+Jun!L22</f>
        <v>109196075.1</v>
      </c>
      <c r="M22" s="4">
        <f>J22+Jun!M22</f>
        <v>216902866.7</v>
      </c>
      <c r="N22" s="4">
        <f t="shared" si="3"/>
        <v>-107706791.7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5.752944863E9</v>
      </c>
      <c r="E23" s="6">
        <v>9646210.0</v>
      </c>
      <c r="F23" s="6">
        <f t="shared" si="1"/>
        <v>5743298653</v>
      </c>
      <c r="G23" s="6">
        <v>5.718874776E9</v>
      </c>
      <c r="H23" s="22">
        <v>11835.0</v>
      </c>
      <c r="I23" s="6">
        <v>751043.0</v>
      </c>
      <c r="J23" s="6">
        <v>1.17553183E8</v>
      </c>
      <c r="K23" s="4">
        <f t="shared" si="2"/>
        <v>-116802140</v>
      </c>
      <c r="L23" s="4">
        <f>I23+Jun!L23</f>
        <v>5237383</v>
      </c>
      <c r="M23" s="4">
        <f>J23+Jun!M23</f>
        <v>687118257</v>
      </c>
      <c r="N23" s="4">
        <f t="shared" si="3"/>
        <v>-681880874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64" t="s">
        <v>36</v>
      </c>
      <c r="D24" s="6">
        <v>3.33452602194E9</v>
      </c>
      <c r="E24" s="6">
        <v>8046794.9</v>
      </c>
      <c r="F24" s="6">
        <f t="shared" si="1"/>
        <v>3326479227</v>
      </c>
      <c r="G24" s="6">
        <v>3.14688291385E9</v>
      </c>
      <c r="H24" s="22">
        <v>11985.0</v>
      </c>
      <c r="I24" s="6">
        <v>76999.97</v>
      </c>
      <c r="J24" s="46">
        <v>4511101.41</v>
      </c>
      <c r="K24" s="4">
        <f t="shared" si="2"/>
        <v>-4434101.44</v>
      </c>
      <c r="L24" s="4">
        <f>I24+Jun!L24</f>
        <v>20538994.26</v>
      </c>
      <c r="M24" s="4">
        <f>J24+Jun!M24</f>
        <v>42489208.11</v>
      </c>
      <c r="N24" s="4">
        <f t="shared" si="3"/>
        <v>-21950213.85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5.197370764E9</v>
      </c>
      <c r="E25" s="6">
        <v>3.9706442E7</v>
      </c>
      <c r="F25" s="6">
        <f t="shared" si="1"/>
        <v>5157664322</v>
      </c>
      <c r="G25" s="6">
        <v>5.150139403E9</v>
      </c>
      <c r="H25" s="22">
        <v>67440.0</v>
      </c>
      <c r="I25" s="6">
        <v>1.1138964E7</v>
      </c>
      <c r="J25" s="6">
        <v>1.05464592E8</v>
      </c>
      <c r="K25" s="4">
        <f t="shared" si="2"/>
        <v>-94325628</v>
      </c>
      <c r="L25" s="4">
        <f>I25+Jun!L25</f>
        <v>146776639</v>
      </c>
      <c r="M25" s="4">
        <f>J25+Jun!M25</f>
        <v>539908674</v>
      </c>
      <c r="N25" s="4">
        <f t="shared" si="3"/>
        <v>-393132035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8.110582527E9</v>
      </c>
      <c r="E26" s="6">
        <v>4.027035E7</v>
      </c>
      <c r="F26" s="6">
        <f t="shared" si="1"/>
        <v>8070312177</v>
      </c>
      <c r="G26" s="6">
        <v>8.020958363E9</v>
      </c>
      <c r="H26" s="22">
        <v>58446.0</v>
      </c>
      <c r="I26" s="6">
        <v>3.2541418E7</v>
      </c>
      <c r="J26" s="6">
        <v>2.95920889E8</v>
      </c>
      <c r="K26" s="4">
        <f t="shared" si="2"/>
        <v>-263379471</v>
      </c>
      <c r="L26" s="4">
        <f>I26+Jun!L26</f>
        <v>251165867</v>
      </c>
      <c r="M26" s="4">
        <f>J26+Jun!M26</f>
        <v>1056381006</v>
      </c>
      <c r="N26" s="4">
        <f t="shared" si="3"/>
        <v>-805215139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5.464868445E8</v>
      </c>
      <c r="E27" s="6">
        <v>2295010.39</v>
      </c>
      <c r="F27" s="6">
        <f t="shared" si="1"/>
        <v>544191834.1</v>
      </c>
      <c r="G27" s="6">
        <v>5.164592063E8</v>
      </c>
      <c r="H27" s="22">
        <v>1170.0</v>
      </c>
      <c r="I27" s="6">
        <v>2474098.27</v>
      </c>
      <c r="J27" s="6">
        <v>4754320.82</v>
      </c>
      <c r="K27" s="4">
        <f t="shared" si="2"/>
        <v>-2280222.55</v>
      </c>
      <c r="L27" s="4">
        <f>I27+Jun!L27</f>
        <v>4131407.06</v>
      </c>
      <c r="M27" s="4">
        <f>J27+Jun!M27</f>
        <v>12545034.53</v>
      </c>
      <c r="N27" s="4">
        <f t="shared" si="3"/>
        <v>-8413627.47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2.6731366946E8</v>
      </c>
      <c r="E29" s="6">
        <v>595525.64</v>
      </c>
      <c r="F29" s="6">
        <f t="shared" ref="F29:F32" si="5">D29-E29</f>
        <v>266718143.8</v>
      </c>
      <c r="G29" s="6">
        <v>2.5947228776E8</v>
      </c>
      <c r="H29" s="22">
        <v>4844.0</v>
      </c>
      <c r="I29" s="6">
        <v>1.076940526E7</v>
      </c>
      <c r="J29" s="6">
        <v>6370367.26</v>
      </c>
      <c r="K29" s="4">
        <f t="shared" ref="K29:K32" si="6">I29-J29</f>
        <v>4399038</v>
      </c>
      <c r="L29" s="4">
        <f>I29+Jun!L29</f>
        <v>79953448.93</v>
      </c>
      <c r="M29" s="4">
        <f>J29+Jun!M29</f>
        <v>38096772.58</v>
      </c>
      <c r="N29" s="4">
        <f t="shared" ref="N29:N32" si="7">L29-M29</f>
        <v>41856676.35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4.4363280511E8</v>
      </c>
      <c r="E30" s="6">
        <v>1839447.05</v>
      </c>
      <c r="F30" s="6">
        <f t="shared" si="5"/>
        <v>441793358.1</v>
      </c>
      <c r="G30" s="6">
        <v>3.214809915E8</v>
      </c>
      <c r="H30" s="22">
        <v>7399.0</v>
      </c>
      <c r="I30" s="6">
        <v>1.856740785E7</v>
      </c>
      <c r="J30" s="6">
        <v>5029071.15</v>
      </c>
      <c r="K30" s="4">
        <f t="shared" si="6"/>
        <v>13538336.7</v>
      </c>
      <c r="L30" s="4">
        <f>I30+Jun!L30</f>
        <v>112042692.6</v>
      </c>
      <c r="M30" s="4">
        <f>J30+Jun!M30</f>
        <v>57374398.6</v>
      </c>
      <c r="N30" s="4">
        <f t="shared" si="7"/>
        <v>54668294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2.3159239508E8</v>
      </c>
      <c r="E31" s="6">
        <v>5912131.08</v>
      </c>
      <c r="F31" s="6">
        <f t="shared" si="5"/>
        <v>225680264</v>
      </c>
      <c r="G31" s="6">
        <v>2.195045625E8</v>
      </c>
      <c r="H31" s="22">
        <v>1113.0</v>
      </c>
      <c r="I31" s="6">
        <v>287156.84</v>
      </c>
      <c r="J31" s="6">
        <v>4718519.37</v>
      </c>
      <c r="K31" s="4">
        <f t="shared" si="6"/>
        <v>-4431362.53</v>
      </c>
      <c r="L31" s="4">
        <f>I31+Jun!L31</f>
        <v>3755199.19</v>
      </c>
      <c r="M31" s="4">
        <f>J31+Jun!M31</f>
        <v>41135630.57</v>
      </c>
      <c r="N31" s="4">
        <f t="shared" si="7"/>
        <v>-37380431.38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6.90441855E8</v>
      </c>
      <c r="E32" s="6">
        <v>6478448.0</v>
      </c>
      <c r="F32" s="6">
        <f t="shared" si="5"/>
        <v>683963407</v>
      </c>
      <c r="G32" s="6">
        <v>6.80904361E8</v>
      </c>
      <c r="H32" s="22">
        <v>788229.0</v>
      </c>
      <c r="I32" s="6">
        <v>1.7066114E7</v>
      </c>
      <c r="J32" s="6">
        <v>1.5789634E7</v>
      </c>
      <c r="K32" s="4">
        <f t="shared" si="6"/>
        <v>1276480</v>
      </c>
      <c r="L32" s="4">
        <f>I32+Jun!L32</f>
        <v>183919209</v>
      </c>
      <c r="M32" s="4">
        <f>J32+Jun!M32</f>
        <v>180401129</v>
      </c>
      <c r="N32" s="4">
        <f t="shared" si="7"/>
        <v>3518080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1.339805451E9</v>
      </c>
      <c r="E34" s="6">
        <v>2907633.0</v>
      </c>
      <c r="F34" s="6">
        <f>D34-E34</f>
        <v>1336897818</v>
      </c>
      <c r="G34" s="6">
        <v>1.336902207E9</v>
      </c>
      <c r="H34" s="22">
        <v>3266.0</v>
      </c>
      <c r="I34" s="6">
        <v>0.0</v>
      </c>
      <c r="J34" s="6">
        <v>2.135071E7</v>
      </c>
      <c r="K34" s="4">
        <f>I34-J34</f>
        <v>-21350710</v>
      </c>
      <c r="L34" s="4">
        <f>I34+Jun!L34</f>
        <v>50257348</v>
      </c>
      <c r="M34" s="4">
        <f>J34+Jun!M34</f>
        <v>73919970</v>
      </c>
      <c r="N34" s="4">
        <f>L34-M34</f>
        <v>-23662622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54405840407</v>
      </c>
      <c r="E35" s="28">
        <f t="shared" si="9"/>
        <v>306505555.2</v>
      </c>
      <c r="F35" s="28">
        <f t="shared" si="9"/>
        <v>54099334852</v>
      </c>
      <c r="G35" s="28">
        <f t="shared" si="9"/>
        <v>52445495675</v>
      </c>
      <c r="H35" s="29">
        <f t="shared" si="9"/>
        <v>1067488</v>
      </c>
      <c r="I35" s="28">
        <f t="shared" si="9"/>
        <v>190288438</v>
      </c>
      <c r="J35" s="28">
        <f t="shared" si="9"/>
        <v>968894266.3</v>
      </c>
      <c r="K35" s="28">
        <f t="shared" si="9"/>
        <v>-778605828.3</v>
      </c>
      <c r="L35" s="28">
        <f t="shared" si="9"/>
        <v>1682218562</v>
      </c>
      <c r="M35" s="28">
        <f t="shared" si="9"/>
        <v>4816343966</v>
      </c>
      <c r="N35" s="28">
        <f t="shared" si="9"/>
        <v>-3134125404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3.104598657E7</v>
      </c>
      <c r="E37" s="6">
        <v>387981.96</v>
      </c>
      <c r="F37" s="6">
        <f t="shared" ref="F37:F38" si="10">D37-E37</f>
        <v>30658004.61</v>
      </c>
      <c r="G37" s="6">
        <v>0.0</v>
      </c>
      <c r="H37" s="22">
        <v>49.0</v>
      </c>
      <c r="I37" s="6">
        <v>14568.92</v>
      </c>
      <c r="J37" s="6">
        <v>0.0</v>
      </c>
      <c r="K37" s="4">
        <f t="shared" ref="K37:K38" si="11">I37-J37</f>
        <v>14568.92</v>
      </c>
      <c r="L37" s="4">
        <f>I37+Jun!L37</f>
        <v>119211.12</v>
      </c>
      <c r="M37" s="4">
        <f>J37+Jun!M37</f>
        <v>405193.03</v>
      </c>
      <c r="N37" s="4">
        <f t="shared" ref="N37:N38" si="12">L37-M37</f>
        <v>-285981.91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2.022827622E9</v>
      </c>
      <c r="E38" s="6">
        <v>7.6727277E7</v>
      </c>
      <c r="F38" s="6">
        <f t="shared" si="10"/>
        <v>1946100345</v>
      </c>
      <c r="G38" s="6">
        <v>0.0</v>
      </c>
      <c r="H38" s="22">
        <v>3249.0</v>
      </c>
      <c r="I38" s="6">
        <v>8.8710798E7</v>
      </c>
      <c r="J38" s="6">
        <v>6.7859272E7</v>
      </c>
      <c r="K38" s="4">
        <f t="shared" si="11"/>
        <v>20851526</v>
      </c>
      <c r="L38" s="4">
        <f>I38+Jun!L38</f>
        <v>211539883</v>
      </c>
      <c r="M38" s="4">
        <f>J38+Jun!M38</f>
        <v>429155160</v>
      </c>
      <c r="N38" s="4">
        <f t="shared" si="12"/>
        <v>-217615277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2053873609</v>
      </c>
      <c r="E39" s="28">
        <f t="shared" si="13"/>
        <v>77115258.96</v>
      </c>
      <c r="F39" s="28">
        <f t="shared" si="13"/>
        <v>1976758350</v>
      </c>
      <c r="G39" s="28">
        <f t="shared" si="13"/>
        <v>0</v>
      </c>
      <c r="H39" s="30">
        <f t="shared" si="13"/>
        <v>3298</v>
      </c>
      <c r="I39" s="28">
        <f t="shared" si="13"/>
        <v>88725366.92</v>
      </c>
      <c r="J39" s="28">
        <f t="shared" si="13"/>
        <v>67859272</v>
      </c>
      <c r="K39" s="28">
        <f t="shared" si="13"/>
        <v>20866094.92</v>
      </c>
      <c r="L39" s="28">
        <f t="shared" si="13"/>
        <v>211659094.1</v>
      </c>
      <c r="M39" s="28">
        <f t="shared" si="13"/>
        <v>429560353</v>
      </c>
      <c r="N39" s="28">
        <f t="shared" si="13"/>
        <v>-217901258.9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56459714016</v>
      </c>
      <c r="E40" s="28">
        <f t="shared" si="14"/>
        <v>383620814.2</v>
      </c>
      <c r="F40" s="28">
        <f t="shared" si="14"/>
        <v>56076093202</v>
      </c>
      <c r="G40" s="28">
        <f t="shared" si="14"/>
        <v>52445495675</v>
      </c>
      <c r="H40" s="30">
        <f t="shared" si="14"/>
        <v>1070786</v>
      </c>
      <c r="I40" s="28">
        <f t="shared" si="14"/>
        <v>279013804.9</v>
      </c>
      <c r="J40" s="28">
        <f t="shared" si="14"/>
        <v>1036753538</v>
      </c>
      <c r="K40" s="28">
        <f t="shared" si="14"/>
        <v>-757739733.4</v>
      </c>
      <c r="L40" s="28">
        <f t="shared" si="14"/>
        <v>1893877656</v>
      </c>
      <c r="M40" s="28">
        <f t="shared" si="14"/>
        <v>5245904319</v>
      </c>
      <c r="N40" s="28">
        <f t="shared" si="14"/>
        <v>-3352026663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3.9064637151E8</v>
      </c>
      <c r="E43" s="4">
        <v>1157414.98</v>
      </c>
      <c r="F43" s="6">
        <f t="shared" ref="F43:F52" si="15">D43-E43</f>
        <v>389488956.5</v>
      </c>
      <c r="G43" s="6">
        <v>2.094689166E8</v>
      </c>
      <c r="H43" s="22">
        <v>2330.0</v>
      </c>
      <c r="I43" s="6">
        <v>789174.81</v>
      </c>
      <c r="J43" s="6">
        <v>3115943.89</v>
      </c>
      <c r="K43" s="4">
        <f t="shared" ref="K43:K52" si="16">I43-J43</f>
        <v>-2326769.08</v>
      </c>
      <c r="L43" s="4">
        <f>I43+Jun!L43</f>
        <v>4226726.65</v>
      </c>
      <c r="M43" s="4">
        <f>J43+Jun!M43</f>
        <v>28678341.72</v>
      </c>
      <c r="N43" s="4">
        <f t="shared" ref="N43:N52" si="17">L43-M43</f>
        <v>-24451615.07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1.1578663629E8</v>
      </c>
      <c r="E44" s="4">
        <v>1592711.46</v>
      </c>
      <c r="F44" s="6">
        <f t="shared" si="15"/>
        <v>114193924.8</v>
      </c>
      <c r="G44" s="6">
        <v>2.81588773E7</v>
      </c>
      <c r="H44" s="22">
        <v>812.0</v>
      </c>
      <c r="I44" s="6">
        <v>285909.33</v>
      </c>
      <c r="J44" s="6">
        <v>380339.57</v>
      </c>
      <c r="K44" s="4">
        <f t="shared" si="16"/>
        <v>-94430.24</v>
      </c>
      <c r="L44" s="4">
        <f>I44+Jun!L44</f>
        <v>1998760.09</v>
      </c>
      <c r="M44" s="4">
        <f>J44+Jun!M44</f>
        <v>3646931.23</v>
      </c>
      <c r="N44" s="4">
        <f t="shared" si="17"/>
        <v>-1648171.14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6.14049401E8</v>
      </c>
      <c r="E45" s="4">
        <v>2785684.0</v>
      </c>
      <c r="F45" s="6">
        <f t="shared" si="15"/>
        <v>611263717</v>
      </c>
      <c r="G45" s="6">
        <v>3.25138102E8</v>
      </c>
      <c r="H45" s="22">
        <v>4671.0</v>
      </c>
      <c r="I45" s="6">
        <v>846482.0</v>
      </c>
      <c r="J45" s="6">
        <v>1.4597237E7</v>
      </c>
      <c r="K45" s="4">
        <f t="shared" si="16"/>
        <v>-13750755</v>
      </c>
      <c r="L45" s="4">
        <f>I45+Jun!L45</f>
        <v>5365319</v>
      </c>
      <c r="M45" s="4">
        <f>J45+Jun!M45</f>
        <v>49539962</v>
      </c>
      <c r="N45" s="4">
        <f t="shared" si="17"/>
        <v>-44174643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3.80164209E8</v>
      </c>
      <c r="E46" s="4">
        <v>5004250.0</v>
      </c>
      <c r="F46" s="6">
        <f t="shared" si="15"/>
        <v>375159959</v>
      </c>
      <c r="G46" s="6">
        <v>2.72187227E8</v>
      </c>
      <c r="H46" s="22">
        <v>401.0</v>
      </c>
      <c r="I46" s="6">
        <v>2.2409431E7</v>
      </c>
      <c r="J46" s="6">
        <v>1942863.0</v>
      </c>
      <c r="K46" s="4">
        <f t="shared" si="16"/>
        <v>20466568</v>
      </c>
      <c r="L46" s="4">
        <f>I46+Jun!L46</f>
        <v>85267241</v>
      </c>
      <c r="M46" s="4">
        <f>J46+Jun!M46</f>
        <v>196559105</v>
      </c>
      <c r="N46" s="4">
        <f t="shared" si="17"/>
        <v>-111291864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3.173473565E8</v>
      </c>
      <c r="E47" s="4">
        <v>818748.77</v>
      </c>
      <c r="F47" s="6">
        <f t="shared" si="15"/>
        <v>316528607.7</v>
      </c>
      <c r="G47" s="6">
        <v>1.5388373896E8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I47+Jun!L47</f>
        <v>236627654.4</v>
      </c>
      <c r="M47" s="4">
        <f>J47+Jun!M47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4.2041478E8</v>
      </c>
      <c r="E48" s="4">
        <v>1.4102233E7</v>
      </c>
      <c r="F48" s="6">
        <f t="shared" si="15"/>
        <v>406312547</v>
      </c>
      <c r="G48" s="6">
        <v>2.05554954E8</v>
      </c>
      <c r="H48" s="22">
        <v>9508.0</v>
      </c>
      <c r="I48" s="6">
        <v>56180.0</v>
      </c>
      <c r="J48" s="6">
        <v>1.1695693E7</v>
      </c>
      <c r="K48" s="4">
        <f t="shared" si="16"/>
        <v>-11639513</v>
      </c>
      <c r="L48" s="4">
        <f>I48+Jun!L48</f>
        <v>295492</v>
      </c>
      <c r="M48" s="4">
        <f>J48+Jun!M48</f>
        <v>43717735</v>
      </c>
      <c r="N48" s="4">
        <f t="shared" si="17"/>
        <v>-43422243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1.764757256E9</v>
      </c>
      <c r="E49" s="4">
        <v>1.6550431E7</v>
      </c>
      <c r="F49" s="6">
        <f t="shared" si="15"/>
        <v>1748206825</v>
      </c>
      <c r="G49" s="6">
        <v>8.5603311E8</v>
      </c>
      <c r="H49" s="22">
        <v>6917.0</v>
      </c>
      <c r="I49" s="6">
        <v>653204.0</v>
      </c>
      <c r="J49" s="6">
        <v>2.5738144E7</v>
      </c>
      <c r="K49" s="4">
        <f t="shared" si="16"/>
        <v>-25084940</v>
      </c>
      <c r="L49" s="4">
        <f>I49+Jun!L49</f>
        <v>3427701</v>
      </c>
      <c r="M49" s="4">
        <f>J49+Jun!M49</f>
        <v>121726783</v>
      </c>
      <c r="N49" s="4">
        <f t="shared" si="17"/>
        <v>-118299082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1.19924422E8</v>
      </c>
      <c r="E50" s="4">
        <v>170925.0</v>
      </c>
      <c r="F50" s="6">
        <f t="shared" si="15"/>
        <v>119753497</v>
      </c>
      <c r="G50" s="6">
        <v>6.085205E7</v>
      </c>
      <c r="H50" s="22">
        <v>157.0</v>
      </c>
      <c r="I50" s="6">
        <v>0.0</v>
      </c>
      <c r="J50" s="6">
        <v>1595.0</v>
      </c>
      <c r="K50" s="4">
        <f t="shared" si="16"/>
        <v>-1595</v>
      </c>
      <c r="L50" s="4">
        <f>I50+Jun!L50</f>
        <v>0</v>
      </c>
      <c r="M50" s="4">
        <f>J50+Jun!M50</f>
        <v>1843191</v>
      </c>
      <c r="N50" s="4">
        <f t="shared" si="17"/>
        <v>-1843191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5.481929918E9</v>
      </c>
      <c r="E51" s="4">
        <v>3.177041E7</v>
      </c>
      <c r="F51" s="6">
        <f t="shared" si="15"/>
        <v>5450159508</v>
      </c>
      <c r="G51" s="6">
        <v>3.126355443E9</v>
      </c>
      <c r="H51" s="22">
        <v>54741.0</v>
      </c>
      <c r="I51" s="6">
        <v>5682868.0</v>
      </c>
      <c r="J51" s="6">
        <v>6.0348958E7</v>
      </c>
      <c r="K51" s="4">
        <f t="shared" si="16"/>
        <v>-54666090</v>
      </c>
      <c r="L51" s="4">
        <f>I51+Jun!L51</f>
        <v>38884935</v>
      </c>
      <c r="M51" s="4">
        <f>J51+Jun!M51</f>
        <v>550689434</v>
      </c>
      <c r="N51" s="4">
        <f t="shared" si="17"/>
        <v>-511804499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5.10561353E8</v>
      </c>
      <c r="E52" s="4">
        <v>2224778.0</v>
      </c>
      <c r="F52" s="6">
        <f t="shared" si="15"/>
        <v>508336575</v>
      </c>
      <c r="G52" s="6">
        <v>3.12317682E8</v>
      </c>
      <c r="H52" s="22">
        <v>5003.0</v>
      </c>
      <c r="I52" s="6">
        <v>7.0220085E7</v>
      </c>
      <c r="J52" s="6">
        <v>6165749.0</v>
      </c>
      <c r="K52" s="4">
        <f t="shared" si="16"/>
        <v>64054336</v>
      </c>
      <c r="L52" s="4">
        <f>I52+Jun!L52</f>
        <v>70220085</v>
      </c>
      <c r="M52" s="4">
        <f>J52+Jun!M52</f>
        <v>51328747</v>
      </c>
      <c r="N52" s="4">
        <f t="shared" si="17"/>
        <v>18891338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7.5387656E7</v>
      </c>
      <c r="E54" s="4">
        <v>400958.0</v>
      </c>
      <c r="F54" s="6">
        <f t="shared" ref="F54:F56" si="19">D54-E54</f>
        <v>74986698</v>
      </c>
      <c r="G54" s="6">
        <v>1.5564344E7</v>
      </c>
      <c r="H54" s="22">
        <v>1268.0</v>
      </c>
      <c r="I54" s="6">
        <v>274006.0</v>
      </c>
      <c r="J54" s="6">
        <v>1311148.0</v>
      </c>
      <c r="K54" s="4">
        <f t="shared" ref="K54:K56" si="20">I54-J54</f>
        <v>-1037142</v>
      </c>
      <c r="L54" s="4">
        <f>I54+Jun!L54</f>
        <v>1390744</v>
      </c>
      <c r="M54" s="4">
        <f>J54+Jun!M54</f>
        <v>3360633</v>
      </c>
      <c r="N54" s="4">
        <f t="shared" ref="N54:N56" si="21">L54-M54</f>
        <v>-1969889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5.6046374E7</v>
      </c>
      <c r="E55" s="4">
        <v>372324.0</v>
      </c>
      <c r="F55" s="6">
        <f t="shared" si="19"/>
        <v>55674050</v>
      </c>
      <c r="G55" s="6">
        <v>3.9707052E7</v>
      </c>
      <c r="H55" s="22">
        <v>518.0</v>
      </c>
      <c r="I55" s="6">
        <v>129824.0</v>
      </c>
      <c r="J55" s="6">
        <v>487012.0</v>
      </c>
      <c r="K55" s="4">
        <f t="shared" si="20"/>
        <v>-357188</v>
      </c>
      <c r="L55" s="4">
        <f>I55+Jun!L55</f>
        <v>909085</v>
      </c>
      <c r="M55" s="4">
        <f>J55+Jun!M55</f>
        <v>1308455</v>
      </c>
      <c r="N55" s="4">
        <f t="shared" si="21"/>
        <v>-399370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4.7696899E7</v>
      </c>
      <c r="E56" s="4">
        <v>343715.0</v>
      </c>
      <c r="F56" s="6">
        <f t="shared" si="19"/>
        <v>47353184</v>
      </c>
      <c r="G56" s="6">
        <v>3.8999465E7</v>
      </c>
      <c r="H56" s="22">
        <v>253.0</v>
      </c>
      <c r="I56" s="6">
        <v>559503.0</v>
      </c>
      <c r="J56" s="6">
        <v>295610.0</v>
      </c>
      <c r="K56" s="4">
        <f t="shared" si="20"/>
        <v>263893</v>
      </c>
      <c r="L56" s="4">
        <f>I56+Jun!L56</f>
        <v>969027</v>
      </c>
      <c r="M56" s="4">
        <f>J56+Jun!M56</f>
        <v>515375</v>
      </c>
      <c r="N56" s="4">
        <f t="shared" si="21"/>
        <v>453652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10294712632</v>
      </c>
      <c r="E57" s="28">
        <f t="shared" si="23"/>
        <v>77294583.21</v>
      </c>
      <c r="F57" s="28">
        <f t="shared" si="23"/>
        <v>10217418049</v>
      </c>
      <c r="G57" s="28">
        <f t="shared" si="23"/>
        <v>5644220962</v>
      </c>
      <c r="H57" s="28">
        <f t="shared" si="23"/>
        <v>86625</v>
      </c>
      <c r="I57" s="28">
        <f t="shared" si="23"/>
        <v>101906667.1</v>
      </c>
      <c r="J57" s="28">
        <f t="shared" si="23"/>
        <v>126080292.5</v>
      </c>
      <c r="K57" s="28">
        <f t="shared" si="23"/>
        <v>-24173625.32</v>
      </c>
      <c r="L57" s="28">
        <f t="shared" si="23"/>
        <v>449582770.1</v>
      </c>
      <c r="M57" s="28">
        <f t="shared" si="23"/>
        <v>1291885152</v>
      </c>
      <c r="N57" s="28">
        <f t="shared" si="23"/>
        <v>-842302381.9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6.884537957E7</v>
      </c>
      <c r="E59" s="6">
        <v>434347.53</v>
      </c>
      <c r="F59" s="6">
        <f t="shared" ref="F59:F62" si="24">D59-E59</f>
        <v>68411032.04</v>
      </c>
      <c r="G59" s="6">
        <v>0.0</v>
      </c>
      <c r="H59" s="22">
        <v>49.0</v>
      </c>
      <c r="I59" s="6">
        <v>4226971.61</v>
      </c>
      <c r="J59" s="6">
        <v>0.0</v>
      </c>
      <c r="K59" s="4">
        <f t="shared" ref="K59:K62" si="25">I59-J59</f>
        <v>4226971.61</v>
      </c>
      <c r="L59" s="4">
        <f>I59+Jun!L59</f>
        <v>4226971.61</v>
      </c>
      <c r="M59" s="4">
        <f>J59+Jun!M59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3.27505455E8</v>
      </c>
      <c r="E60" s="6">
        <v>1.818675316E7</v>
      </c>
      <c r="F60" s="6">
        <f t="shared" si="24"/>
        <v>309318701.8</v>
      </c>
      <c r="G60" s="6">
        <v>1.73930145E8</v>
      </c>
      <c r="H60" s="22">
        <v>206.0</v>
      </c>
      <c r="I60" s="6">
        <v>0.0</v>
      </c>
      <c r="J60" s="6">
        <v>666710.0</v>
      </c>
      <c r="K60" s="4">
        <f t="shared" si="25"/>
        <v>-666710</v>
      </c>
      <c r="L60" s="4">
        <f>I60+Jun!L60</f>
        <v>0</v>
      </c>
      <c r="M60" s="4">
        <f>J60+Jun!M60</f>
        <v>32422449</v>
      </c>
      <c r="N60" s="4">
        <f t="shared" si="26"/>
        <v>-32422449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1.717855974E9</v>
      </c>
      <c r="E61" s="6">
        <v>1.7571114E7</v>
      </c>
      <c r="F61" s="6">
        <f t="shared" si="24"/>
        <v>1700284860</v>
      </c>
      <c r="G61" s="6">
        <v>0.0</v>
      </c>
      <c r="H61" s="22">
        <v>4304.0</v>
      </c>
      <c r="I61" s="6">
        <v>2.4202176E7</v>
      </c>
      <c r="J61" s="6">
        <v>2.5053161E7</v>
      </c>
      <c r="K61" s="4">
        <f t="shared" si="25"/>
        <v>-850985</v>
      </c>
      <c r="L61" s="4">
        <f>I61+Jun!L61</f>
        <v>50496274</v>
      </c>
      <c r="M61" s="4">
        <f>J61+Jun!M61</f>
        <v>148664274</v>
      </c>
      <c r="N61" s="4">
        <f t="shared" si="26"/>
        <v>-98168000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2.5392378E8</v>
      </c>
      <c r="E62" s="6">
        <v>5145995.0</v>
      </c>
      <c r="F62" s="6">
        <f t="shared" si="24"/>
        <v>248777785</v>
      </c>
      <c r="G62" s="6">
        <v>0.0</v>
      </c>
      <c r="H62" s="22">
        <v>776.0</v>
      </c>
      <c r="I62" s="6">
        <v>3704020.0</v>
      </c>
      <c r="J62" s="6">
        <v>5374759.0</v>
      </c>
      <c r="K62" s="4">
        <f t="shared" si="25"/>
        <v>-1670739</v>
      </c>
      <c r="L62" s="4">
        <f>I62+Jun!L62</f>
        <v>8804749</v>
      </c>
      <c r="M62" s="4">
        <f>J62+Jun!M62</f>
        <v>17462626</v>
      </c>
      <c r="N62" s="4">
        <f t="shared" si="26"/>
        <v>-8657877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2368130589</v>
      </c>
      <c r="E63" s="28">
        <f t="shared" si="28"/>
        <v>41338209.69</v>
      </c>
      <c r="F63" s="28">
        <f t="shared" si="28"/>
        <v>2326792379</v>
      </c>
      <c r="G63" s="28">
        <f t="shared" si="28"/>
        <v>173930145</v>
      </c>
      <c r="H63" s="29">
        <f t="shared" si="28"/>
        <v>5335</v>
      </c>
      <c r="I63" s="28">
        <f t="shared" si="28"/>
        <v>32133167.61</v>
      </c>
      <c r="J63" s="28">
        <f t="shared" si="28"/>
        <v>31094630</v>
      </c>
      <c r="K63" s="28">
        <f t="shared" si="28"/>
        <v>1038537.61</v>
      </c>
      <c r="L63" s="28">
        <f t="shared" si="28"/>
        <v>63527994.61</v>
      </c>
      <c r="M63" s="28">
        <f t="shared" si="28"/>
        <v>200165685.3</v>
      </c>
      <c r="N63" s="28">
        <f t="shared" si="28"/>
        <v>-136637690.7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12662843221</v>
      </c>
      <c r="E64" s="28">
        <f t="shared" si="29"/>
        <v>118632792.9</v>
      </c>
      <c r="F64" s="28">
        <f t="shared" si="29"/>
        <v>12544210428</v>
      </c>
      <c r="G64" s="28">
        <f t="shared" si="29"/>
        <v>5818151107</v>
      </c>
      <c r="H64" s="29">
        <f t="shared" si="29"/>
        <v>91960</v>
      </c>
      <c r="I64" s="28">
        <f t="shared" si="29"/>
        <v>134039834.8</v>
      </c>
      <c r="J64" s="28">
        <f t="shared" si="29"/>
        <v>157174922.5</v>
      </c>
      <c r="K64" s="28">
        <f t="shared" si="29"/>
        <v>-23135087.71</v>
      </c>
      <c r="L64" s="28">
        <f t="shared" si="29"/>
        <v>513110764.7</v>
      </c>
      <c r="M64" s="28">
        <f t="shared" si="29"/>
        <v>1492050837</v>
      </c>
      <c r="N64" s="28">
        <f t="shared" si="29"/>
        <v>-978940072.6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3.4817010348E10</v>
      </c>
      <c r="E67" s="6">
        <v>2.48130019E8</v>
      </c>
      <c r="F67" s="6">
        <f t="shared" ref="F67:F77" si="30">D67-E67</f>
        <v>34568880329</v>
      </c>
      <c r="G67" s="6">
        <v>2.66E8</v>
      </c>
      <c r="H67" s="22">
        <v>24267.0</v>
      </c>
      <c r="I67" s="6">
        <v>1.40954891E8</v>
      </c>
      <c r="J67" s="6">
        <v>3.21917634E8</v>
      </c>
      <c r="K67" s="4">
        <f t="shared" ref="K67:K77" si="31">I67-J67</f>
        <v>-180962743</v>
      </c>
      <c r="L67" s="4">
        <f>I67+Jun!L67</f>
        <v>1255555669</v>
      </c>
      <c r="M67" s="4">
        <f>J67+Jun!M67</f>
        <v>2290390898</v>
      </c>
      <c r="N67" s="4">
        <f t="shared" ref="N67:N77" si="32">L67-M67</f>
        <v>-1034835229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2.5846337605E8</v>
      </c>
      <c r="E68" s="6">
        <v>1178271.84</v>
      </c>
      <c r="F68" s="6">
        <f t="shared" si="30"/>
        <v>257285104.2</v>
      </c>
      <c r="G68" s="6">
        <v>0.0</v>
      </c>
      <c r="H68" s="22">
        <v>915.0</v>
      </c>
      <c r="I68" s="6">
        <v>1209796.84</v>
      </c>
      <c r="J68" s="6">
        <v>2619975.1</v>
      </c>
      <c r="K68" s="4">
        <f t="shared" si="31"/>
        <v>-1410178.26</v>
      </c>
      <c r="L68" s="4">
        <f>I68+Jun!L68</f>
        <v>4189268.48</v>
      </c>
      <c r="M68" s="4">
        <f>J68+Jun!M68</f>
        <v>26225756.85</v>
      </c>
      <c r="N68" s="4">
        <f t="shared" si="32"/>
        <v>-22036488.37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9.1711218529E8</v>
      </c>
      <c r="E69" s="6">
        <v>8154207.74</v>
      </c>
      <c r="F69" s="6">
        <f t="shared" si="30"/>
        <v>908957977.6</v>
      </c>
      <c r="G69" s="6">
        <v>0.0</v>
      </c>
      <c r="H69" s="22">
        <v>1783.0</v>
      </c>
      <c r="I69" s="6">
        <v>1.641720322E7</v>
      </c>
      <c r="J69" s="6">
        <v>2335145.03</v>
      </c>
      <c r="K69" s="4">
        <f t="shared" si="31"/>
        <v>14082058.19</v>
      </c>
      <c r="L69" s="4">
        <f>I69+Jun!L69</f>
        <v>65642648.39</v>
      </c>
      <c r="M69" s="4">
        <f>J69+Jun!M69</f>
        <v>112412234.9</v>
      </c>
      <c r="N69" s="4">
        <f t="shared" si="32"/>
        <v>-46769586.47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1.90147699E8</v>
      </c>
      <c r="E70" s="6">
        <v>178981.0</v>
      </c>
      <c r="F70" s="6">
        <f t="shared" si="30"/>
        <v>189968718</v>
      </c>
      <c r="G70" s="6">
        <v>0.0</v>
      </c>
      <c r="H70" s="22">
        <v>134.0</v>
      </c>
      <c r="I70" s="6">
        <v>0.0</v>
      </c>
      <c r="J70" s="6">
        <v>0.0</v>
      </c>
      <c r="K70" s="4">
        <f t="shared" si="31"/>
        <v>0</v>
      </c>
      <c r="L70" s="4">
        <f>I70+Jun!L70</f>
        <v>4998</v>
      </c>
      <c r="M70" s="4">
        <f>J70+Jun!M70</f>
        <v>426661</v>
      </c>
      <c r="N70" s="4">
        <f t="shared" si="32"/>
        <v>-421663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9.03444157E8</v>
      </c>
      <c r="E71" s="6">
        <v>4030252.0</v>
      </c>
      <c r="F71" s="6">
        <f t="shared" si="30"/>
        <v>899413905</v>
      </c>
      <c r="G71" s="6">
        <v>0.0</v>
      </c>
      <c r="H71" s="22">
        <v>1719.0</v>
      </c>
      <c r="I71" s="6">
        <v>1141432.0</v>
      </c>
      <c r="J71" s="6">
        <v>4.630434E7</v>
      </c>
      <c r="K71" s="4">
        <f t="shared" si="31"/>
        <v>-45162908</v>
      </c>
      <c r="L71" s="4">
        <f>I71+Jun!L71</f>
        <v>5050580</v>
      </c>
      <c r="M71" s="4">
        <f>J71+Jun!M71</f>
        <v>308044914</v>
      </c>
      <c r="N71" s="4">
        <f t="shared" si="32"/>
        <v>-302994334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1.344072183E9</v>
      </c>
      <c r="E72" s="6">
        <v>3.2093445E7</v>
      </c>
      <c r="F72" s="6">
        <f t="shared" si="30"/>
        <v>1311978738</v>
      </c>
      <c r="G72" s="6">
        <v>0.0</v>
      </c>
      <c r="H72" s="22">
        <v>4445.0</v>
      </c>
      <c r="I72" s="6">
        <v>5515952.0</v>
      </c>
      <c r="J72" s="6">
        <v>1.8997128E7</v>
      </c>
      <c r="K72" s="4">
        <f t="shared" si="31"/>
        <v>-13481176</v>
      </c>
      <c r="L72" s="4">
        <f>I72+Jun!L72</f>
        <v>16460487</v>
      </c>
      <c r="M72" s="4">
        <f>J72+Jun!M72</f>
        <v>129864345</v>
      </c>
      <c r="N72" s="4">
        <f t="shared" si="32"/>
        <v>-113403858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4.93879233E8</v>
      </c>
      <c r="E73" s="6">
        <v>9902416.0</v>
      </c>
      <c r="F73" s="6">
        <f t="shared" si="30"/>
        <v>483976817</v>
      </c>
      <c r="G73" s="6">
        <v>0.0</v>
      </c>
      <c r="H73" s="22">
        <v>380.0</v>
      </c>
      <c r="I73" s="6">
        <v>0.0</v>
      </c>
      <c r="J73" s="6">
        <v>1.19086161E8</v>
      </c>
      <c r="K73" s="4">
        <f t="shared" si="31"/>
        <v>-119086161</v>
      </c>
      <c r="L73" s="4">
        <f>I73+Jun!L73</f>
        <v>0</v>
      </c>
      <c r="M73" s="4">
        <f>J73+Jun!M73</f>
        <v>147867584</v>
      </c>
      <c r="N73" s="4">
        <f t="shared" si="32"/>
        <v>-147867584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2.7455570949E8</v>
      </c>
      <c r="E74" s="6">
        <v>1566525.4</v>
      </c>
      <c r="F74" s="6">
        <f t="shared" si="30"/>
        <v>272989184.1</v>
      </c>
      <c r="G74" s="6">
        <v>0.0</v>
      </c>
      <c r="H74" s="22">
        <v>3974.0</v>
      </c>
      <c r="I74" s="6">
        <v>1753988.22</v>
      </c>
      <c r="J74" s="6">
        <v>397753.25</v>
      </c>
      <c r="K74" s="4">
        <f t="shared" si="31"/>
        <v>1356234.97</v>
      </c>
      <c r="L74" s="4">
        <f>I74+Jun!L74</f>
        <v>15009085.55</v>
      </c>
      <c r="M74" s="4">
        <f>J74+Jun!M74</f>
        <v>71526914.6</v>
      </c>
      <c r="N74" s="4">
        <f t="shared" si="32"/>
        <v>-56517829.05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45" t="s">
        <v>80</v>
      </c>
      <c r="D75" s="6">
        <v>1.9036215221E9</v>
      </c>
      <c r="E75" s="6">
        <v>3298160.34</v>
      </c>
      <c r="F75" s="6">
        <f t="shared" si="30"/>
        <v>1900323362</v>
      </c>
      <c r="G75" s="6">
        <v>0.0</v>
      </c>
      <c r="H75" s="22">
        <v>772.0</v>
      </c>
      <c r="I75" s="6">
        <v>87783.0</v>
      </c>
      <c r="J75" s="46">
        <v>590662.46</v>
      </c>
      <c r="K75" s="4">
        <f t="shared" si="31"/>
        <v>-502879.46</v>
      </c>
      <c r="L75" s="4">
        <f>I75+Jun!L75</f>
        <v>80191505.86</v>
      </c>
      <c r="M75" s="4">
        <f>J75+Jun!M75</f>
        <v>11660136.06</v>
      </c>
      <c r="N75" s="4">
        <f t="shared" si="32"/>
        <v>68531369.8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6.494084743E9</v>
      </c>
      <c r="E76" s="6">
        <v>1.386229E7</v>
      </c>
      <c r="F76" s="6">
        <f t="shared" si="30"/>
        <v>6480222453</v>
      </c>
      <c r="G76" s="6">
        <v>0.0</v>
      </c>
      <c r="H76" s="22">
        <v>19627.0</v>
      </c>
      <c r="I76" s="6">
        <v>6.4585165E7</v>
      </c>
      <c r="J76" s="6">
        <v>4.6478131E7</v>
      </c>
      <c r="K76" s="4">
        <f t="shared" si="31"/>
        <v>18107034</v>
      </c>
      <c r="L76" s="4">
        <f>I76+Jun!L76</f>
        <v>593965093</v>
      </c>
      <c r="M76" s="4">
        <f>J76+Jun!M76</f>
        <v>766050758</v>
      </c>
      <c r="N76" s="4">
        <f t="shared" si="32"/>
        <v>-172085665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1.50665879E8</v>
      </c>
      <c r="E77" s="6">
        <v>2447355.0</v>
      </c>
      <c r="F77" s="6">
        <f t="shared" si="30"/>
        <v>148218524</v>
      </c>
      <c r="G77" s="6">
        <v>0.0</v>
      </c>
      <c r="H77" s="22">
        <v>2942.0</v>
      </c>
      <c r="I77" s="6">
        <v>7517027.0</v>
      </c>
      <c r="J77" s="6">
        <v>3484882.0</v>
      </c>
      <c r="K77" s="4">
        <f t="shared" si="31"/>
        <v>4032145</v>
      </c>
      <c r="L77" s="4">
        <f>I77+Jun!L77</f>
        <v>12530717</v>
      </c>
      <c r="M77" s="4">
        <f>J77+Jun!M77</f>
        <v>16848384</v>
      </c>
      <c r="N77" s="4">
        <f t="shared" si="32"/>
        <v>-4317667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I79+Jun!L79</f>
        <v>0</v>
      </c>
      <c r="M79" s="4">
        <f>J79+Jun!M79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47747057035</v>
      </c>
      <c r="E80" s="28">
        <f t="shared" si="34"/>
        <v>324841923.3</v>
      </c>
      <c r="F80" s="28">
        <f t="shared" si="34"/>
        <v>47422215112</v>
      </c>
      <c r="G80" s="28">
        <f t="shared" si="34"/>
        <v>266000000</v>
      </c>
      <c r="H80" s="28">
        <f t="shared" si="34"/>
        <v>60958</v>
      </c>
      <c r="I80" s="28">
        <f t="shared" si="34"/>
        <v>239183238.3</v>
      </c>
      <c r="J80" s="28">
        <f t="shared" si="34"/>
        <v>562211811.8</v>
      </c>
      <c r="K80" s="28">
        <f t="shared" si="34"/>
        <v>-323028573.6</v>
      </c>
      <c r="L80" s="28">
        <f t="shared" si="34"/>
        <v>2048600052</v>
      </c>
      <c r="M80" s="28">
        <f t="shared" si="34"/>
        <v>4581318586</v>
      </c>
      <c r="N80" s="28">
        <f t="shared" si="34"/>
        <v>-2532718534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1.1498745881E10</v>
      </c>
      <c r="E82" s="6">
        <v>7.5443602E7</v>
      </c>
      <c r="F82" s="6">
        <f t="shared" ref="F82:F88" si="35">D82-E82</f>
        <v>11423302279</v>
      </c>
      <c r="G82" s="6">
        <v>0.0</v>
      </c>
      <c r="H82" s="22">
        <v>7035.0</v>
      </c>
      <c r="I82" s="6">
        <v>6.4682648E7</v>
      </c>
      <c r="J82" s="6">
        <v>1.32594767E8</v>
      </c>
      <c r="K82" s="4">
        <f t="shared" ref="K82:K88" si="36">I82-J82</f>
        <v>-67912119</v>
      </c>
      <c r="L82" s="4">
        <f>I82+Jun!L82</f>
        <v>203524855</v>
      </c>
      <c r="M82" s="4">
        <f>J82+Jun!M82</f>
        <v>859345163</v>
      </c>
      <c r="N82" s="4">
        <f t="shared" ref="N82:N88" si="37">L82-M82</f>
        <v>-655820308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8.458915283E7</v>
      </c>
      <c r="E83" s="6">
        <v>2226017.83</v>
      </c>
      <c r="F83" s="6">
        <f t="shared" si="35"/>
        <v>82363135</v>
      </c>
      <c r="G83" s="6">
        <v>0.0</v>
      </c>
      <c r="H83" s="22">
        <v>66.0</v>
      </c>
      <c r="I83" s="6">
        <v>0.0</v>
      </c>
      <c r="J83" s="6">
        <v>3.272746998E7</v>
      </c>
      <c r="K83" s="4">
        <f t="shared" si="36"/>
        <v>-32727469.98</v>
      </c>
      <c r="L83" s="4">
        <f>I83+Jun!L83</f>
        <v>29237669.08</v>
      </c>
      <c r="M83" s="4">
        <f>J83+Jun!M83</f>
        <v>46767693.1</v>
      </c>
      <c r="N83" s="4">
        <f t="shared" si="37"/>
        <v>-17530024.02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3.24585899E8</v>
      </c>
      <c r="E84" s="6">
        <v>1089178.0</v>
      </c>
      <c r="F84" s="6">
        <f t="shared" si="35"/>
        <v>323496721</v>
      </c>
      <c r="G84" s="6">
        <v>0.0</v>
      </c>
      <c r="H84" s="22">
        <v>153.0</v>
      </c>
      <c r="I84" s="6">
        <v>0.0</v>
      </c>
      <c r="J84" s="6">
        <v>168649.0</v>
      </c>
      <c r="K84" s="4">
        <f t="shared" si="36"/>
        <v>-168649</v>
      </c>
      <c r="L84" s="4">
        <f>I84+Jun!L84</f>
        <v>300792</v>
      </c>
      <c r="M84" s="4">
        <f>J84+Jun!M84</f>
        <v>8995507</v>
      </c>
      <c r="N84" s="4">
        <f t="shared" si="37"/>
        <v>-8694715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6.8262508E7</v>
      </c>
      <c r="E85" s="6">
        <v>5726546.0</v>
      </c>
      <c r="F85" s="6">
        <f t="shared" si="35"/>
        <v>62535962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I85+Jun!L85</f>
        <v>0</v>
      </c>
      <c r="M85" s="4">
        <f>J85+Jun!M85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1.61576427E9</v>
      </c>
      <c r="E86" s="6">
        <v>8456901.0</v>
      </c>
      <c r="F86" s="6">
        <f t="shared" si="35"/>
        <v>1607307369</v>
      </c>
      <c r="G86" s="6">
        <v>0.0</v>
      </c>
      <c r="H86" s="22">
        <v>1521.0</v>
      </c>
      <c r="I86" s="6">
        <v>5774.0</v>
      </c>
      <c r="J86" s="6">
        <v>1.8350747E7</v>
      </c>
      <c r="K86" s="4">
        <f t="shared" si="36"/>
        <v>-18344973</v>
      </c>
      <c r="L86" s="4">
        <f>I86+Jun!L86</f>
        <v>209711</v>
      </c>
      <c r="M86" s="4">
        <f>J86+Jun!M86</f>
        <v>144822788</v>
      </c>
      <c r="N86" s="4">
        <f t="shared" si="37"/>
        <v>-144613077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2.3435694283E8</v>
      </c>
      <c r="E87" s="6">
        <v>1622317.43</v>
      </c>
      <c r="F87" s="6">
        <f t="shared" si="35"/>
        <v>232734625.4</v>
      </c>
      <c r="G87" s="6">
        <v>0.0</v>
      </c>
      <c r="H87" s="22">
        <v>95.0</v>
      </c>
      <c r="I87" s="6">
        <v>145800.0</v>
      </c>
      <c r="J87" s="6">
        <v>0.0</v>
      </c>
      <c r="K87" s="4">
        <f t="shared" si="36"/>
        <v>145800</v>
      </c>
      <c r="L87" s="4">
        <f>I87+Jun!L87</f>
        <v>878703.23</v>
      </c>
      <c r="M87" s="4">
        <f>J87+Jun!M87</f>
        <v>36185.19</v>
      </c>
      <c r="N87" s="4">
        <f t="shared" si="37"/>
        <v>842518.04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6.16174488E8</v>
      </c>
      <c r="E88" s="6">
        <v>3.9579385E7</v>
      </c>
      <c r="F88" s="6">
        <f t="shared" si="35"/>
        <v>576595103</v>
      </c>
      <c r="G88" s="6">
        <v>0.0</v>
      </c>
      <c r="H88" s="22">
        <v>2661.0</v>
      </c>
      <c r="I88" s="6">
        <v>9.6109676E7</v>
      </c>
      <c r="J88" s="6">
        <v>7.8893066E7</v>
      </c>
      <c r="K88" s="4">
        <f t="shared" si="36"/>
        <v>17216610</v>
      </c>
      <c r="L88" s="4">
        <f>I88+Jun!L88</f>
        <v>188063343</v>
      </c>
      <c r="M88" s="4">
        <f>J88+Jun!M88</f>
        <v>128222100</v>
      </c>
      <c r="N88" s="4">
        <f t="shared" si="37"/>
        <v>59841243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14442479142</v>
      </c>
      <c r="E89" s="28">
        <f t="shared" si="39"/>
        <v>134143947.3</v>
      </c>
      <c r="F89" s="28">
        <f t="shared" si="39"/>
        <v>14308335194</v>
      </c>
      <c r="G89" s="28">
        <f t="shared" si="39"/>
        <v>0</v>
      </c>
      <c r="H89" s="28">
        <f t="shared" si="39"/>
        <v>11554</v>
      </c>
      <c r="I89" s="28">
        <f t="shared" si="39"/>
        <v>160943898</v>
      </c>
      <c r="J89" s="28">
        <f t="shared" si="39"/>
        <v>262734699</v>
      </c>
      <c r="K89" s="28">
        <f t="shared" si="39"/>
        <v>-101790801</v>
      </c>
      <c r="L89" s="28">
        <f t="shared" si="39"/>
        <v>422215073.3</v>
      </c>
      <c r="M89" s="28">
        <f t="shared" si="39"/>
        <v>1189158897</v>
      </c>
      <c r="N89" s="28">
        <f t="shared" si="39"/>
        <v>-766943824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7.48148714E8</v>
      </c>
      <c r="E90" s="6">
        <v>6948621.0</v>
      </c>
      <c r="F90" s="6">
        <f>D90-E90</f>
        <v>741200093</v>
      </c>
      <c r="G90" s="6">
        <v>0.0</v>
      </c>
      <c r="H90" s="22">
        <v>566.0</v>
      </c>
      <c r="I90" s="6">
        <v>1950822.0</v>
      </c>
      <c r="J90" s="6">
        <v>4789979.0</v>
      </c>
      <c r="K90" s="4">
        <f>I90-J90</f>
        <v>-2839157</v>
      </c>
      <c r="L90" s="4">
        <f>I90+Jun!L90</f>
        <v>22890457</v>
      </c>
      <c r="M90" s="4">
        <f>J90+Jun!M90</f>
        <v>60809648</v>
      </c>
      <c r="N90" s="4">
        <f>L90-M90</f>
        <v>-37919191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748148714</v>
      </c>
      <c r="E91" s="28">
        <f t="shared" si="40"/>
        <v>6948621</v>
      </c>
      <c r="F91" s="28">
        <f t="shared" si="40"/>
        <v>741200093</v>
      </c>
      <c r="G91" s="28">
        <f t="shared" si="40"/>
        <v>0</v>
      </c>
      <c r="H91" s="30">
        <f t="shared" si="40"/>
        <v>566</v>
      </c>
      <c r="I91" s="28">
        <f t="shared" si="40"/>
        <v>1950822</v>
      </c>
      <c r="J91" s="28">
        <f t="shared" si="40"/>
        <v>4789979</v>
      </c>
      <c r="K91" s="28">
        <f t="shared" si="40"/>
        <v>-2839157</v>
      </c>
      <c r="L91" s="28">
        <f t="shared" si="40"/>
        <v>22890457</v>
      </c>
      <c r="M91" s="28">
        <f t="shared" si="40"/>
        <v>60809648</v>
      </c>
      <c r="N91" s="28">
        <f t="shared" si="40"/>
        <v>-37919191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62937684891</v>
      </c>
      <c r="E92" s="28">
        <f t="shared" si="41"/>
        <v>465934491.6</v>
      </c>
      <c r="F92" s="28">
        <f t="shared" si="41"/>
        <v>62471750399</v>
      </c>
      <c r="G92" s="28">
        <f t="shared" si="41"/>
        <v>266000000</v>
      </c>
      <c r="H92" s="29">
        <f t="shared" si="41"/>
        <v>73078</v>
      </c>
      <c r="I92" s="28">
        <f t="shared" si="41"/>
        <v>402077958.3</v>
      </c>
      <c r="J92" s="28">
        <f t="shared" si="41"/>
        <v>829736489.8</v>
      </c>
      <c r="K92" s="28">
        <f t="shared" si="41"/>
        <v>-427658531.5</v>
      </c>
      <c r="L92" s="28">
        <f t="shared" si="41"/>
        <v>2493705583</v>
      </c>
      <c r="M92" s="28">
        <f t="shared" si="41"/>
        <v>5831287132</v>
      </c>
      <c r="N92" s="28">
        <f t="shared" si="41"/>
        <v>-3337581549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1.7392462596E8</v>
      </c>
      <c r="E95" s="6">
        <v>226543.57</v>
      </c>
      <c r="F95" s="6">
        <f t="shared" ref="F95:F98" si="42">D95-E95</f>
        <v>173698082.4</v>
      </c>
      <c r="G95" s="6">
        <v>0.0</v>
      </c>
      <c r="H95" s="22">
        <v>70.0</v>
      </c>
      <c r="I95" s="6">
        <v>63500.0</v>
      </c>
      <c r="J95" s="6">
        <v>247463.41</v>
      </c>
      <c r="K95" s="4">
        <f t="shared" ref="K95:K98" si="43">I95-J95</f>
        <v>-183963.41</v>
      </c>
      <c r="L95" s="4">
        <f>I95+Jun!L95</f>
        <v>1333500</v>
      </c>
      <c r="M95" s="4">
        <f>J95+Jun!M95</f>
        <v>576210.71</v>
      </c>
      <c r="N95" s="4">
        <f t="shared" ref="N95:N98" si="44">L95-M95</f>
        <v>757289.29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2.0335432427E10</v>
      </c>
      <c r="E96" s="6">
        <v>1.2869967E7</v>
      </c>
      <c r="F96" s="6">
        <f t="shared" si="42"/>
        <v>20322562460</v>
      </c>
      <c r="G96" s="6">
        <v>0.0</v>
      </c>
      <c r="H96" s="22">
        <v>21186.0</v>
      </c>
      <c r="I96" s="6">
        <v>349126.0</v>
      </c>
      <c r="J96" s="6">
        <v>2.57037907E8</v>
      </c>
      <c r="K96" s="4">
        <f t="shared" si="43"/>
        <v>-256688781</v>
      </c>
      <c r="L96" s="4">
        <f>I96+Jun!L96</f>
        <v>2438424</v>
      </c>
      <c r="M96" s="4">
        <f>J96+Jun!M96</f>
        <v>2220332803</v>
      </c>
      <c r="N96" s="4">
        <f t="shared" si="44"/>
        <v>-2217894379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2.001248081E9</v>
      </c>
      <c r="E97" s="6">
        <v>1.5182277E7</v>
      </c>
      <c r="F97" s="6">
        <f t="shared" si="42"/>
        <v>1986065804</v>
      </c>
      <c r="G97" s="6">
        <v>0.0</v>
      </c>
      <c r="H97" s="22">
        <v>1275.0</v>
      </c>
      <c r="I97" s="6">
        <v>5.6888938E7</v>
      </c>
      <c r="J97" s="6">
        <v>2.04774588E8</v>
      </c>
      <c r="K97" s="4">
        <f t="shared" si="43"/>
        <v>-147885650</v>
      </c>
      <c r="L97" s="4">
        <f>I97+Jun!L97</f>
        <v>452190775</v>
      </c>
      <c r="M97" s="4">
        <f>J97+Jun!M97</f>
        <v>1273306456</v>
      </c>
      <c r="N97" s="4">
        <f t="shared" si="44"/>
        <v>-821115681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1.2043562286E10</v>
      </c>
      <c r="E98" s="6">
        <v>3.49877808E8</v>
      </c>
      <c r="F98" s="6">
        <f t="shared" si="42"/>
        <v>11693684478</v>
      </c>
      <c r="G98" s="6">
        <v>0.0</v>
      </c>
      <c r="H98" s="22">
        <v>74079.0</v>
      </c>
      <c r="I98" s="6">
        <v>2.6356492E8</v>
      </c>
      <c r="J98" s="6">
        <v>6.8078763E8</v>
      </c>
      <c r="K98" s="4">
        <f t="shared" si="43"/>
        <v>-417222710</v>
      </c>
      <c r="L98" s="4">
        <f>I98+Jun!L98</f>
        <v>3273475526</v>
      </c>
      <c r="M98" s="4">
        <f>J98+Jun!M98</f>
        <v>4237198302</v>
      </c>
      <c r="N98" s="4">
        <f t="shared" si="44"/>
        <v>-963722776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1.2087953688E10</v>
      </c>
      <c r="E100" s="6">
        <v>8577866.0</v>
      </c>
      <c r="F100" s="6">
        <f>D100-E100</f>
        <v>12079375822</v>
      </c>
      <c r="G100" s="6">
        <v>0.0</v>
      </c>
      <c r="H100" s="22">
        <v>29367.0</v>
      </c>
      <c r="I100" s="6">
        <v>7.75639715E8</v>
      </c>
      <c r="J100" s="6">
        <v>6.63199588E8</v>
      </c>
      <c r="K100" s="4">
        <f>I100-J100</f>
        <v>112440127</v>
      </c>
      <c r="L100" s="4">
        <f>I100+Jun!L100</f>
        <v>6728786389</v>
      </c>
      <c r="M100" s="4">
        <f>J100+Jun!M100</f>
        <v>6327522995</v>
      </c>
      <c r="N100" s="4">
        <f>L100-M100</f>
        <v>401263394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46642121108</v>
      </c>
      <c r="E101" s="28">
        <f t="shared" si="46"/>
        <v>386734461.6</v>
      </c>
      <c r="F101" s="28">
        <f t="shared" si="46"/>
        <v>46255386646</v>
      </c>
      <c r="G101" s="28">
        <f t="shared" si="46"/>
        <v>0</v>
      </c>
      <c r="H101" s="30">
        <f t="shared" si="46"/>
        <v>125977</v>
      </c>
      <c r="I101" s="28">
        <f t="shared" si="46"/>
        <v>1096506199</v>
      </c>
      <c r="J101" s="28">
        <f t="shared" si="46"/>
        <v>1806047176</v>
      </c>
      <c r="K101" s="28">
        <f t="shared" si="46"/>
        <v>-709540977.4</v>
      </c>
      <c r="L101" s="28">
        <f t="shared" si="46"/>
        <v>10458224614</v>
      </c>
      <c r="M101" s="28">
        <f t="shared" si="46"/>
        <v>14058936767</v>
      </c>
      <c r="N101" s="28">
        <f t="shared" si="46"/>
        <v>-3600712153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1.696768068E9</v>
      </c>
      <c r="E103" s="6">
        <v>5433295.0</v>
      </c>
      <c r="F103" s="6">
        <f>D103-E103</f>
        <v>1691334773</v>
      </c>
      <c r="G103" s="6">
        <v>0.0</v>
      </c>
      <c r="H103" s="22">
        <v>3907.0</v>
      </c>
      <c r="I103" s="6">
        <v>1.8224276E7</v>
      </c>
      <c r="J103" s="6">
        <v>2.76037865E8</v>
      </c>
      <c r="K103" s="4">
        <f>I103-J103</f>
        <v>-257813589</v>
      </c>
      <c r="L103" s="4">
        <f>I103+Jun!L103</f>
        <v>905376705</v>
      </c>
      <c r="M103" s="4">
        <f>J103+Jun!M103</f>
        <v>1583661536</v>
      </c>
      <c r="N103" s="4">
        <f>L103-M103</f>
        <v>-678284831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1696768068</v>
      </c>
      <c r="E104" s="28">
        <f t="shared" si="47"/>
        <v>5433295</v>
      </c>
      <c r="F104" s="28">
        <f t="shared" si="47"/>
        <v>1691334773</v>
      </c>
      <c r="G104" s="28">
        <f t="shared" si="47"/>
        <v>0</v>
      </c>
      <c r="H104" s="30">
        <f t="shared" si="47"/>
        <v>3907</v>
      </c>
      <c r="I104" s="28">
        <f t="shared" si="47"/>
        <v>18224276</v>
      </c>
      <c r="J104" s="28">
        <f t="shared" si="47"/>
        <v>276037865</v>
      </c>
      <c r="K104" s="28">
        <f t="shared" si="47"/>
        <v>-257813589</v>
      </c>
      <c r="L104" s="28">
        <f t="shared" si="47"/>
        <v>905376705</v>
      </c>
      <c r="M104" s="28">
        <f t="shared" si="47"/>
        <v>1583661536</v>
      </c>
      <c r="N104" s="28">
        <f t="shared" si="47"/>
        <v>-678284831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48338889176</v>
      </c>
      <c r="E105" s="28">
        <f t="shared" si="48"/>
        <v>392167756.6</v>
      </c>
      <c r="F105" s="28">
        <f t="shared" si="48"/>
        <v>47946721419</v>
      </c>
      <c r="G105" s="28">
        <f t="shared" si="48"/>
        <v>0</v>
      </c>
      <c r="H105" s="30">
        <f t="shared" si="48"/>
        <v>129884</v>
      </c>
      <c r="I105" s="28">
        <f t="shared" si="48"/>
        <v>1114730475</v>
      </c>
      <c r="J105" s="28">
        <f t="shared" si="48"/>
        <v>2082085041</v>
      </c>
      <c r="K105" s="28">
        <f t="shared" si="48"/>
        <v>-967354566.4</v>
      </c>
      <c r="L105" s="28">
        <f t="shared" si="48"/>
        <v>11363601319</v>
      </c>
      <c r="M105" s="28">
        <f t="shared" si="48"/>
        <v>15642598303</v>
      </c>
      <c r="N105" s="28">
        <f t="shared" si="48"/>
        <v>-4278996984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9.658881239E9</v>
      </c>
      <c r="E108" s="6">
        <v>1.06223661E8</v>
      </c>
      <c r="F108" s="6">
        <f t="shared" ref="F108:F110" si="49">D108-E108</f>
        <v>9552657578</v>
      </c>
      <c r="G108" s="6">
        <v>0.0</v>
      </c>
      <c r="H108" s="22">
        <v>533090.0</v>
      </c>
      <c r="I108" s="6">
        <v>1.13465635E8</v>
      </c>
      <c r="J108" s="6">
        <v>1.38791166E8</v>
      </c>
      <c r="K108" s="4">
        <f t="shared" ref="K108:K110" si="50">I108-J108</f>
        <v>-25325531</v>
      </c>
      <c r="L108" s="4">
        <f>I108+Jun!L108</f>
        <v>1156447326</v>
      </c>
      <c r="M108" s="4">
        <f>J108+Jun!M108</f>
        <v>822899300</v>
      </c>
      <c r="N108" s="4">
        <f t="shared" ref="N108:N110" si="51">L108-M108</f>
        <v>333548026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5.902531775E9</v>
      </c>
      <c r="E109" s="6">
        <v>4.0195037E7</v>
      </c>
      <c r="F109" s="6">
        <f t="shared" si="49"/>
        <v>5862336738</v>
      </c>
      <c r="G109" s="6">
        <v>0.0</v>
      </c>
      <c r="H109" s="22">
        <v>10760.0</v>
      </c>
      <c r="I109" s="6">
        <v>3.41763856E8</v>
      </c>
      <c r="J109" s="6">
        <v>1.17977197E8</v>
      </c>
      <c r="K109" s="4">
        <f t="shared" si="50"/>
        <v>223786659</v>
      </c>
      <c r="L109" s="4">
        <f>I109+Jun!L109</f>
        <v>1497077921</v>
      </c>
      <c r="M109" s="4">
        <f>J109+Jun!M109</f>
        <v>1208276598</v>
      </c>
      <c r="N109" s="4">
        <f t="shared" si="51"/>
        <v>288801323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3.694460029E9</v>
      </c>
      <c r="E110" s="6">
        <v>3.6656865E7</v>
      </c>
      <c r="F110" s="6">
        <f t="shared" si="49"/>
        <v>3657803164</v>
      </c>
      <c r="G110" s="6">
        <v>0.0</v>
      </c>
      <c r="H110" s="22">
        <v>4887.0</v>
      </c>
      <c r="I110" s="6">
        <v>1.45823347E8</v>
      </c>
      <c r="J110" s="6">
        <v>2.926195E7</v>
      </c>
      <c r="K110" s="4">
        <f t="shared" si="50"/>
        <v>116561397</v>
      </c>
      <c r="L110" s="4">
        <f>I110+Jun!L110</f>
        <v>1040273753</v>
      </c>
      <c r="M110" s="4">
        <f>J110+Jun!M110</f>
        <v>512305224</v>
      </c>
      <c r="N110" s="4">
        <f t="shared" si="51"/>
        <v>527968529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19255873043</v>
      </c>
      <c r="E111" s="28">
        <f t="shared" si="53"/>
        <v>183075563</v>
      </c>
      <c r="F111" s="28">
        <f t="shared" si="53"/>
        <v>19072797480</v>
      </c>
      <c r="G111" s="28">
        <f t="shared" si="53"/>
        <v>0</v>
      </c>
      <c r="H111" s="29">
        <f t="shared" si="53"/>
        <v>548737</v>
      </c>
      <c r="I111" s="28">
        <f t="shared" si="53"/>
        <v>601052838</v>
      </c>
      <c r="J111" s="28">
        <f t="shared" si="53"/>
        <v>286030313</v>
      </c>
      <c r="K111" s="28">
        <f t="shared" si="53"/>
        <v>315022525</v>
      </c>
      <c r="L111" s="28">
        <f t="shared" si="53"/>
        <v>3693799000</v>
      </c>
      <c r="M111" s="28">
        <f t="shared" si="53"/>
        <v>2543481122</v>
      </c>
      <c r="N111" s="28">
        <f t="shared" si="53"/>
        <v>1150317878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9.102915063E9</v>
      </c>
      <c r="E113" s="6">
        <v>8.3956141E7</v>
      </c>
      <c r="F113" s="6">
        <f>D113-E113</f>
        <v>9018958922</v>
      </c>
      <c r="G113" s="6">
        <v>0.0</v>
      </c>
      <c r="H113" s="22">
        <v>7044.0</v>
      </c>
      <c r="I113" s="6">
        <v>6.0422347E7</v>
      </c>
      <c r="J113" s="6">
        <v>1.23932029E8</v>
      </c>
      <c r="K113" s="4">
        <f>I113-J113</f>
        <v>-63509682</v>
      </c>
      <c r="L113" s="4">
        <f>I113+Jun!L113</f>
        <v>341598926</v>
      </c>
      <c r="M113" s="4">
        <f>J113+Jun!M113</f>
        <v>1034437438</v>
      </c>
      <c r="N113" s="4">
        <f>L113-M113</f>
        <v>-692838512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9102915063</v>
      </c>
      <c r="E114" s="28">
        <f t="shared" si="54"/>
        <v>83956141</v>
      </c>
      <c r="F114" s="28">
        <f t="shared" si="54"/>
        <v>9018958922</v>
      </c>
      <c r="G114" s="28">
        <f t="shared" si="54"/>
        <v>0</v>
      </c>
      <c r="H114" s="30">
        <f t="shared" si="54"/>
        <v>7044</v>
      </c>
      <c r="I114" s="28">
        <f t="shared" si="54"/>
        <v>60422347</v>
      </c>
      <c r="J114" s="28">
        <f t="shared" si="54"/>
        <v>123932029</v>
      </c>
      <c r="K114" s="28">
        <f t="shared" si="54"/>
        <v>-63509682</v>
      </c>
      <c r="L114" s="28">
        <f t="shared" si="54"/>
        <v>341598926</v>
      </c>
      <c r="M114" s="28">
        <f t="shared" si="54"/>
        <v>1034437438</v>
      </c>
      <c r="N114" s="28">
        <f t="shared" si="54"/>
        <v>-692838512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28358788106</v>
      </c>
      <c r="E115" s="28">
        <f t="shared" si="55"/>
        <v>267031704</v>
      </c>
      <c r="F115" s="28">
        <f t="shared" si="55"/>
        <v>28091756402</v>
      </c>
      <c r="G115" s="28">
        <f t="shared" si="55"/>
        <v>0</v>
      </c>
      <c r="H115" s="30">
        <f t="shared" si="55"/>
        <v>555781</v>
      </c>
      <c r="I115" s="28">
        <f t="shared" si="55"/>
        <v>661475185</v>
      </c>
      <c r="J115" s="28">
        <f t="shared" si="55"/>
        <v>409962342</v>
      </c>
      <c r="K115" s="28">
        <f t="shared" si="55"/>
        <v>251512843</v>
      </c>
      <c r="L115" s="28">
        <f t="shared" si="55"/>
        <v>4035397926</v>
      </c>
      <c r="M115" s="28">
        <f t="shared" si="55"/>
        <v>3577918560</v>
      </c>
      <c r="N115" s="28">
        <f t="shared" si="55"/>
        <v>457479366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208757919409</v>
      </c>
      <c r="E116" s="40">
        <f t="shared" si="56"/>
        <v>1627387559</v>
      </c>
      <c r="F116" s="40">
        <f t="shared" si="56"/>
        <v>207130531850</v>
      </c>
      <c r="G116" s="40">
        <f t="shared" si="56"/>
        <v>58529646782</v>
      </c>
      <c r="H116" s="41">
        <f t="shared" si="56"/>
        <v>1921489</v>
      </c>
      <c r="I116" s="40">
        <f t="shared" si="56"/>
        <v>2591337258</v>
      </c>
      <c r="J116" s="40">
        <f t="shared" si="56"/>
        <v>4515712334</v>
      </c>
      <c r="K116" s="40">
        <f t="shared" si="56"/>
        <v>-1924375076</v>
      </c>
      <c r="L116" s="40">
        <f t="shared" si="56"/>
        <v>20299693248</v>
      </c>
      <c r="M116" s="40">
        <f t="shared" si="56"/>
        <v>31789759151</v>
      </c>
      <c r="N116" s="40">
        <f t="shared" si="56"/>
        <v>-11490065903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I116+Jun!L116-L116</f>
        <v>-0.000003814697266</v>
      </c>
      <c r="M117" s="4">
        <f>J116+Jun!M116-'Jul Updated'!M116</f>
        <v>0</v>
      </c>
      <c r="N117" s="4">
        <f>K116+Jun!N116-'Jul Updated'!N116</f>
        <v>0.000001907348633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125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3.586429132E9</v>
      </c>
      <c r="E9" s="6">
        <v>7375706.0</v>
      </c>
      <c r="F9" s="6">
        <f t="shared" ref="F9:F27" si="1">D9-E9</f>
        <v>3579053426</v>
      </c>
      <c r="G9" s="6">
        <v>3.513830869E9</v>
      </c>
      <c r="H9" s="22">
        <v>5580.0</v>
      </c>
      <c r="I9" s="6">
        <v>2.3189614E7</v>
      </c>
      <c r="J9" s="6">
        <v>3.0222294E7</v>
      </c>
      <c r="K9" s="4">
        <f t="shared" ref="K9:K27" si="2">I9-J9</f>
        <v>-7032680</v>
      </c>
      <c r="L9" s="4">
        <f>I9+'Jul Updated'!L9</f>
        <v>69337364</v>
      </c>
      <c r="M9" s="4">
        <f>J9+'Jul Updated'!M9</f>
        <v>285006111</v>
      </c>
      <c r="N9" s="4">
        <f t="shared" ref="N9:N27" si="3">L9-M9</f>
        <v>-215668747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1.10074647194E9</v>
      </c>
      <c r="E10" s="6">
        <v>1.84574666E7</v>
      </c>
      <c r="F10" s="6">
        <f t="shared" si="1"/>
        <v>1082289005</v>
      </c>
      <c r="G10" s="6">
        <v>9.925431821E8</v>
      </c>
      <c r="H10" s="22">
        <v>4250.0</v>
      </c>
      <c r="I10" s="6">
        <v>5.750053157E7</v>
      </c>
      <c r="J10" s="6">
        <v>4.967113181E7</v>
      </c>
      <c r="K10" s="4">
        <f t="shared" si="2"/>
        <v>7829399.76</v>
      </c>
      <c r="L10" s="4">
        <f>I10+'Jul Updated'!L10</f>
        <v>288305750</v>
      </c>
      <c r="M10" s="4">
        <f>J10+'Jul Updated'!M10</f>
        <v>156528089.2</v>
      </c>
      <c r="N10" s="4">
        <f t="shared" si="3"/>
        <v>131777660.8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1.01439866818E9</v>
      </c>
      <c r="E11" s="6">
        <v>9391625.08</v>
      </c>
      <c r="F11" s="6">
        <f t="shared" si="1"/>
        <v>1005007043</v>
      </c>
      <c r="G11" s="6">
        <v>9.524536548E8</v>
      </c>
      <c r="H11" s="22">
        <v>2408.0</v>
      </c>
      <c r="I11" s="6">
        <v>3163213.66</v>
      </c>
      <c r="J11" s="6">
        <v>5800268.18</v>
      </c>
      <c r="K11" s="4">
        <f t="shared" si="2"/>
        <v>-2637054.52</v>
      </c>
      <c r="L11" s="4">
        <f>I11+'Jul Updated'!L11</f>
        <v>58476378.16</v>
      </c>
      <c r="M11" s="4">
        <f>J11+'Jul Updated'!M11</f>
        <v>92485539.03</v>
      </c>
      <c r="N11" s="4">
        <f t="shared" si="3"/>
        <v>-34009160.87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4.9392717275E8</v>
      </c>
      <c r="E12" s="6">
        <v>1.562401318E7</v>
      </c>
      <c r="F12" s="6">
        <f t="shared" si="1"/>
        <v>478303159.6</v>
      </c>
      <c r="G12" s="6">
        <v>3.5795850356E8</v>
      </c>
      <c r="H12" s="22">
        <v>1729.0</v>
      </c>
      <c r="I12" s="6">
        <v>660036.91</v>
      </c>
      <c r="J12" s="6">
        <v>704893.03</v>
      </c>
      <c r="K12" s="4">
        <f t="shared" si="2"/>
        <v>-44856.12</v>
      </c>
      <c r="L12" s="4">
        <f>I12+'Jul Updated'!L12</f>
        <v>67279157.76</v>
      </c>
      <c r="M12" s="4">
        <f>J12+'Jul Updated'!M12</f>
        <v>6219813.13</v>
      </c>
      <c r="N12" s="4">
        <f t="shared" si="3"/>
        <v>61059344.63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3.34277322E8</v>
      </c>
      <c r="E13" s="6">
        <v>1223050.0</v>
      </c>
      <c r="F13" s="6">
        <f t="shared" si="1"/>
        <v>333054272</v>
      </c>
      <c r="G13" s="6">
        <v>3.07317327E8</v>
      </c>
      <c r="H13" s="22">
        <v>1115.0</v>
      </c>
      <c r="I13" s="6">
        <v>187030.0</v>
      </c>
      <c r="J13" s="6">
        <v>2780583.0</v>
      </c>
      <c r="K13" s="4">
        <f t="shared" si="2"/>
        <v>-2593553</v>
      </c>
      <c r="L13" s="4">
        <f>I13+'Jul Updated'!L13</f>
        <v>2258489</v>
      </c>
      <c r="M13" s="4">
        <f>J13+'Jul Updated'!M13</f>
        <v>26022790</v>
      </c>
      <c r="N13" s="4">
        <f t="shared" si="3"/>
        <v>-23764301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2.826227898E9</v>
      </c>
      <c r="E14" s="6">
        <v>3.3408931E7</v>
      </c>
      <c r="F14" s="6">
        <f t="shared" si="1"/>
        <v>2792818967</v>
      </c>
      <c r="G14" s="6">
        <v>2.63940059E9</v>
      </c>
      <c r="H14" s="22">
        <v>15582.0</v>
      </c>
      <c r="I14" s="6">
        <v>4951891.0</v>
      </c>
      <c r="J14" s="6">
        <v>5.2373812E7</v>
      </c>
      <c r="K14" s="4">
        <f t="shared" si="2"/>
        <v>-47421921</v>
      </c>
      <c r="L14" s="4">
        <f>I14+'Jul Updated'!L14</f>
        <v>76948709</v>
      </c>
      <c r="M14" s="4">
        <f>J14+'Jul Updated'!M14</f>
        <v>414070025</v>
      </c>
      <c r="N14" s="4">
        <f t="shared" si="3"/>
        <v>-337121316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6.5159854E7</v>
      </c>
      <c r="E15" s="6">
        <v>971818.0</v>
      </c>
      <c r="F15" s="6">
        <f t="shared" si="1"/>
        <v>64188036</v>
      </c>
      <c r="G15" s="6">
        <v>6.296238E7</v>
      </c>
      <c r="H15" s="22">
        <v>514.0</v>
      </c>
      <c r="I15" s="6">
        <v>146110.0</v>
      </c>
      <c r="J15" s="6">
        <v>2597821.0</v>
      </c>
      <c r="K15" s="4">
        <f t="shared" si="2"/>
        <v>-2451711</v>
      </c>
      <c r="L15" s="4">
        <f>I15+'Jul Updated'!L15</f>
        <v>11436231</v>
      </c>
      <c r="M15" s="4">
        <f>J15+'Jul Updated'!M15</f>
        <v>30941506</v>
      </c>
      <c r="N15" s="4">
        <f t="shared" si="3"/>
        <v>-19505275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5.0264892E7</v>
      </c>
      <c r="E16" s="6">
        <v>3562430.0</v>
      </c>
      <c r="F16" s="6">
        <f t="shared" si="1"/>
        <v>46702462</v>
      </c>
      <c r="G16" s="6">
        <v>2.3184115E7</v>
      </c>
      <c r="H16" s="22">
        <v>39.0</v>
      </c>
      <c r="I16" s="6">
        <v>0.0</v>
      </c>
      <c r="J16" s="6">
        <v>0.0</v>
      </c>
      <c r="K16" s="4">
        <f t="shared" si="2"/>
        <v>0</v>
      </c>
      <c r="L16" s="4">
        <f>I16+'Jul Updated'!L16</f>
        <v>0</v>
      </c>
      <c r="M16" s="4">
        <f>J16+'Jul Updated'!M16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9.53735864E8</v>
      </c>
      <c r="E17" s="6">
        <v>2.6287523E7</v>
      </c>
      <c r="F17" s="6">
        <f t="shared" si="1"/>
        <v>927448341</v>
      </c>
      <c r="G17" s="6">
        <v>9.41184141E8</v>
      </c>
      <c r="H17" s="22">
        <v>10664.0</v>
      </c>
      <c r="I17" s="6">
        <v>0.0</v>
      </c>
      <c r="J17" s="6">
        <v>1.5234486E7</v>
      </c>
      <c r="K17" s="4">
        <f t="shared" si="2"/>
        <v>-15234486</v>
      </c>
      <c r="L17" s="4">
        <f>I17+'Jul Updated'!L17</f>
        <v>1459</v>
      </c>
      <c r="M17" s="4">
        <f>J17+'Jul Updated'!M17</f>
        <v>90412052</v>
      </c>
      <c r="N17" s="4">
        <f t="shared" si="3"/>
        <v>-90410593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2.888296448E9</v>
      </c>
      <c r="E18" s="6">
        <v>2.0506425E7</v>
      </c>
      <c r="F18" s="6">
        <f t="shared" si="1"/>
        <v>2867790023</v>
      </c>
      <c r="G18" s="6">
        <v>2.83513435E9</v>
      </c>
      <c r="H18" s="22">
        <v>10194.0</v>
      </c>
      <c r="I18" s="6">
        <v>0.0</v>
      </c>
      <c r="J18" s="6">
        <v>4.2655215E7</v>
      </c>
      <c r="K18" s="4">
        <f t="shared" si="2"/>
        <v>-42655215</v>
      </c>
      <c r="L18" s="4">
        <f>I18+'Jul Updated'!L18</f>
        <v>28110254</v>
      </c>
      <c r="M18" s="4">
        <f>J18+'Jul Updated'!M18</f>
        <v>313018258</v>
      </c>
      <c r="N18" s="4">
        <f t="shared" si="3"/>
        <v>-284908004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2.53386389447E9</v>
      </c>
      <c r="E19" s="6">
        <v>7801968.05</v>
      </c>
      <c r="F19" s="6">
        <f t="shared" si="1"/>
        <v>2526061926</v>
      </c>
      <c r="G19" s="6">
        <v>2.36043290207E9</v>
      </c>
      <c r="H19" s="22">
        <v>5092.0</v>
      </c>
      <c r="I19" s="6">
        <v>4179606.73</v>
      </c>
      <c r="J19" s="6">
        <v>7.330115399E7</v>
      </c>
      <c r="K19" s="4">
        <f t="shared" si="2"/>
        <v>-69121547.26</v>
      </c>
      <c r="L19" s="4">
        <f>I19+'Jul Updated'!L19</f>
        <v>88654475.49</v>
      </c>
      <c r="M19" s="4">
        <f>J19+'Jul Updated'!M19</f>
        <v>212633707.6</v>
      </c>
      <c r="N19" s="4">
        <f t="shared" si="3"/>
        <v>-123979232.1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8.433105629E9</v>
      </c>
      <c r="E20" s="6">
        <v>3.794780306E7</v>
      </c>
      <c r="F20" s="6">
        <f t="shared" si="1"/>
        <v>8395157826</v>
      </c>
      <c r="G20" s="6">
        <v>7.85486254321E9</v>
      </c>
      <c r="H20" s="22">
        <v>30959.0</v>
      </c>
      <c r="I20" s="6">
        <v>7395830.37</v>
      </c>
      <c r="J20" s="6">
        <v>2.0504563077E8</v>
      </c>
      <c r="K20" s="4">
        <f t="shared" si="2"/>
        <v>-197649800.4</v>
      </c>
      <c r="L20" s="4">
        <f>I20+'Jul Updated'!L20</f>
        <v>123805452</v>
      </c>
      <c r="M20" s="4">
        <f>J20+'Jul Updated'!M20</f>
        <v>642021922.8</v>
      </c>
      <c r="N20" s="4">
        <f t="shared" si="3"/>
        <v>-518216470.9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3.1158845852E8</v>
      </c>
      <c r="E21" s="6">
        <v>4942342.27</v>
      </c>
      <c r="F21" s="6">
        <f t="shared" si="1"/>
        <v>306646116.3</v>
      </c>
      <c r="G21" s="6">
        <v>3.0444858403E8</v>
      </c>
      <c r="H21" s="22">
        <v>859.0</v>
      </c>
      <c r="I21" s="6">
        <v>664769.02</v>
      </c>
      <c r="J21" s="6">
        <v>4396600.46</v>
      </c>
      <c r="K21" s="4">
        <f t="shared" si="2"/>
        <v>-3731831.44</v>
      </c>
      <c r="L21" s="4">
        <f>I21+'Jul Updated'!L21</f>
        <v>2669212.85</v>
      </c>
      <c r="M21" s="4">
        <f>J21+'Jul Updated'!M21</f>
        <v>6891120.81</v>
      </c>
      <c r="N21" s="4">
        <f t="shared" si="3"/>
        <v>-4221907.96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3.28529955002E9</v>
      </c>
      <c r="E22" s="6">
        <v>2.066326737E7</v>
      </c>
      <c r="F22" s="6">
        <f t="shared" si="1"/>
        <v>3264636283</v>
      </c>
      <c r="G22" s="6">
        <v>3.22016202791E9</v>
      </c>
      <c r="H22" s="22">
        <v>22044.0</v>
      </c>
      <c r="I22" s="6">
        <v>7078346.42</v>
      </c>
      <c r="J22" s="6">
        <v>4.646969476E7</v>
      </c>
      <c r="K22" s="4">
        <f t="shared" si="2"/>
        <v>-39391348.34</v>
      </c>
      <c r="L22" s="4">
        <f>I22+'Jul Updated'!L22</f>
        <v>116274421.5</v>
      </c>
      <c r="M22" s="4">
        <f>J22+'Jul Updated'!M22</f>
        <v>263372561.5</v>
      </c>
      <c r="N22" s="4">
        <f t="shared" si="3"/>
        <v>-147098140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5.613571415E9</v>
      </c>
      <c r="E23" s="6">
        <v>1.2929836E7</v>
      </c>
      <c r="F23" s="6">
        <f t="shared" si="1"/>
        <v>5600641579</v>
      </c>
      <c r="G23" s="6">
        <v>5.538978209E9</v>
      </c>
      <c r="H23" s="22">
        <v>11778.0</v>
      </c>
      <c r="I23" s="6">
        <v>780860.0</v>
      </c>
      <c r="J23" s="6">
        <v>6.4972311E7</v>
      </c>
      <c r="K23" s="4">
        <f t="shared" si="2"/>
        <v>-64191451</v>
      </c>
      <c r="L23" s="4">
        <f>I23+'Jul Updated'!L23</f>
        <v>6018243</v>
      </c>
      <c r="M23" s="4">
        <f>J23+'Jul Updated'!M23</f>
        <v>752090568</v>
      </c>
      <c r="N23" s="4">
        <f t="shared" si="3"/>
        <v>-746072325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3.4328140744E9</v>
      </c>
      <c r="E24" s="6">
        <v>6.919363312E7</v>
      </c>
      <c r="F24" s="6">
        <f t="shared" si="1"/>
        <v>3363620441</v>
      </c>
      <c r="G24" s="6">
        <v>3.1419974372E9</v>
      </c>
      <c r="H24" s="22">
        <v>12189.0</v>
      </c>
      <c r="I24" s="6">
        <v>2314628.23</v>
      </c>
      <c r="J24" s="6">
        <v>2808737.92</v>
      </c>
      <c r="K24" s="4">
        <f t="shared" si="2"/>
        <v>-494109.69</v>
      </c>
      <c r="L24" s="4">
        <f>I24+'Jul Updated'!L24</f>
        <v>22853622.49</v>
      </c>
      <c r="M24" s="4">
        <f>J24+'Jul Updated'!M24</f>
        <v>45297946.03</v>
      </c>
      <c r="N24" s="4">
        <f t="shared" si="3"/>
        <v>-22444323.54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5.065356461E9</v>
      </c>
      <c r="E25" s="6">
        <v>6.7393445E7</v>
      </c>
      <c r="F25" s="6">
        <f t="shared" si="1"/>
        <v>4997963016</v>
      </c>
      <c r="G25" s="6">
        <v>4.95937668E9</v>
      </c>
      <c r="H25" s="22">
        <v>67447.0</v>
      </c>
      <c r="I25" s="6">
        <v>3.3085195E7</v>
      </c>
      <c r="J25" s="6">
        <v>1.02018722E8</v>
      </c>
      <c r="K25" s="4">
        <f t="shared" si="2"/>
        <v>-68933527</v>
      </c>
      <c r="L25" s="4">
        <f>I25+'Jul Updated'!L25</f>
        <v>179861834</v>
      </c>
      <c r="M25" s="4">
        <f>J25+'Jul Updated'!M25</f>
        <v>641927396</v>
      </c>
      <c r="N25" s="4">
        <f t="shared" si="3"/>
        <v>-462065562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7.858519154E9</v>
      </c>
      <c r="E26" s="6">
        <v>3.8137883E7</v>
      </c>
      <c r="F26" s="6">
        <f t="shared" si="1"/>
        <v>7820381271</v>
      </c>
      <c r="G26" s="6">
        <v>7.794673165E9</v>
      </c>
      <c r="H26" s="22">
        <v>58461.0</v>
      </c>
      <c r="I26" s="6">
        <v>1.602727E7</v>
      </c>
      <c r="J26" s="6">
        <v>1.48916678E8</v>
      </c>
      <c r="K26" s="4">
        <f t="shared" si="2"/>
        <v>-132889408</v>
      </c>
      <c r="L26" s="4">
        <f>I26+'Jul Updated'!L26</f>
        <v>267193137</v>
      </c>
      <c r="M26" s="4">
        <f>J26+'Jul Updated'!M26</f>
        <v>1205297684</v>
      </c>
      <c r="N26" s="4">
        <f t="shared" si="3"/>
        <v>-938104547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5.305701065E8</v>
      </c>
      <c r="E27" s="6">
        <v>5418993.63</v>
      </c>
      <c r="F27" s="6">
        <f t="shared" si="1"/>
        <v>525151112.9</v>
      </c>
      <c r="G27" s="6">
        <v>4.94804313E8</v>
      </c>
      <c r="H27" s="22">
        <v>1172.0</v>
      </c>
      <c r="I27" s="6">
        <v>206211.37</v>
      </c>
      <c r="J27" s="6">
        <v>635344.28</v>
      </c>
      <c r="K27" s="4">
        <f t="shared" si="2"/>
        <v>-429132.91</v>
      </c>
      <c r="L27" s="4">
        <f>I27+'Jul Updated'!L27</f>
        <v>4337618.43</v>
      </c>
      <c r="M27" s="4">
        <f>J27+'Jul Updated'!M27</f>
        <v>13180378.81</v>
      </c>
      <c r="N27" s="4">
        <f t="shared" si="3"/>
        <v>-8842760.38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2.6866424846E8</v>
      </c>
      <c r="E29" s="6">
        <v>598087.54</v>
      </c>
      <c r="F29" s="6">
        <f t="shared" ref="F29:F32" si="5">D29-E29</f>
        <v>268066160.9</v>
      </c>
      <c r="G29" s="6">
        <v>2.635970379E8</v>
      </c>
      <c r="H29" s="22">
        <v>4940.0</v>
      </c>
      <c r="I29" s="6">
        <v>9220748.61</v>
      </c>
      <c r="J29" s="6">
        <v>3734699.46</v>
      </c>
      <c r="K29" s="4">
        <f t="shared" ref="K29:K32" si="6">I29-J29</f>
        <v>5486049.15</v>
      </c>
      <c r="L29" s="4">
        <f>I29+'Jul Updated'!L29</f>
        <v>89174197.54</v>
      </c>
      <c r="M29" s="4">
        <f>J29+'Jul Updated'!M29</f>
        <v>41831472.04</v>
      </c>
      <c r="N29" s="4">
        <f t="shared" ref="N29:N32" si="7">L29-M29</f>
        <v>47342725.5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4.3850796668E8</v>
      </c>
      <c r="E30" s="6">
        <v>3090447.06</v>
      </c>
      <c r="F30" s="6">
        <f t="shared" si="5"/>
        <v>435417519.6</v>
      </c>
      <c r="G30" s="6">
        <v>3.039457755E8</v>
      </c>
      <c r="H30" s="22">
        <v>7685.0</v>
      </c>
      <c r="I30" s="6">
        <v>8850571.1</v>
      </c>
      <c r="J30" s="6">
        <v>6597018.87</v>
      </c>
      <c r="K30" s="4">
        <f t="shared" si="6"/>
        <v>2253552.23</v>
      </c>
      <c r="L30" s="4">
        <f>I30+'Jul Updated'!L30</f>
        <v>120893263.7</v>
      </c>
      <c r="M30" s="4">
        <f>J30+'Jul Updated'!M30</f>
        <v>63971417.47</v>
      </c>
      <c r="N30" s="4">
        <f t="shared" si="7"/>
        <v>56921846.23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2.2571193336E8</v>
      </c>
      <c r="E31" s="6">
        <v>5806373.16</v>
      </c>
      <c r="F31" s="6">
        <f t="shared" si="5"/>
        <v>219905560.2</v>
      </c>
      <c r="G31" s="6">
        <v>2.1570026869E8</v>
      </c>
      <c r="H31" s="22">
        <v>1106.0</v>
      </c>
      <c r="I31" s="6">
        <v>359362.18</v>
      </c>
      <c r="J31" s="6">
        <v>2249294.98</v>
      </c>
      <c r="K31" s="4">
        <f t="shared" si="6"/>
        <v>-1889932.8</v>
      </c>
      <c r="L31" s="4">
        <f>I31+'Jul Updated'!L31</f>
        <v>4114561.37</v>
      </c>
      <c r="M31" s="4">
        <f>J31+'Jul Updated'!M31</f>
        <v>43384925.55</v>
      </c>
      <c r="N31" s="4">
        <f t="shared" si="7"/>
        <v>-39270364.18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6.73620173E8</v>
      </c>
      <c r="E32" s="6">
        <v>1372157.0</v>
      </c>
      <c r="F32" s="6">
        <f t="shared" si="5"/>
        <v>672248016</v>
      </c>
      <c r="G32" s="6">
        <v>6.63921933E8</v>
      </c>
      <c r="H32" s="22">
        <v>785188.0</v>
      </c>
      <c r="I32" s="6">
        <v>1.1949628E7</v>
      </c>
      <c r="J32" s="6">
        <v>1.4215373E7</v>
      </c>
      <c r="K32" s="4">
        <f t="shared" si="6"/>
        <v>-2265745</v>
      </c>
      <c r="L32" s="4">
        <f>I32+'Jul Updated'!L32</f>
        <v>195868837</v>
      </c>
      <c r="M32" s="4">
        <f>J32+'Jul Updated'!M32</f>
        <v>194616502</v>
      </c>
      <c r="N32" s="4">
        <f t="shared" si="7"/>
        <v>1252335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>
        <f>I33+'Jul Updated'!L33</f>
        <v>0</v>
      </c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1.319642677E9</v>
      </c>
      <c r="E34" s="6">
        <v>1.1988051E7</v>
      </c>
      <c r="F34" s="6">
        <f>D34-E34</f>
        <v>1307654626</v>
      </c>
      <c r="G34" s="6">
        <v>1.305618634E9</v>
      </c>
      <c r="H34" s="22">
        <v>3275.0</v>
      </c>
      <c r="I34" s="6">
        <v>0.0</v>
      </c>
      <c r="J34" s="6">
        <v>1.018577E7</v>
      </c>
      <c r="K34" s="4">
        <f>I34-J34</f>
        <v>-10185770</v>
      </c>
      <c r="L34" s="4">
        <f>I34+'Jul Updated'!L34</f>
        <v>50257348</v>
      </c>
      <c r="M34" s="4">
        <f>J34+'Jul Updated'!M34</f>
        <v>84105740</v>
      </c>
      <c r="N34" s="4">
        <f>L34-M34</f>
        <v>-33848392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53304299464</v>
      </c>
      <c r="E35" s="28">
        <f t="shared" si="9"/>
        <v>424093275.1</v>
      </c>
      <c r="F35" s="28">
        <f t="shared" si="9"/>
        <v>52880206189</v>
      </c>
      <c r="G35" s="28">
        <f t="shared" si="9"/>
        <v>51048488623</v>
      </c>
      <c r="H35" s="29">
        <f t="shared" si="9"/>
        <v>1064270</v>
      </c>
      <c r="I35" s="28">
        <f t="shared" si="9"/>
        <v>191911454.2</v>
      </c>
      <c r="J35" s="28">
        <f t="shared" si="9"/>
        <v>887587533.5</v>
      </c>
      <c r="K35" s="28">
        <f t="shared" si="9"/>
        <v>-695676079.3</v>
      </c>
      <c r="L35" s="28">
        <f t="shared" si="9"/>
        <v>1874130016</v>
      </c>
      <c r="M35" s="28">
        <f t="shared" si="9"/>
        <v>5703931500</v>
      </c>
      <c r="N35" s="28">
        <f t="shared" si="9"/>
        <v>-3829801484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2.779374329E7</v>
      </c>
      <c r="E37" s="6">
        <v>191001.59</v>
      </c>
      <c r="F37" s="6">
        <f t="shared" ref="F37:F38" si="10">D37-E37</f>
        <v>27602741.7</v>
      </c>
      <c r="G37" s="6">
        <v>0.0</v>
      </c>
      <c r="H37" s="22">
        <v>48.0</v>
      </c>
      <c r="I37" s="6">
        <v>0.0</v>
      </c>
      <c r="J37" s="6">
        <v>2892804.97</v>
      </c>
      <c r="K37" s="4">
        <f t="shared" ref="K37:K38" si="11">I37-J37</f>
        <v>-2892804.97</v>
      </c>
      <c r="L37" s="4">
        <f>I37+'Jul Updated'!L37</f>
        <v>119211.12</v>
      </c>
      <c r="M37" s="4">
        <f>J37+'Jul Updated'!M37</f>
        <v>3297998</v>
      </c>
      <c r="N37" s="4">
        <f t="shared" ref="N37:N38" si="12">L37-M37</f>
        <v>-3178786.88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2.25037417E9</v>
      </c>
      <c r="E38" s="6">
        <v>1.49277267E8</v>
      </c>
      <c r="F38" s="6">
        <f t="shared" si="10"/>
        <v>2101096903</v>
      </c>
      <c r="G38" s="6">
        <v>0.0</v>
      </c>
      <c r="H38" s="22">
        <v>3271.0</v>
      </c>
      <c r="I38" s="6">
        <v>1.82350133E8</v>
      </c>
      <c r="J38" s="6">
        <v>1.4414152E7</v>
      </c>
      <c r="K38" s="4">
        <f t="shared" si="11"/>
        <v>167935981</v>
      </c>
      <c r="L38" s="4">
        <f>I38+'Jul Updated'!L38</f>
        <v>393890016</v>
      </c>
      <c r="M38" s="4">
        <f>J38+'Jul Updated'!M38</f>
        <v>443569312</v>
      </c>
      <c r="N38" s="4">
        <f t="shared" si="12"/>
        <v>-49679296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2278167913</v>
      </c>
      <c r="E39" s="28">
        <f t="shared" si="13"/>
        <v>149468268.6</v>
      </c>
      <c r="F39" s="28">
        <f t="shared" si="13"/>
        <v>2128699645</v>
      </c>
      <c r="G39" s="28">
        <f t="shared" si="13"/>
        <v>0</v>
      </c>
      <c r="H39" s="30">
        <f t="shared" si="13"/>
        <v>3319</v>
      </c>
      <c r="I39" s="28">
        <f t="shared" si="13"/>
        <v>182350133</v>
      </c>
      <c r="J39" s="28">
        <f t="shared" si="13"/>
        <v>17306956.97</v>
      </c>
      <c r="K39" s="28">
        <f t="shared" si="13"/>
        <v>165043176</v>
      </c>
      <c r="L39" s="28">
        <f t="shared" si="13"/>
        <v>394009227.1</v>
      </c>
      <c r="M39" s="28">
        <f t="shared" si="13"/>
        <v>446867310</v>
      </c>
      <c r="N39" s="28">
        <f t="shared" si="13"/>
        <v>-52858082.88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55582467378</v>
      </c>
      <c r="E40" s="28">
        <f t="shared" si="14"/>
        <v>573561543.7</v>
      </c>
      <c r="F40" s="28">
        <f t="shared" si="14"/>
        <v>55008905834</v>
      </c>
      <c r="G40" s="28">
        <f t="shared" si="14"/>
        <v>51048488623</v>
      </c>
      <c r="H40" s="30">
        <f t="shared" si="14"/>
        <v>1067589</v>
      </c>
      <c r="I40" s="28">
        <f t="shared" si="14"/>
        <v>374261587.2</v>
      </c>
      <c r="J40" s="28">
        <f t="shared" si="14"/>
        <v>904894490.5</v>
      </c>
      <c r="K40" s="28">
        <f t="shared" si="14"/>
        <v>-530632903.3</v>
      </c>
      <c r="L40" s="28">
        <f t="shared" si="14"/>
        <v>2268139243</v>
      </c>
      <c r="M40" s="28">
        <f t="shared" si="14"/>
        <v>6150798810</v>
      </c>
      <c r="N40" s="28">
        <f t="shared" si="14"/>
        <v>-3882659567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3.9372089471E8</v>
      </c>
      <c r="E43" s="4">
        <v>1131558.29</v>
      </c>
      <c r="F43" s="6">
        <f t="shared" ref="F43:F52" si="15">D43-E43</f>
        <v>392589336.4</v>
      </c>
      <c r="G43" s="6">
        <v>2.078275481E8</v>
      </c>
      <c r="H43" s="22">
        <v>2322.0</v>
      </c>
      <c r="I43" s="6">
        <v>477269.19</v>
      </c>
      <c r="J43" s="6">
        <v>1735845.01</v>
      </c>
      <c r="K43" s="4">
        <f t="shared" ref="K43:K52" si="16">I43-J43</f>
        <v>-1258575.82</v>
      </c>
      <c r="L43" s="4">
        <f>I43+'Jul Updated'!L43</f>
        <v>4703995.84</v>
      </c>
      <c r="M43" s="4">
        <f>J43+'Jul Updated'!M43</f>
        <v>30414186.73</v>
      </c>
      <c r="N43" s="4">
        <f t="shared" ref="N43:N52" si="17">L43-M43</f>
        <v>-25710190.89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1.1439953446E8</v>
      </c>
      <c r="E44" s="4">
        <v>271056.95</v>
      </c>
      <c r="F44" s="6">
        <f t="shared" si="15"/>
        <v>114128477.5</v>
      </c>
      <c r="G44" s="6">
        <v>3.02177968E7</v>
      </c>
      <c r="H44" s="22">
        <v>820.0</v>
      </c>
      <c r="I44" s="6">
        <v>410242.96</v>
      </c>
      <c r="J44" s="6">
        <v>894072.96</v>
      </c>
      <c r="K44" s="4">
        <f t="shared" si="16"/>
        <v>-483830</v>
      </c>
      <c r="L44" s="4">
        <f>I44+'Jul Updated'!L44</f>
        <v>2409003.05</v>
      </c>
      <c r="M44" s="4">
        <f>J44+'Jul Updated'!M44</f>
        <v>4541004.19</v>
      </c>
      <c r="N44" s="4">
        <f t="shared" si="17"/>
        <v>-2132001.14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6.04375559E8</v>
      </c>
      <c r="E45" s="4">
        <v>2870088.0</v>
      </c>
      <c r="F45" s="6">
        <f t="shared" si="15"/>
        <v>601505471</v>
      </c>
      <c r="G45" s="6">
        <v>3.21657358E8</v>
      </c>
      <c r="H45" s="22">
        <v>4650.0</v>
      </c>
      <c r="I45" s="6">
        <v>748654.0</v>
      </c>
      <c r="J45" s="6">
        <v>1.2305379E7</v>
      </c>
      <c r="K45" s="4">
        <f t="shared" si="16"/>
        <v>-11556725</v>
      </c>
      <c r="L45" s="4">
        <f>I45+'Jul Updated'!L45</f>
        <v>6113973</v>
      </c>
      <c r="M45" s="4">
        <f>J45+'Jul Updated'!M45</f>
        <v>61845341</v>
      </c>
      <c r="N45" s="4">
        <f t="shared" si="17"/>
        <v>-55731368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4.21815473E8</v>
      </c>
      <c r="E46" s="4">
        <v>8236266.0</v>
      </c>
      <c r="F46" s="6">
        <f t="shared" si="15"/>
        <v>413579207</v>
      </c>
      <c r="G46" s="6">
        <v>2.91139564E8</v>
      </c>
      <c r="H46" s="22">
        <v>414.0</v>
      </c>
      <c r="I46" s="6">
        <v>4.6568616E7</v>
      </c>
      <c r="J46" s="6">
        <v>6171729.0</v>
      </c>
      <c r="K46" s="4">
        <f t="shared" si="16"/>
        <v>40396887</v>
      </c>
      <c r="L46" s="4">
        <f>I46+'Jul Updated'!L46</f>
        <v>131835857</v>
      </c>
      <c r="M46" s="4">
        <f>J46+'Jul Updated'!M46</f>
        <v>202730834</v>
      </c>
      <c r="N46" s="4">
        <f t="shared" si="17"/>
        <v>-70894977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3.1438506987E8</v>
      </c>
      <c r="E47" s="4">
        <v>1069546.88</v>
      </c>
      <c r="F47" s="6">
        <f t="shared" si="15"/>
        <v>313315523</v>
      </c>
      <c r="G47" s="6">
        <v>1.5000665331E8</v>
      </c>
      <c r="H47" s="22">
        <v>46.0</v>
      </c>
      <c r="I47" s="6">
        <v>0.0</v>
      </c>
      <c r="J47" s="6">
        <v>0.0</v>
      </c>
      <c r="K47" s="4">
        <f t="shared" si="16"/>
        <v>0</v>
      </c>
      <c r="L47" s="4">
        <f>I47+'Jul Updated'!L47</f>
        <v>236627654.4</v>
      </c>
      <c r="M47" s="4">
        <f>J47+'Jul Updated'!M47</f>
        <v>238970459.1</v>
      </c>
      <c r="N47" s="4">
        <f t="shared" si="17"/>
        <v>-2342804.72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4.18626344E8</v>
      </c>
      <c r="E48" s="4">
        <v>1.1483749E7</v>
      </c>
      <c r="F48" s="6">
        <f t="shared" si="15"/>
        <v>407142595</v>
      </c>
      <c r="G48" s="6">
        <v>2.03274027E8</v>
      </c>
      <c r="H48" s="22">
        <v>9482.0</v>
      </c>
      <c r="I48" s="6">
        <v>216765.0</v>
      </c>
      <c r="J48" s="6">
        <v>2534838.0</v>
      </c>
      <c r="K48" s="4">
        <f t="shared" si="16"/>
        <v>-2318073</v>
      </c>
      <c r="L48" s="4">
        <f>I48+'Jul Updated'!L48</f>
        <v>512257</v>
      </c>
      <c r="M48" s="4">
        <f>J48+'Jul Updated'!M48</f>
        <v>46252573</v>
      </c>
      <c r="N48" s="4">
        <f t="shared" si="17"/>
        <v>-45740316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1.750579927E9</v>
      </c>
      <c r="E49" s="4">
        <v>1.274452E7</v>
      </c>
      <c r="F49" s="6">
        <f t="shared" si="15"/>
        <v>1737835407</v>
      </c>
      <c r="G49" s="6">
        <v>8.44599669E8</v>
      </c>
      <c r="H49" s="22">
        <v>6874.0</v>
      </c>
      <c r="I49" s="6">
        <v>534068.0</v>
      </c>
      <c r="J49" s="6">
        <v>1.2760395E7</v>
      </c>
      <c r="K49" s="4">
        <f t="shared" si="16"/>
        <v>-12226327</v>
      </c>
      <c r="L49" s="4">
        <f>I49+'Jul Updated'!L49</f>
        <v>3961769</v>
      </c>
      <c r="M49" s="4">
        <f>J49+'Jul Updated'!M49</f>
        <v>134487178</v>
      </c>
      <c r="N49" s="4">
        <f t="shared" si="17"/>
        <v>-130525409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1.1942737E8</v>
      </c>
      <c r="E50" s="4">
        <v>168593.0</v>
      </c>
      <c r="F50" s="6">
        <f t="shared" si="15"/>
        <v>119258777</v>
      </c>
      <c r="G50" s="6">
        <v>5.9255795E7</v>
      </c>
      <c r="H50" s="22">
        <v>157.0</v>
      </c>
      <c r="I50" s="6">
        <v>0.0</v>
      </c>
      <c r="J50" s="6">
        <v>1640.0</v>
      </c>
      <c r="K50" s="4">
        <f t="shared" si="16"/>
        <v>-1640</v>
      </c>
      <c r="L50" s="4">
        <f>I50+'Jul Updated'!L50</f>
        <v>0</v>
      </c>
      <c r="M50" s="4">
        <f>J50+'Jul Updated'!M50</f>
        <v>1844831</v>
      </c>
      <c r="N50" s="4">
        <f t="shared" si="17"/>
        <v>-1844831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5.406631245E9</v>
      </c>
      <c r="E51" s="4">
        <v>2.3501569E7</v>
      </c>
      <c r="F51" s="6">
        <f t="shared" si="15"/>
        <v>5383129676</v>
      </c>
      <c r="G51" s="6">
        <v>2.785970535E9</v>
      </c>
      <c r="H51" s="22">
        <v>54751.0</v>
      </c>
      <c r="I51" s="6">
        <v>4569532.0</v>
      </c>
      <c r="J51" s="6">
        <v>6.3159577E7</v>
      </c>
      <c r="K51" s="4">
        <f t="shared" si="16"/>
        <v>-58590045</v>
      </c>
      <c r="L51" s="4">
        <f>I51+'Jul Updated'!L51</f>
        <v>43454467</v>
      </c>
      <c r="M51" s="4">
        <f>J51+'Jul Updated'!M51</f>
        <v>613849011</v>
      </c>
      <c r="N51" s="4">
        <f t="shared" si="17"/>
        <v>-570394544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5.08933817E8</v>
      </c>
      <c r="E52" s="4">
        <v>5983939.0</v>
      </c>
      <c r="F52" s="6">
        <f t="shared" si="15"/>
        <v>502949878</v>
      </c>
      <c r="G52" s="6">
        <v>2.62170447E8</v>
      </c>
      <c r="H52" s="22">
        <v>5003.0</v>
      </c>
      <c r="I52" s="6">
        <v>0.0</v>
      </c>
      <c r="J52" s="6">
        <v>5434508.0</v>
      </c>
      <c r="K52" s="4">
        <f t="shared" si="16"/>
        <v>-5434508</v>
      </c>
      <c r="L52" s="4">
        <f>I52+'Jul Updated'!L52</f>
        <v>70220085</v>
      </c>
      <c r="M52" s="4">
        <f>J52+'Jul Updated'!M52</f>
        <v>56763255</v>
      </c>
      <c r="N52" s="4">
        <f t="shared" si="17"/>
        <v>13456830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7.5299859E7</v>
      </c>
      <c r="E54" s="4">
        <v>464137.0</v>
      </c>
      <c r="F54" s="6">
        <f t="shared" ref="F54:F56" si="19">D54-E54</f>
        <v>74835722</v>
      </c>
      <c r="G54" s="6">
        <v>1.5288572E7</v>
      </c>
      <c r="H54" s="22">
        <v>1272.0</v>
      </c>
      <c r="I54" s="6">
        <v>231522.0</v>
      </c>
      <c r="J54" s="6">
        <v>432023.0</v>
      </c>
      <c r="K54" s="4">
        <f t="shared" ref="K54:K56" si="20">I54-J54</f>
        <v>-200501</v>
      </c>
      <c r="L54" s="4">
        <f>I54+'Jul Updated'!L54</f>
        <v>1622266</v>
      </c>
      <c r="M54" s="4">
        <f>J54+'Jul Updated'!M54</f>
        <v>3792656</v>
      </c>
      <c r="N54" s="4">
        <f t="shared" ref="N54:N56" si="21">L54-M54</f>
        <v>-2170390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5.5901855E7</v>
      </c>
      <c r="E55" s="4">
        <v>426606.0</v>
      </c>
      <c r="F55" s="6">
        <f t="shared" si="19"/>
        <v>55475249</v>
      </c>
      <c r="G55" s="6">
        <v>3.9010285E7</v>
      </c>
      <c r="H55" s="22">
        <v>518.0</v>
      </c>
      <c r="I55" s="6">
        <v>150592.0</v>
      </c>
      <c r="J55" s="6">
        <v>114320.0</v>
      </c>
      <c r="K55" s="4">
        <f t="shared" si="20"/>
        <v>36272</v>
      </c>
      <c r="L55" s="4">
        <f>I55+'Jul Updated'!L55</f>
        <v>1059677</v>
      </c>
      <c r="M55" s="4">
        <f>J55+'Jul Updated'!M55</f>
        <v>1422775</v>
      </c>
      <c r="N55" s="4">
        <f t="shared" si="21"/>
        <v>-363098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4.8783198E7</v>
      </c>
      <c r="E56" s="4">
        <v>340052.0</v>
      </c>
      <c r="F56" s="6">
        <f t="shared" si="19"/>
        <v>48443146</v>
      </c>
      <c r="G56" s="6">
        <v>3.8400638E7</v>
      </c>
      <c r="H56" s="22">
        <v>255.0</v>
      </c>
      <c r="I56" s="6">
        <v>1606511.0</v>
      </c>
      <c r="J56" s="6">
        <v>187938.0</v>
      </c>
      <c r="K56" s="4">
        <f t="shared" si="20"/>
        <v>1418573</v>
      </c>
      <c r="L56" s="4">
        <f>I56+'Jul Updated'!L56</f>
        <v>2575538</v>
      </c>
      <c r="M56" s="4">
        <f>J56+'Jul Updated'!M56</f>
        <v>703313</v>
      </c>
      <c r="N56" s="4">
        <f t="shared" si="21"/>
        <v>1872225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10232880146</v>
      </c>
      <c r="E57" s="28">
        <f t="shared" si="23"/>
        <v>68691681.12</v>
      </c>
      <c r="F57" s="28">
        <f t="shared" si="23"/>
        <v>10164188465</v>
      </c>
      <c r="G57" s="28">
        <f t="shared" si="23"/>
        <v>5248818888</v>
      </c>
      <c r="H57" s="28">
        <f t="shared" si="23"/>
        <v>86564</v>
      </c>
      <c r="I57" s="28">
        <f t="shared" si="23"/>
        <v>55513772.15</v>
      </c>
      <c r="J57" s="28">
        <f t="shared" si="23"/>
        <v>105732265</v>
      </c>
      <c r="K57" s="28">
        <f t="shared" si="23"/>
        <v>-50218492.82</v>
      </c>
      <c r="L57" s="28">
        <f t="shared" si="23"/>
        <v>505096542.3</v>
      </c>
      <c r="M57" s="28">
        <f t="shared" si="23"/>
        <v>1397617417</v>
      </c>
      <c r="N57" s="28">
        <f t="shared" si="23"/>
        <v>-892520874.8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6.802199561E7</v>
      </c>
      <c r="E59" s="6">
        <v>431369.78</v>
      </c>
      <c r="F59" s="6">
        <f t="shared" ref="F59:F62" si="24">D59-E59</f>
        <v>67590625.83</v>
      </c>
      <c r="G59" s="6">
        <v>0.0</v>
      </c>
      <c r="H59" s="22">
        <v>49.0</v>
      </c>
      <c r="I59" s="6">
        <v>0.0</v>
      </c>
      <c r="J59" s="6">
        <v>0.0</v>
      </c>
      <c r="K59" s="4">
        <f t="shared" ref="K59:K62" si="25">I59-J59</f>
        <v>0</v>
      </c>
      <c r="L59" s="4">
        <f>I59+'Jul Updated'!L59</f>
        <v>4226971.61</v>
      </c>
      <c r="M59" s="4">
        <f>J59+'Jul Updated'!M59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3.23579127E8</v>
      </c>
      <c r="E60" s="6">
        <v>1228641.0</v>
      </c>
      <c r="F60" s="6">
        <f t="shared" si="24"/>
        <v>322350486</v>
      </c>
      <c r="G60" s="6">
        <v>1.73635784E8</v>
      </c>
      <c r="H60" s="22">
        <v>203.0</v>
      </c>
      <c r="I60" s="6">
        <v>0.0</v>
      </c>
      <c r="J60" s="6">
        <v>3702406.0</v>
      </c>
      <c r="K60" s="4">
        <f t="shared" si="25"/>
        <v>-3702406</v>
      </c>
      <c r="L60" s="4">
        <f>I60+'Jul Updated'!L60</f>
        <v>0</v>
      </c>
      <c r="M60" s="4">
        <f>J60+'Jul Updated'!M60</f>
        <v>36124855</v>
      </c>
      <c r="N60" s="4">
        <f t="shared" si="26"/>
        <v>-36124855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1.766660795E9</v>
      </c>
      <c r="E61" s="6">
        <v>8.1751749E7</v>
      </c>
      <c r="F61" s="6">
        <f t="shared" si="24"/>
        <v>1684909046</v>
      </c>
      <c r="G61" s="6">
        <v>0.0</v>
      </c>
      <c r="H61" s="22">
        <v>4320.0</v>
      </c>
      <c r="I61" s="6">
        <v>5786563.0</v>
      </c>
      <c r="J61" s="6">
        <v>8608854.0</v>
      </c>
      <c r="K61" s="4">
        <f t="shared" si="25"/>
        <v>-2822291</v>
      </c>
      <c r="L61" s="4">
        <f>I61+'Jul Updated'!L61</f>
        <v>56282837</v>
      </c>
      <c r="M61" s="4">
        <f>J61+'Jul Updated'!M61</f>
        <v>157273128</v>
      </c>
      <c r="N61" s="4">
        <f t="shared" si="26"/>
        <v>-100990291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2.36003691E8</v>
      </c>
      <c r="E62" s="6">
        <v>1357868.0</v>
      </c>
      <c r="F62" s="6">
        <f t="shared" si="24"/>
        <v>234645823</v>
      </c>
      <c r="G62" s="6">
        <v>0.0</v>
      </c>
      <c r="H62" s="22">
        <v>778.0</v>
      </c>
      <c r="I62" s="6">
        <v>377058.0</v>
      </c>
      <c r="J62" s="6">
        <v>1.2617732E7</v>
      </c>
      <c r="K62" s="4">
        <f t="shared" si="25"/>
        <v>-12240674</v>
      </c>
      <c r="L62" s="4">
        <f>I62+'Jul Updated'!L62</f>
        <v>9181807</v>
      </c>
      <c r="M62" s="4">
        <f>J62+'Jul Updated'!M62</f>
        <v>30080358</v>
      </c>
      <c r="N62" s="4">
        <f t="shared" si="26"/>
        <v>-20898551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2394265609</v>
      </c>
      <c r="E63" s="28">
        <f t="shared" si="28"/>
        <v>84769627.78</v>
      </c>
      <c r="F63" s="28">
        <f t="shared" si="28"/>
        <v>2309495981</v>
      </c>
      <c r="G63" s="28">
        <f t="shared" si="28"/>
        <v>173635784</v>
      </c>
      <c r="H63" s="29">
        <f t="shared" si="28"/>
        <v>5350</v>
      </c>
      <c r="I63" s="28">
        <f t="shared" si="28"/>
        <v>6163621</v>
      </c>
      <c r="J63" s="28">
        <f t="shared" si="28"/>
        <v>24928992</v>
      </c>
      <c r="K63" s="28">
        <f t="shared" si="28"/>
        <v>-18765371</v>
      </c>
      <c r="L63" s="28">
        <f t="shared" si="28"/>
        <v>69691615.61</v>
      </c>
      <c r="M63" s="28">
        <f t="shared" si="28"/>
        <v>225094677.3</v>
      </c>
      <c r="N63" s="28">
        <f t="shared" si="28"/>
        <v>-155403061.7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12627145755</v>
      </c>
      <c r="E64" s="28">
        <f t="shared" si="29"/>
        <v>153461308.9</v>
      </c>
      <c r="F64" s="28">
        <f t="shared" si="29"/>
        <v>12473684446</v>
      </c>
      <c r="G64" s="28">
        <f t="shared" si="29"/>
        <v>5422454672</v>
      </c>
      <c r="H64" s="29">
        <f t="shared" si="29"/>
        <v>91914</v>
      </c>
      <c r="I64" s="28">
        <f t="shared" si="29"/>
        <v>61677393.15</v>
      </c>
      <c r="J64" s="28">
        <f t="shared" si="29"/>
        <v>130661257</v>
      </c>
      <c r="K64" s="28">
        <f t="shared" si="29"/>
        <v>-68983863.82</v>
      </c>
      <c r="L64" s="28">
        <f t="shared" si="29"/>
        <v>574788157.9</v>
      </c>
      <c r="M64" s="28">
        <f t="shared" si="29"/>
        <v>1622712094</v>
      </c>
      <c r="N64" s="28">
        <f t="shared" si="29"/>
        <v>-1047923936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3.4778055585E10</v>
      </c>
      <c r="E67" s="6">
        <v>2.30251841E8</v>
      </c>
      <c r="F67" s="6">
        <f t="shared" ref="F67:F77" si="30">D67-E67</f>
        <v>34547803744</v>
      </c>
      <c r="G67" s="6">
        <v>2.5875E8</v>
      </c>
      <c r="H67" s="22">
        <v>24350.0</v>
      </c>
      <c r="I67" s="6">
        <v>1.89923021E8</v>
      </c>
      <c r="J67" s="6">
        <v>3.98793127E8</v>
      </c>
      <c r="K67" s="4">
        <f t="shared" ref="K67:K77" si="31">I67-J67</f>
        <v>-208870106</v>
      </c>
      <c r="L67" s="4">
        <f>I67+'Jul Updated'!L67</f>
        <v>1445478690</v>
      </c>
      <c r="M67" s="4">
        <f>J67+'Jul Updated'!M67</f>
        <v>2689184025</v>
      </c>
      <c r="N67" s="4">
        <f t="shared" ref="N67:N77" si="32">L67-M67</f>
        <v>-1243705335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2.5226899284E8</v>
      </c>
      <c r="E68" s="6">
        <v>2316256.31</v>
      </c>
      <c r="F68" s="6">
        <f t="shared" si="30"/>
        <v>249952736.5</v>
      </c>
      <c r="G68" s="6">
        <v>0.0</v>
      </c>
      <c r="H68" s="22">
        <v>910.0</v>
      </c>
      <c r="I68" s="6">
        <v>198084.63</v>
      </c>
      <c r="J68" s="6">
        <v>8096179.09</v>
      </c>
      <c r="K68" s="4">
        <f t="shared" si="31"/>
        <v>-7898094.46</v>
      </c>
      <c r="L68" s="4">
        <f>I68+'Jul Updated'!L68</f>
        <v>4387353.11</v>
      </c>
      <c r="M68" s="4">
        <f>J68+'Jul Updated'!M68</f>
        <v>34321935.94</v>
      </c>
      <c r="N68" s="4">
        <f t="shared" si="32"/>
        <v>-29934582.83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9.3013976607E8</v>
      </c>
      <c r="E69" s="6">
        <v>7621066.52</v>
      </c>
      <c r="F69" s="6">
        <f t="shared" si="30"/>
        <v>922518699.6</v>
      </c>
      <c r="G69" s="6">
        <v>0.0</v>
      </c>
      <c r="H69" s="22">
        <v>1774.0</v>
      </c>
      <c r="I69" s="6">
        <v>1.223131718E7</v>
      </c>
      <c r="J69" s="6">
        <v>4504881.06</v>
      </c>
      <c r="K69" s="4">
        <f t="shared" si="31"/>
        <v>7726436.12</v>
      </c>
      <c r="L69" s="4">
        <f>I69+'Jul Updated'!L69</f>
        <v>77873965.57</v>
      </c>
      <c r="M69" s="4">
        <f>J69+'Jul Updated'!M69</f>
        <v>116917115.9</v>
      </c>
      <c r="N69" s="4">
        <f t="shared" si="32"/>
        <v>-39043150.35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1.90493629E8</v>
      </c>
      <c r="E70" s="6">
        <v>175780.0</v>
      </c>
      <c r="F70" s="6">
        <f t="shared" si="30"/>
        <v>190317849</v>
      </c>
      <c r="G70" s="6">
        <v>0.0</v>
      </c>
      <c r="H70" s="22">
        <v>131.0</v>
      </c>
      <c r="I70" s="6">
        <v>0.0</v>
      </c>
      <c r="J70" s="6">
        <v>1009960.0</v>
      </c>
      <c r="K70" s="4">
        <f t="shared" si="31"/>
        <v>-1009960</v>
      </c>
      <c r="L70" s="4">
        <f>I70+'Jul Updated'!L70</f>
        <v>4998</v>
      </c>
      <c r="M70" s="4">
        <f>J70+'Jul Updated'!M70</f>
        <v>1436621</v>
      </c>
      <c r="N70" s="4">
        <f t="shared" si="32"/>
        <v>-1431623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9.0675788E8</v>
      </c>
      <c r="E71" s="6">
        <v>4370536.0</v>
      </c>
      <c r="F71" s="6">
        <f t="shared" si="30"/>
        <v>902387344</v>
      </c>
      <c r="G71" s="6">
        <v>0.0</v>
      </c>
      <c r="H71" s="22">
        <v>1702.0</v>
      </c>
      <c r="I71" s="6">
        <v>740988.0</v>
      </c>
      <c r="J71" s="6">
        <v>6015138.0</v>
      </c>
      <c r="K71" s="4">
        <f t="shared" si="31"/>
        <v>-5274150</v>
      </c>
      <c r="L71" s="4">
        <f>I71+'Jul Updated'!L71</f>
        <v>5791568</v>
      </c>
      <c r="M71" s="4">
        <f>J71+'Jul Updated'!M71</f>
        <v>314060052</v>
      </c>
      <c r="N71" s="4">
        <f t="shared" si="32"/>
        <v>-308268484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1.37230888E9</v>
      </c>
      <c r="E72" s="6">
        <v>5.7570919E7</v>
      </c>
      <c r="F72" s="6">
        <f t="shared" si="30"/>
        <v>1314737961</v>
      </c>
      <c r="G72" s="6">
        <v>0.0</v>
      </c>
      <c r="H72" s="22">
        <v>4425.0</v>
      </c>
      <c r="I72" s="6">
        <v>1635693.0</v>
      </c>
      <c r="J72" s="6">
        <v>1.2560228E7</v>
      </c>
      <c r="K72" s="4">
        <f t="shared" si="31"/>
        <v>-10924535</v>
      </c>
      <c r="L72" s="4">
        <f>I72+'Jul Updated'!L72</f>
        <v>18096180</v>
      </c>
      <c r="M72" s="4">
        <f>J72+'Jul Updated'!M72</f>
        <v>142424573</v>
      </c>
      <c r="N72" s="4">
        <f t="shared" si="32"/>
        <v>-124328393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4.96055426E8</v>
      </c>
      <c r="E73" s="6">
        <v>9814715.0</v>
      </c>
      <c r="F73" s="6">
        <f t="shared" si="30"/>
        <v>486240711</v>
      </c>
      <c r="G73" s="6">
        <v>0.0</v>
      </c>
      <c r="H73" s="22">
        <v>377.0</v>
      </c>
      <c r="I73" s="6">
        <v>0.0</v>
      </c>
      <c r="J73" s="6">
        <v>347476.0</v>
      </c>
      <c r="K73" s="4">
        <f t="shared" si="31"/>
        <v>-347476</v>
      </c>
      <c r="L73" s="4">
        <f>I73+'Jul Updated'!L73</f>
        <v>0</v>
      </c>
      <c r="M73" s="4">
        <f>J73+'Jul Updated'!M73</f>
        <v>148215060</v>
      </c>
      <c r="N73" s="4">
        <f t="shared" si="32"/>
        <v>-148215060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2.7193211943E8</v>
      </c>
      <c r="E74" s="6">
        <v>4695773.3</v>
      </c>
      <c r="F74" s="6">
        <f t="shared" si="30"/>
        <v>267236346.1</v>
      </c>
      <c r="G74" s="6">
        <v>0.0</v>
      </c>
      <c r="H74" s="22">
        <v>3986.0</v>
      </c>
      <c r="I74" s="6">
        <v>1482015.21</v>
      </c>
      <c r="J74" s="6">
        <v>1.141051976E7</v>
      </c>
      <c r="K74" s="4">
        <f t="shared" si="31"/>
        <v>-9928504.55</v>
      </c>
      <c r="L74" s="4">
        <f>I74+'Jul Updated'!L74</f>
        <v>16491100.76</v>
      </c>
      <c r="M74" s="4">
        <f>J74+'Jul Updated'!M74</f>
        <v>82937434.36</v>
      </c>
      <c r="N74" s="4">
        <f t="shared" si="32"/>
        <v>-66446333.6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1.91688464175E9</v>
      </c>
      <c r="E75" s="6">
        <v>3156832.26</v>
      </c>
      <c r="F75" s="6">
        <f t="shared" si="30"/>
        <v>1913727809</v>
      </c>
      <c r="G75" s="6">
        <v>0.0</v>
      </c>
      <c r="H75" s="22">
        <v>765.0</v>
      </c>
      <c r="I75" s="6">
        <v>200692.85</v>
      </c>
      <c r="J75" s="6">
        <v>667347.7</v>
      </c>
      <c r="K75" s="4">
        <f t="shared" si="31"/>
        <v>-466654.85</v>
      </c>
      <c r="L75" s="4">
        <f>I75+'Jul Updated'!L75</f>
        <v>80392198.71</v>
      </c>
      <c r="M75" s="4">
        <f>J75+'Jul Updated'!M75</f>
        <v>12327483.76</v>
      </c>
      <c r="N75" s="4">
        <f t="shared" si="32"/>
        <v>68064714.95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6.546060639E9</v>
      </c>
      <c r="E76" s="6">
        <v>1.2517537E7</v>
      </c>
      <c r="F76" s="6">
        <f t="shared" si="30"/>
        <v>6533543102</v>
      </c>
      <c r="G76" s="6">
        <v>0.0</v>
      </c>
      <c r="H76" s="22">
        <v>19661.0</v>
      </c>
      <c r="I76" s="6">
        <v>1.20603629E8</v>
      </c>
      <c r="J76" s="6">
        <v>1.22595534E8</v>
      </c>
      <c r="K76" s="4">
        <f t="shared" si="31"/>
        <v>-1991905</v>
      </c>
      <c r="L76" s="4">
        <f>I76+'Jul Updated'!L76</f>
        <v>714568722</v>
      </c>
      <c r="M76" s="4">
        <f>J76+'Jul Updated'!M76</f>
        <v>888646292</v>
      </c>
      <c r="N76" s="4">
        <f t="shared" si="32"/>
        <v>-174077570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1.47374578E8</v>
      </c>
      <c r="E77" s="6">
        <v>1594956.0</v>
      </c>
      <c r="F77" s="6">
        <f t="shared" si="30"/>
        <v>145779622</v>
      </c>
      <c r="G77" s="6">
        <v>0.0</v>
      </c>
      <c r="H77" s="22">
        <v>2952.0</v>
      </c>
      <c r="I77" s="6">
        <v>904577.0</v>
      </c>
      <c r="J77" s="6">
        <v>4555871.0</v>
      </c>
      <c r="K77" s="4">
        <f t="shared" si="31"/>
        <v>-3651294</v>
      </c>
      <c r="L77" s="4">
        <f>I77+'Jul Updated'!L77</f>
        <v>13435294</v>
      </c>
      <c r="M77" s="4">
        <f>J77+'Jul Updated'!M77</f>
        <v>21404255</v>
      </c>
      <c r="N77" s="4">
        <f t="shared" si="32"/>
        <v>-7968961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I79+'Jul Updated'!L79</f>
        <v>0</v>
      </c>
      <c r="M79" s="4">
        <f>J79+'Jul Updated'!M79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47808332137</v>
      </c>
      <c r="E80" s="28">
        <f t="shared" si="34"/>
        <v>334086212.4</v>
      </c>
      <c r="F80" s="28">
        <f t="shared" si="34"/>
        <v>47474245925</v>
      </c>
      <c r="G80" s="28">
        <f t="shared" si="34"/>
        <v>258750000</v>
      </c>
      <c r="H80" s="28">
        <f t="shared" si="34"/>
        <v>61033</v>
      </c>
      <c r="I80" s="28">
        <f t="shared" si="34"/>
        <v>327920017.9</v>
      </c>
      <c r="J80" s="28">
        <f t="shared" si="34"/>
        <v>570556261.6</v>
      </c>
      <c r="K80" s="28">
        <f t="shared" si="34"/>
        <v>-242636243.7</v>
      </c>
      <c r="L80" s="28">
        <f t="shared" si="34"/>
        <v>2376520070</v>
      </c>
      <c r="M80" s="28">
        <f t="shared" si="34"/>
        <v>5151874848</v>
      </c>
      <c r="N80" s="28">
        <f t="shared" si="34"/>
        <v>-2775354778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1.1277662583E10</v>
      </c>
      <c r="E82" s="6">
        <v>7.9157214E7</v>
      </c>
      <c r="F82" s="6">
        <f t="shared" ref="F82:F88" si="35">D82-E82</f>
        <v>11198505369</v>
      </c>
      <c r="G82" s="6">
        <v>0.0</v>
      </c>
      <c r="H82" s="22">
        <v>6995.0</v>
      </c>
      <c r="I82" s="6">
        <v>2.7477915E7</v>
      </c>
      <c r="J82" s="6">
        <v>6.2501273E7</v>
      </c>
      <c r="K82" s="4">
        <f t="shared" ref="K82:K88" si="36">I82-J82</f>
        <v>-35023358</v>
      </c>
      <c r="L82" s="4">
        <f>I82+'Jul Updated'!L82</f>
        <v>231002770</v>
      </c>
      <c r="M82" s="4">
        <f>J82+'Jul Updated'!M82</f>
        <v>921846436</v>
      </c>
      <c r="N82" s="4">
        <f t="shared" ref="N82:N88" si="37">L82-M82</f>
        <v>-690843666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8.275344543E7</v>
      </c>
      <c r="E83" s="6">
        <v>2038478.38</v>
      </c>
      <c r="F83" s="6">
        <f t="shared" si="35"/>
        <v>80714967.05</v>
      </c>
      <c r="G83" s="6">
        <v>0.0</v>
      </c>
      <c r="H83" s="22">
        <v>64.0</v>
      </c>
      <c r="I83" s="6">
        <v>0.0</v>
      </c>
      <c r="J83" s="6">
        <v>498566.65</v>
      </c>
      <c r="K83" s="4">
        <f t="shared" si="36"/>
        <v>-498566.65</v>
      </c>
      <c r="L83" s="4">
        <f>I83+'Jul Updated'!L83</f>
        <v>29237669.08</v>
      </c>
      <c r="M83" s="4">
        <f>J83+'Jul Updated'!M83</f>
        <v>47266259.75</v>
      </c>
      <c r="N83" s="4">
        <f t="shared" si="37"/>
        <v>-18028590.67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3.16033822E8</v>
      </c>
      <c r="E84" s="6">
        <v>914402.0</v>
      </c>
      <c r="F84" s="6">
        <f t="shared" si="35"/>
        <v>315119420</v>
      </c>
      <c r="G84" s="6">
        <v>0.0</v>
      </c>
      <c r="H84" s="22">
        <v>150.0</v>
      </c>
      <c r="I84" s="6">
        <v>719961.0</v>
      </c>
      <c r="J84" s="6">
        <v>5948073.0</v>
      </c>
      <c r="K84" s="4">
        <f t="shared" si="36"/>
        <v>-5228112</v>
      </c>
      <c r="L84" s="4">
        <f>I84+'Jul Updated'!L84</f>
        <v>1020753</v>
      </c>
      <c r="M84" s="4">
        <f>J84+'Jul Updated'!M84</f>
        <v>14943580</v>
      </c>
      <c r="N84" s="4">
        <f t="shared" si="37"/>
        <v>-13922827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6.7143555E7</v>
      </c>
      <c r="E85" s="6">
        <v>5724888.0</v>
      </c>
      <c r="F85" s="6">
        <f t="shared" si="35"/>
        <v>61418667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I85+'Jul Updated'!L85</f>
        <v>0</v>
      </c>
      <c r="M85" s="4">
        <f>J85+'Jul Updated'!M85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1.581002276E9</v>
      </c>
      <c r="E86" s="6">
        <v>8654966.0</v>
      </c>
      <c r="F86" s="6">
        <f t="shared" si="35"/>
        <v>1572347310</v>
      </c>
      <c r="G86" s="6">
        <v>0.0</v>
      </c>
      <c r="H86" s="22">
        <v>1510.0</v>
      </c>
      <c r="I86" s="6">
        <v>0.0</v>
      </c>
      <c r="J86" s="6">
        <v>1.9283032E7</v>
      </c>
      <c r="K86" s="4">
        <f t="shared" si="36"/>
        <v>-19283032</v>
      </c>
      <c r="L86" s="4">
        <f>I86+'Jul Updated'!L86</f>
        <v>209711</v>
      </c>
      <c r="M86" s="4">
        <f>J86+'Jul Updated'!M86</f>
        <v>164105820</v>
      </c>
      <c r="N86" s="4">
        <f t="shared" si="37"/>
        <v>-163896109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2.1948092021E8</v>
      </c>
      <c r="E87" s="6">
        <v>1795385.9</v>
      </c>
      <c r="F87" s="6">
        <f t="shared" si="35"/>
        <v>217685534.3</v>
      </c>
      <c r="G87" s="6">
        <v>0.0</v>
      </c>
      <c r="H87" s="22">
        <v>94.0</v>
      </c>
      <c r="I87" s="6">
        <v>188529.0</v>
      </c>
      <c r="J87" s="6">
        <v>1.158856227E7</v>
      </c>
      <c r="K87" s="4">
        <f t="shared" si="36"/>
        <v>-11400033.27</v>
      </c>
      <c r="L87" s="4">
        <f>I87+'Jul Updated'!L87</f>
        <v>1067232.23</v>
      </c>
      <c r="M87" s="4">
        <f>J87+'Jul Updated'!M87</f>
        <v>11624747.46</v>
      </c>
      <c r="N87" s="4">
        <f t="shared" si="37"/>
        <v>-10557515.23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5.67631355E8</v>
      </c>
      <c r="E88" s="6">
        <v>5135361.0</v>
      </c>
      <c r="F88" s="6">
        <f t="shared" si="35"/>
        <v>562495994</v>
      </c>
      <c r="G88" s="6">
        <v>0.0</v>
      </c>
      <c r="H88" s="22">
        <v>2662.0</v>
      </c>
      <c r="I88" s="6">
        <v>99978.0</v>
      </c>
      <c r="J88" s="6">
        <v>1.0552291E7</v>
      </c>
      <c r="K88" s="4">
        <f t="shared" si="36"/>
        <v>-10452313</v>
      </c>
      <c r="L88" s="4">
        <f>I88+'Jul Updated'!L88</f>
        <v>188163321</v>
      </c>
      <c r="M88" s="4">
        <f>J88+'Jul Updated'!M88</f>
        <v>138774391</v>
      </c>
      <c r="N88" s="4">
        <f t="shared" si="37"/>
        <v>49388930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14111707957</v>
      </c>
      <c r="E89" s="28">
        <f t="shared" si="39"/>
        <v>103420695.3</v>
      </c>
      <c r="F89" s="28">
        <f t="shared" si="39"/>
        <v>14008287261</v>
      </c>
      <c r="G89" s="28">
        <f t="shared" si="39"/>
        <v>0</v>
      </c>
      <c r="H89" s="28">
        <f t="shared" si="39"/>
        <v>11498</v>
      </c>
      <c r="I89" s="28">
        <f t="shared" si="39"/>
        <v>28486383</v>
      </c>
      <c r="J89" s="28">
        <f t="shared" si="39"/>
        <v>110371797.9</v>
      </c>
      <c r="K89" s="28">
        <f t="shared" si="39"/>
        <v>-81885414.92</v>
      </c>
      <c r="L89" s="28">
        <f t="shared" si="39"/>
        <v>450701456.3</v>
      </c>
      <c r="M89" s="28">
        <f t="shared" si="39"/>
        <v>1299530695</v>
      </c>
      <c r="N89" s="28">
        <f t="shared" si="39"/>
        <v>-848829238.9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7.55231437E8</v>
      </c>
      <c r="E90" s="6">
        <v>6994100.0</v>
      </c>
      <c r="F90" s="6">
        <f>D90-E90</f>
        <v>748237337</v>
      </c>
      <c r="G90" s="6">
        <v>0.0</v>
      </c>
      <c r="H90" s="22">
        <v>566.0</v>
      </c>
      <c r="I90" s="6">
        <v>1.20438E7</v>
      </c>
      <c r="J90" s="6">
        <v>7973301.0</v>
      </c>
      <c r="K90" s="4">
        <f>I90-J90</f>
        <v>4070499</v>
      </c>
      <c r="L90" s="4">
        <f>I90+'Jul Updated'!L90</f>
        <v>34934257</v>
      </c>
      <c r="M90" s="4">
        <f>J90+'Jul Updated'!M90</f>
        <v>68782949</v>
      </c>
      <c r="N90" s="4">
        <f>L90-M90</f>
        <v>-33848692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755231437</v>
      </c>
      <c r="E91" s="28">
        <f t="shared" si="40"/>
        <v>6994100</v>
      </c>
      <c r="F91" s="28">
        <f t="shared" si="40"/>
        <v>748237337</v>
      </c>
      <c r="G91" s="28">
        <f t="shared" si="40"/>
        <v>0</v>
      </c>
      <c r="H91" s="30">
        <f t="shared" si="40"/>
        <v>566</v>
      </c>
      <c r="I91" s="28">
        <f t="shared" si="40"/>
        <v>12043800</v>
      </c>
      <c r="J91" s="28">
        <f t="shared" si="40"/>
        <v>7973301</v>
      </c>
      <c r="K91" s="28">
        <f t="shared" si="40"/>
        <v>4070499</v>
      </c>
      <c r="L91" s="28">
        <f t="shared" si="40"/>
        <v>34934257</v>
      </c>
      <c r="M91" s="28">
        <f t="shared" si="40"/>
        <v>68782949</v>
      </c>
      <c r="N91" s="28">
        <f t="shared" si="40"/>
        <v>-33848692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62675271531</v>
      </c>
      <c r="E92" s="28">
        <f t="shared" si="41"/>
        <v>444501007.7</v>
      </c>
      <c r="F92" s="28">
        <f t="shared" si="41"/>
        <v>62230770523</v>
      </c>
      <c r="G92" s="28">
        <f t="shared" si="41"/>
        <v>258750000</v>
      </c>
      <c r="H92" s="29">
        <f t="shared" si="41"/>
        <v>73097</v>
      </c>
      <c r="I92" s="28">
        <f t="shared" si="41"/>
        <v>368450200.9</v>
      </c>
      <c r="J92" s="28">
        <f t="shared" si="41"/>
        <v>688901360.5</v>
      </c>
      <c r="K92" s="28">
        <f t="shared" si="41"/>
        <v>-320451159.7</v>
      </c>
      <c r="L92" s="28">
        <f t="shared" si="41"/>
        <v>2862155783</v>
      </c>
      <c r="M92" s="28">
        <f t="shared" si="41"/>
        <v>6520188492</v>
      </c>
      <c r="N92" s="28">
        <f t="shared" si="41"/>
        <v>-3658032709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1.7383228221E8</v>
      </c>
      <c r="E95" s="6">
        <v>235043.67</v>
      </c>
      <c r="F95" s="6">
        <f t="shared" ref="F95:F98" si="42">D95-E95</f>
        <v>173597238.5</v>
      </c>
      <c r="G95" s="6">
        <v>0.0</v>
      </c>
      <c r="H95" s="22">
        <v>64.0</v>
      </c>
      <c r="I95" s="6">
        <v>139500.0</v>
      </c>
      <c r="J95" s="6">
        <v>707052.45</v>
      </c>
      <c r="K95" s="4">
        <f t="shared" ref="K95:K98" si="43">I95-J95</f>
        <v>-567552.45</v>
      </c>
      <c r="L95" s="4">
        <f>I95+'Jul Updated'!L95</f>
        <v>1473000</v>
      </c>
      <c r="M95" s="4">
        <f>J95+'Jul Updated'!M95</f>
        <v>1283263.16</v>
      </c>
      <c r="N95" s="4">
        <f t="shared" ref="N95:N98" si="44">L95-M95</f>
        <v>189736.84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2.0012697973E10</v>
      </c>
      <c r="E96" s="6">
        <v>1.2868775E7</v>
      </c>
      <c r="F96" s="6">
        <f t="shared" si="42"/>
        <v>19999829198</v>
      </c>
      <c r="G96" s="6">
        <v>0.0</v>
      </c>
      <c r="H96" s="22">
        <v>21023.0</v>
      </c>
      <c r="I96" s="6">
        <v>361986.0</v>
      </c>
      <c r="J96" s="6">
        <v>4.06390717E8</v>
      </c>
      <c r="K96" s="4">
        <f t="shared" si="43"/>
        <v>-406028731</v>
      </c>
      <c r="L96" s="4">
        <f>I96+'Jul Updated'!L96</f>
        <v>2800410</v>
      </c>
      <c r="M96" s="4">
        <f>J96+'Jul Updated'!M96</f>
        <v>2626723520</v>
      </c>
      <c r="N96" s="4">
        <f t="shared" si="44"/>
        <v>-2623923110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1.871454065E9</v>
      </c>
      <c r="E97" s="6">
        <v>9289412.0</v>
      </c>
      <c r="F97" s="6">
        <f t="shared" si="42"/>
        <v>1862164653</v>
      </c>
      <c r="G97" s="6">
        <v>0.0</v>
      </c>
      <c r="H97" s="22">
        <v>1263.0</v>
      </c>
      <c r="I97" s="6">
        <v>2.7062164E7</v>
      </c>
      <c r="J97" s="6">
        <v>1.56924637E8</v>
      </c>
      <c r="K97" s="4">
        <f t="shared" si="43"/>
        <v>-129862473</v>
      </c>
      <c r="L97" s="4">
        <f>I97+'Jul Updated'!L97</f>
        <v>479252939</v>
      </c>
      <c r="M97" s="4">
        <f>J97+'Jul Updated'!M97</f>
        <v>1430231093</v>
      </c>
      <c r="N97" s="4">
        <f t="shared" si="44"/>
        <v>-950978154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1.1433476395E10</v>
      </c>
      <c r="E98" s="6">
        <v>6.5241897E7</v>
      </c>
      <c r="F98" s="6">
        <f t="shared" si="42"/>
        <v>11368234498</v>
      </c>
      <c r="G98" s="6">
        <v>0.0</v>
      </c>
      <c r="H98" s="22">
        <v>74218.0</v>
      </c>
      <c r="I98" s="6">
        <v>1.41888074E8</v>
      </c>
      <c r="J98" s="6">
        <v>5.07433668E8</v>
      </c>
      <c r="K98" s="4">
        <f t="shared" si="43"/>
        <v>-365545594</v>
      </c>
      <c r="L98" s="4">
        <f>I98+'Jul Updated'!L98</f>
        <v>3415363600</v>
      </c>
      <c r="M98" s="4">
        <f>J98+'Jul Updated'!M98</f>
        <v>4744631970</v>
      </c>
      <c r="N98" s="4">
        <f t="shared" si="44"/>
        <v>-1329268370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1.2515523719E10</v>
      </c>
      <c r="E100" s="6">
        <v>8752928.0</v>
      </c>
      <c r="F100" s="6">
        <f>D100-E100</f>
        <v>12506770791</v>
      </c>
      <c r="G100" s="6">
        <v>0.0</v>
      </c>
      <c r="H100" s="22">
        <v>29796.0</v>
      </c>
      <c r="I100" s="6">
        <v>8.70854221E8</v>
      </c>
      <c r="J100" s="6">
        <v>4.93343165E8</v>
      </c>
      <c r="K100" s="4">
        <f>I100-J100</f>
        <v>377511056</v>
      </c>
      <c r="L100" s="4">
        <f>I100+'Jul Updated'!L100</f>
        <v>7599640610</v>
      </c>
      <c r="M100" s="4">
        <f>J100+'Jul Updated'!M100</f>
        <v>6820866160</v>
      </c>
      <c r="N100" s="4">
        <f>L100-M100</f>
        <v>778774450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46006984434</v>
      </c>
      <c r="E101" s="28">
        <f t="shared" si="46"/>
        <v>96388055.67</v>
      </c>
      <c r="F101" s="28">
        <f t="shared" si="46"/>
        <v>45910596379</v>
      </c>
      <c r="G101" s="28">
        <f t="shared" si="46"/>
        <v>0</v>
      </c>
      <c r="H101" s="30">
        <f t="shared" si="46"/>
        <v>126364</v>
      </c>
      <c r="I101" s="28">
        <f t="shared" si="46"/>
        <v>1040305945</v>
      </c>
      <c r="J101" s="28">
        <f t="shared" si="46"/>
        <v>1564799239</v>
      </c>
      <c r="K101" s="28">
        <f t="shared" si="46"/>
        <v>-524493294.5</v>
      </c>
      <c r="L101" s="28">
        <f t="shared" si="46"/>
        <v>11498530559</v>
      </c>
      <c r="M101" s="28">
        <f t="shared" si="46"/>
        <v>15623736006</v>
      </c>
      <c r="N101" s="28">
        <f t="shared" si="46"/>
        <v>-4125205447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1.514356257E9</v>
      </c>
      <c r="E103" s="6">
        <v>1.0734821E7</v>
      </c>
      <c r="F103" s="6">
        <f>D103-E103</f>
        <v>1503621436</v>
      </c>
      <c r="G103" s="6">
        <v>0.0</v>
      </c>
      <c r="H103" s="22">
        <v>3924.0</v>
      </c>
      <c r="I103" s="6">
        <v>2.8869498E7</v>
      </c>
      <c r="J103" s="6">
        <v>1.85876431E8</v>
      </c>
      <c r="K103" s="4">
        <f>I103-J103</f>
        <v>-157006933</v>
      </c>
      <c r="L103" s="4">
        <f>I103+'Jul Updated'!L103</f>
        <v>934246203</v>
      </c>
      <c r="M103" s="4">
        <f>J103+'Jul Updated'!M103</f>
        <v>1769537967</v>
      </c>
      <c r="N103" s="4">
        <f>L103-M103</f>
        <v>-835291764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1514356257</v>
      </c>
      <c r="E104" s="28">
        <f t="shared" si="47"/>
        <v>10734821</v>
      </c>
      <c r="F104" s="28">
        <f t="shared" si="47"/>
        <v>1503621436</v>
      </c>
      <c r="G104" s="28">
        <f t="shared" si="47"/>
        <v>0</v>
      </c>
      <c r="H104" s="30">
        <f t="shared" si="47"/>
        <v>3924</v>
      </c>
      <c r="I104" s="28">
        <f t="shared" si="47"/>
        <v>28869498</v>
      </c>
      <c r="J104" s="28">
        <f t="shared" si="47"/>
        <v>185876431</v>
      </c>
      <c r="K104" s="28">
        <f t="shared" si="47"/>
        <v>-157006933</v>
      </c>
      <c r="L104" s="28">
        <f t="shared" si="47"/>
        <v>934246203</v>
      </c>
      <c r="M104" s="28">
        <f t="shared" si="47"/>
        <v>1769537967</v>
      </c>
      <c r="N104" s="28">
        <f t="shared" si="47"/>
        <v>-835291764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47521340691</v>
      </c>
      <c r="E105" s="28">
        <f t="shared" si="48"/>
        <v>107122876.7</v>
      </c>
      <c r="F105" s="28">
        <f t="shared" si="48"/>
        <v>47414217815</v>
      </c>
      <c r="G105" s="28">
        <f t="shared" si="48"/>
        <v>0</v>
      </c>
      <c r="H105" s="30">
        <f t="shared" si="48"/>
        <v>130288</v>
      </c>
      <c r="I105" s="28">
        <f t="shared" si="48"/>
        <v>1069175443</v>
      </c>
      <c r="J105" s="28">
        <f t="shared" si="48"/>
        <v>1750675670</v>
      </c>
      <c r="K105" s="28">
        <f t="shared" si="48"/>
        <v>-681500227.5</v>
      </c>
      <c r="L105" s="28">
        <f t="shared" si="48"/>
        <v>12432776762</v>
      </c>
      <c r="M105" s="28">
        <f t="shared" si="48"/>
        <v>17393273973</v>
      </c>
      <c r="N105" s="28">
        <f t="shared" si="48"/>
        <v>-4960497211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9.535907051E9</v>
      </c>
      <c r="E108" s="6">
        <v>1.44044081E8</v>
      </c>
      <c r="F108" s="6">
        <f t="shared" ref="F108:F110" si="49">D108-E108</f>
        <v>9391862970</v>
      </c>
      <c r="G108" s="6">
        <v>0.0</v>
      </c>
      <c r="H108" s="22">
        <v>551518.0</v>
      </c>
      <c r="I108" s="6">
        <v>1.08514587E8</v>
      </c>
      <c r="J108" s="6">
        <v>1.49176812E8</v>
      </c>
      <c r="K108" s="4">
        <f t="shared" ref="K108:K110" si="50">I108-J108</f>
        <v>-40662225</v>
      </c>
      <c r="L108" s="4">
        <f>I108+'Jul Updated'!L108</f>
        <v>1264961913</v>
      </c>
      <c r="M108" s="4">
        <f>J108+'Jul Updated'!M108</f>
        <v>972076112</v>
      </c>
      <c r="N108" s="4">
        <f t="shared" ref="N108:N110" si="51">L108-M108</f>
        <v>292885801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6.029638493E9</v>
      </c>
      <c r="E109" s="6">
        <v>6.5052343E7</v>
      </c>
      <c r="F109" s="6">
        <f t="shared" si="49"/>
        <v>5964586150</v>
      </c>
      <c r="G109" s="6">
        <v>0.0</v>
      </c>
      <c r="H109" s="22">
        <v>10958.0</v>
      </c>
      <c r="I109" s="6">
        <v>2.58553259E8</v>
      </c>
      <c r="J109" s="6">
        <v>1.6475881E8</v>
      </c>
      <c r="K109" s="4">
        <f t="shared" si="50"/>
        <v>93794449</v>
      </c>
      <c r="L109" s="4">
        <f>I109+'Jul Updated'!L109</f>
        <v>1755631180</v>
      </c>
      <c r="M109" s="4">
        <f>J109+'Jul Updated'!M109</f>
        <v>1373035408</v>
      </c>
      <c r="N109" s="4">
        <f t="shared" si="51"/>
        <v>382595772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3.653853234E9</v>
      </c>
      <c r="E110" s="6">
        <v>3.3000672E7</v>
      </c>
      <c r="F110" s="6">
        <f t="shared" si="49"/>
        <v>3620852562</v>
      </c>
      <c r="G110" s="6">
        <v>0.0</v>
      </c>
      <c r="H110" s="22">
        <v>4976.0</v>
      </c>
      <c r="I110" s="6">
        <v>8.7193393E7</v>
      </c>
      <c r="J110" s="6">
        <v>8.0567738E7</v>
      </c>
      <c r="K110" s="4">
        <f t="shared" si="50"/>
        <v>6625655</v>
      </c>
      <c r="L110" s="4">
        <f>I110+'Jul Updated'!L110</f>
        <v>1127467146</v>
      </c>
      <c r="M110" s="4">
        <f>J110+'Jul Updated'!M110</f>
        <v>592872962</v>
      </c>
      <c r="N110" s="4">
        <f t="shared" si="51"/>
        <v>534594184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19219398778</v>
      </c>
      <c r="E111" s="28">
        <f t="shared" si="53"/>
        <v>242097096</v>
      </c>
      <c r="F111" s="28">
        <f t="shared" si="53"/>
        <v>18977301682</v>
      </c>
      <c r="G111" s="28">
        <f t="shared" si="53"/>
        <v>0</v>
      </c>
      <c r="H111" s="29">
        <f t="shared" si="53"/>
        <v>567452</v>
      </c>
      <c r="I111" s="28">
        <f t="shared" si="53"/>
        <v>454261239</v>
      </c>
      <c r="J111" s="28">
        <f t="shared" si="53"/>
        <v>394503360</v>
      </c>
      <c r="K111" s="28">
        <f t="shared" si="53"/>
        <v>59757879</v>
      </c>
      <c r="L111" s="28">
        <f t="shared" si="53"/>
        <v>4148060239</v>
      </c>
      <c r="M111" s="28">
        <f t="shared" si="53"/>
        <v>2937984482</v>
      </c>
      <c r="N111" s="28">
        <f t="shared" si="53"/>
        <v>1210075757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8.926168268E9</v>
      </c>
      <c r="E113" s="6">
        <v>4.0292137E7</v>
      </c>
      <c r="F113" s="6">
        <f>D113-E113</f>
        <v>8885876131</v>
      </c>
      <c r="G113" s="6">
        <v>0.0</v>
      </c>
      <c r="H113" s="22">
        <v>7014.0</v>
      </c>
      <c r="I113" s="6">
        <v>2.7671931E7</v>
      </c>
      <c r="J113" s="6">
        <v>5.5883292E7</v>
      </c>
      <c r="K113" s="4">
        <f>I113-J113</f>
        <v>-28211361</v>
      </c>
      <c r="L113" s="4">
        <f>I113+'Jul Updated'!L113</f>
        <v>369270857</v>
      </c>
      <c r="M113" s="4">
        <f>J113+'Jul Updated'!M113</f>
        <v>1090320730</v>
      </c>
      <c r="N113" s="4">
        <f>L113-M113</f>
        <v>-721049873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8926168268</v>
      </c>
      <c r="E114" s="28">
        <f t="shared" si="54"/>
        <v>40292137</v>
      </c>
      <c r="F114" s="28">
        <f t="shared" si="54"/>
        <v>8885876131</v>
      </c>
      <c r="G114" s="28">
        <f t="shared" si="54"/>
        <v>0</v>
      </c>
      <c r="H114" s="30">
        <f t="shared" si="54"/>
        <v>7014</v>
      </c>
      <c r="I114" s="28">
        <f t="shared" si="54"/>
        <v>27671931</v>
      </c>
      <c r="J114" s="28">
        <f t="shared" si="54"/>
        <v>55883292</v>
      </c>
      <c r="K114" s="28">
        <f t="shared" si="54"/>
        <v>-28211361</v>
      </c>
      <c r="L114" s="28">
        <f t="shared" si="54"/>
        <v>369270857</v>
      </c>
      <c r="M114" s="28">
        <f t="shared" si="54"/>
        <v>1090320730</v>
      </c>
      <c r="N114" s="28">
        <f t="shared" si="54"/>
        <v>-721049873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28145567046</v>
      </c>
      <c r="E115" s="28">
        <f t="shared" si="55"/>
        <v>282389233</v>
      </c>
      <c r="F115" s="28">
        <f t="shared" si="55"/>
        <v>27863177813</v>
      </c>
      <c r="G115" s="28">
        <f t="shared" si="55"/>
        <v>0</v>
      </c>
      <c r="H115" s="30">
        <f t="shared" si="55"/>
        <v>574466</v>
      </c>
      <c r="I115" s="28">
        <f t="shared" si="55"/>
        <v>481933170</v>
      </c>
      <c r="J115" s="28">
        <f t="shared" si="55"/>
        <v>450386652</v>
      </c>
      <c r="K115" s="28">
        <f t="shared" si="55"/>
        <v>31546518</v>
      </c>
      <c r="L115" s="28">
        <f t="shared" si="55"/>
        <v>4517331096</v>
      </c>
      <c r="M115" s="28">
        <f t="shared" si="55"/>
        <v>4028305212</v>
      </c>
      <c r="N115" s="28">
        <f t="shared" si="55"/>
        <v>489025884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206551792400</v>
      </c>
      <c r="E116" s="40">
        <f t="shared" si="56"/>
        <v>1561035970</v>
      </c>
      <c r="F116" s="40">
        <f t="shared" si="56"/>
        <v>204990756430</v>
      </c>
      <c r="G116" s="40">
        <f t="shared" si="56"/>
        <v>56729693295</v>
      </c>
      <c r="H116" s="41">
        <f t="shared" si="56"/>
        <v>1937354</v>
      </c>
      <c r="I116" s="40">
        <f t="shared" si="56"/>
        <v>2355497794</v>
      </c>
      <c r="J116" s="40">
        <f t="shared" si="56"/>
        <v>3925519430</v>
      </c>
      <c r="K116" s="40">
        <f t="shared" si="56"/>
        <v>-1570021636</v>
      </c>
      <c r="L116" s="40">
        <f t="shared" si="56"/>
        <v>22655191043</v>
      </c>
      <c r="M116" s="40">
        <f t="shared" si="56"/>
        <v>35715278582</v>
      </c>
      <c r="N116" s="40">
        <f t="shared" si="56"/>
        <v>-13060087539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I116+'Jul Updated'!L116-L116</f>
        <v>0</v>
      </c>
      <c r="M117" s="4">
        <f>J116+'Jul Updated'!M116-Aug!M116</f>
        <v>0</v>
      </c>
      <c r="N117" s="4">
        <f>K116+'Jul Updated'!N116-Aug!N116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126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3.440913502E9</v>
      </c>
      <c r="E9" s="6">
        <v>1.1617764E7</v>
      </c>
      <c r="F9" s="6">
        <f t="shared" ref="F9:F27" si="1">D9-E9</f>
        <v>3429295738</v>
      </c>
      <c r="G9" s="6">
        <v>3.367991208E9</v>
      </c>
      <c r="H9" s="22">
        <v>5551.0</v>
      </c>
      <c r="I9" s="6">
        <v>4602242.0</v>
      </c>
      <c r="J9" s="6">
        <v>4.0884596E7</v>
      </c>
      <c r="K9" s="4">
        <f t="shared" ref="K9:K27" si="2">I9-J9</f>
        <v>-36282354</v>
      </c>
      <c r="L9" s="4">
        <f>I9+Aug!L9</f>
        <v>73939606</v>
      </c>
      <c r="M9" s="4">
        <f>J9+Aug!M9</f>
        <v>325890707</v>
      </c>
      <c r="N9" s="4">
        <f t="shared" ref="N9:N27" si="3">L9-M9</f>
        <v>-251951101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1.07370835651E9</v>
      </c>
      <c r="E10" s="6">
        <v>3876316.85</v>
      </c>
      <c r="F10" s="6">
        <f t="shared" si="1"/>
        <v>1069832040</v>
      </c>
      <c r="G10" s="6">
        <v>9.900486679E8</v>
      </c>
      <c r="H10" s="22">
        <v>4267.0</v>
      </c>
      <c r="I10" s="6">
        <v>1.219804465E7</v>
      </c>
      <c r="J10" s="6">
        <v>1.527767605E7</v>
      </c>
      <c r="K10" s="4">
        <f t="shared" si="2"/>
        <v>-3079631.4</v>
      </c>
      <c r="L10" s="4">
        <f>I10+Aug!L10</f>
        <v>300503794.7</v>
      </c>
      <c r="M10" s="4">
        <f>J10+Aug!M10</f>
        <v>171805765.2</v>
      </c>
      <c r="N10" s="4">
        <f t="shared" si="3"/>
        <v>128698029.4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9.6963700784E8</v>
      </c>
      <c r="E11" s="6">
        <v>5660064.06</v>
      </c>
      <c r="F11" s="6">
        <f t="shared" si="1"/>
        <v>963976943.8</v>
      </c>
      <c r="G11" s="6">
        <v>9.11258034E8</v>
      </c>
      <c r="H11" s="22">
        <v>2399.0</v>
      </c>
      <c r="I11" s="6">
        <v>5736744.96</v>
      </c>
      <c r="J11" s="6">
        <v>1.387827565E7</v>
      </c>
      <c r="K11" s="4">
        <f t="shared" si="2"/>
        <v>-8141530.69</v>
      </c>
      <c r="L11" s="4">
        <f>I11+Aug!L11</f>
        <v>64213123.12</v>
      </c>
      <c r="M11" s="4">
        <f>J11+Aug!M11</f>
        <v>106363814.7</v>
      </c>
      <c r="N11" s="4">
        <f t="shared" si="3"/>
        <v>-42150691.56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4.8899376924E8</v>
      </c>
      <c r="E12" s="6">
        <v>1.909104345E7</v>
      </c>
      <c r="F12" s="6">
        <f t="shared" si="1"/>
        <v>469902725.8</v>
      </c>
      <c r="G12" s="6">
        <v>3.7785828602E8</v>
      </c>
      <c r="H12" s="22">
        <v>1711.0</v>
      </c>
      <c r="I12" s="6">
        <v>9294607.25</v>
      </c>
      <c r="J12" s="6">
        <v>2001831.92</v>
      </c>
      <c r="K12" s="4">
        <f t="shared" si="2"/>
        <v>7292775.33</v>
      </c>
      <c r="L12" s="4">
        <f>I12+Aug!L12</f>
        <v>76573765.01</v>
      </c>
      <c r="M12" s="4">
        <f>J12+Aug!M12</f>
        <v>8221645.05</v>
      </c>
      <c r="N12" s="4">
        <f t="shared" si="3"/>
        <v>68352119.96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2.89165916E8</v>
      </c>
      <c r="E13" s="6">
        <v>1029024.0</v>
      </c>
      <c r="F13" s="6">
        <f t="shared" si="1"/>
        <v>288136892</v>
      </c>
      <c r="G13" s="6">
        <v>2.57805207E8</v>
      </c>
      <c r="H13" s="22">
        <v>1100.0</v>
      </c>
      <c r="I13" s="6">
        <v>181090.0</v>
      </c>
      <c r="J13" s="6">
        <v>3.3589701E7</v>
      </c>
      <c r="K13" s="4">
        <f t="shared" si="2"/>
        <v>-33408611</v>
      </c>
      <c r="L13" s="4">
        <f>I13+Aug!L13</f>
        <v>2439579</v>
      </c>
      <c r="M13" s="4">
        <f>J13+Aug!M13</f>
        <v>59612491</v>
      </c>
      <c r="N13" s="4">
        <f t="shared" si="3"/>
        <v>-57172912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2.426466064E9</v>
      </c>
      <c r="E14" s="6">
        <v>1.8238796E7</v>
      </c>
      <c r="F14" s="6">
        <f t="shared" si="1"/>
        <v>2408227268</v>
      </c>
      <c r="G14" s="6">
        <v>2.264704261E9</v>
      </c>
      <c r="H14" s="22">
        <v>15487.0</v>
      </c>
      <c r="I14" s="6">
        <v>1.7938834E7</v>
      </c>
      <c r="J14" s="6">
        <v>2.87163835E8</v>
      </c>
      <c r="K14" s="4">
        <f t="shared" si="2"/>
        <v>-269225001</v>
      </c>
      <c r="L14" s="4">
        <f>I14+Aug!L14</f>
        <v>94887543</v>
      </c>
      <c r="M14" s="4">
        <f>J14+Aug!M14</f>
        <v>701233860</v>
      </c>
      <c r="N14" s="4">
        <f t="shared" si="3"/>
        <v>-606346317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6.3041074E7</v>
      </c>
      <c r="E15" s="6">
        <v>1019951.0</v>
      </c>
      <c r="F15" s="6">
        <f t="shared" si="1"/>
        <v>62021123</v>
      </c>
      <c r="G15" s="6">
        <v>6.0568737E7</v>
      </c>
      <c r="H15" s="22">
        <v>514.0</v>
      </c>
      <c r="I15" s="6">
        <v>355968.0</v>
      </c>
      <c r="J15" s="6">
        <v>313502.0</v>
      </c>
      <c r="K15" s="4">
        <f t="shared" si="2"/>
        <v>42466</v>
      </c>
      <c r="L15" s="4">
        <f>I15+Aug!L15</f>
        <v>11792199</v>
      </c>
      <c r="M15" s="4">
        <f>J15+Aug!M15</f>
        <v>31255008</v>
      </c>
      <c r="N15" s="4">
        <f t="shared" si="3"/>
        <v>-19462809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4.8860288E7</v>
      </c>
      <c r="E16" s="6">
        <v>904446.0</v>
      </c>
      <c r="F16" s="6">
        <f t="shared" si="1"/>
        <v>47955842</v>
      </c>
      <c r="G16" s="6">
        <v>2.2051915E7</v>
      </c>
      <c r="H16" s="22">
        <v>39.0</v>
      </c>
      <c r="I16" s="6">
        <v>0.0</v>
      </c>
      <c r="J16" s="6">
        <v>0.0</v>
      </c>
      <c r="K16" s="4">
        <f t="shared" si="2"/>
        <v>0</v>
      </c>
      <c r="L16" s="4">
        <f>I16+Aug!L16</f>
        <v>0</v>
      </c>
      <c r="M16" s="4">
        <f>J16+Aug!M16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9.05982901E8</v>
      </c>
      <c r="E17" s="6">
        <v>2.4743201E7</v>
      </c>
      <c r="F17" s="6">
        <f t="shared" si="1"/>
        <v>881239700</v>
      </c>
      <c r="G17" s="6">
        <v>8.91726996E8</v>
      </c>
      <c r="H17" s="22">
        <v>10602.0</v>
      </c>
      <c r="I17" s="6">
        <v>0.0</v>
      </c>
      <c r="J17" s="6">
        <v>1.686813E7</v>
      </c>
      <c r="K17" s="4">
        <f t="shared" si="2"/>
        <v>-16868130</v>
      </c>
      <c r="L17" s="4">
        <f>I17+Aug!L17</f>
        <v>1459</v>
      </c>
      <c r="M17" s="4">
        <f>J17+Aug!M17</f>
        <v>107280182</v>
      </c>
      <c r="N17" s="4">
        <f t="shared" si="3"/>
        <v>-107278723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2.762339552E9</v>
      </c>
      <c r="E18" s="6">
        <v>1.5126226E7</v>
      </c>
      <c r="F18" s="6">
        <f t="shared" si="1"/>
        <v>2747213326</v>
      </c>
      <c r="G18" s="6">
        <v>2.707516333E9</v>
      </c>
      <c r="H18" s="22">
        <v>10114.0</v>
      </c>
      <c r="I18" s="6">
        <v>0.0</v>
      </c>
      <c r="J18" s="6">
        <v>2.479536E7</v>
      </c>
      <c r="K18" s="4">
        <f t="shared" si="2"/>
        <v>-24795360</v>
      </c>
      <c r="L18" s="4">
        <f>I18+Aug!L18</f>
        <v>28110254</v>
      </c>
      <c r="M18" s="4">
        <f>J18+Aug!M18</f>
        <v>337813618</v>
      </c>
      <c r="N18" s="4">
        <f t="shared" si="3"/>
        <v>-309703364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2.45684693874E9</v>
      </c>
      <c r="E19" s="6">
        <v>1.322201476E7</v>
      </c>
      <c r="F19" s="6">
        <f t="shared" si="1"/>
        <v>2443624924</v>
      </c>
      <c r="G19" s="6">
        <v>2.31358572863E9</v>
      </c>
      <c r="H19" s="22">
        <v>5098.0</v>
      </c>
      <c r="I19" s="6">
        <v>1.030888603E7</v>
      </c>
      <c r="J19" s="6">
        <v>9718440.53</v>
      </c>
      <c r="K19" s="4">
        <f t="shared" si="2"/>
        <v>590445.5</v>
      </c>
      <c r="L19" s="4">
        <f>I19+Aug!L19</f>
        <v>98963361.52</v>
      </c>
      <c r="M19" s="4">
        <f>J19+Aug!M19</f>
        <v>222352148.1</v>
      </c>
      <c r="N19" s="4">
        <f t="shared" si="3"/>
        <v>-123388786.6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8.12011435775E9</v>
      </c>
      <c r="E20" s="6">
        <v>2.347295248E7</v>
      </c>
      <c r="F20" s="6">
        <f t="shared" si="1"/>
        <v>8096641405</v>
      </c>
      <c r="G20" s="6">
        <v>7.57091769895E9</v>
      </c>
      <c r="H20" s="22">
        <v>30852.0</v>
      </c>
      <c r="I20" s="6">
        <v>6234385.9</v>
      </c>
      <c r="J20" s="6">
        <v>3.017875468E7</v>
      </c>
      <c r="K20" s="4">
        <f t="shared" si="2"/>
        <v>-23944368.78</v>
      </c>
      <c r="L20" s="4">
        <f>I20+Aug!L20</f>
        <v>130039837.9</v>
      </c>
      <c r="M20" s="4">
        <f>J20+Aug!M20</f>
        <v>672200677.5</v>
      </c>
      <c r="N20" s="4">
        <f t="shared" si="3"/>
        <v>-542160839.7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2.9607514397E8</v>
      </c>
      <c r="E21" s="6">
        <v>498727.45</v>
      </c>
      <c r="F21" s="6">
        <f t="shared" si="1"/>
        <v>295576416.5</v>
      </c>
      <c r="G21" s="6">
        <v>2.9344099641E8</v>
      </c>
      <c r="H21" s="22">
        <v>850.0</v>
      </c>
      <c r="I21" s="6">
        <v>391379.98</v>
      </c>
      <c r="J21" s="6">
        <v>695402.5</v>
      </c>
      <c r="K21" s="4">
        <f t="shared" si="2"/>
        <v>-304022.52</v>
      </c>
      <c r="L21" s="4">
        <f>I21+Aug!L21</f>
        <v>3060592.83</v>
      </c>
      <c r="M21" s="4">
        <f>J21+Aug!M21</f>
        <v>7586523.31</v>
      </c>
      <c r="N21" s="4">
        <f t="shared" si="3"/>
        <v>-4525930.48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3.16962281695E9</v>
      </c>
      <c r="E22" s="6">
        <v>6789984.4</v>
      </c>
      <c r="F22" s="6">
        <f t="shared" si="1"/>
        <v>3162832833</v>
      </c>
      <c r="G22" s="6">
        <v>3.1133605974E9</v>
      </c>
      <c r="H22" s="22">
        <v>21925.0</v>
      </c>
      <c r="I22" s="6">
        <v>1.076915402E7</v>
      </c>
      <c r="J22" s="6">
        <v>1.139284083E7</v>
      </c>
      <c r="K22" s="4">
        <f t="shared" si="2"/>
        <v>-623686.81</v>
      </c>
      <c r="L22" s="4">
        <f>I22+Aug!L22</f>
        <v>127043575.5</v>
      </c>
      <c r="M22" s="4">
        <f>J22+Aug!M22</f>
        <v>274765402.3</v>
      </c>
      <c r="N22" s="4">
        <f t="shared" si="3"/>
        <v>-147721826.8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5.357095567E9</v>
      </c>
      <c r="E23" s="6">
        <v>9662467.0</v>
      </c>
      <c r="F23" s="6">
        <f t="shared" si="1"/>
        <v>5347433100</v>
      </c>
      <c r="G23" s="6">
        <v>5.306109233E9</v>
      </c>
      <c r="H23" s="22">
        <v>11720.0</v>
      </c>
      <c r="I23" s="6">
        <v>767987.0</v>
      </c>
      <c r="J23" s="6">
        <v>8.2682235E7</v>
      </c>
      <c r="K23" s="4">
        <f t="shared" si="2"/>
        <v>-81914248</v>
      </c>
      <c r="L23" s="4">
        <f>I23+Aug!L23</f>
        <v>6786230</v>
      </c>
      <c r="M23" s="4">
        <f>J23+Aug!M23</f>
        <v>834772803</v>
      </c>
      <c r="N23" s="4">
        <f t="shared" si="3"/>
        <v>-827986573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3.34596048578E9</v>
      </c>
      <c r="E24" s="6">
        <v>6.219938934E7</v>
      </c>
      <c r="F24" s="6">
        <f t="shared" si="1"/>
        <v>3283761096</v>
      </c>
      <c r="G24" s="6">
        <v>3.087871281E9</v>
      </c>
      <c r="H24" s="22">
        <v>11888.0</v>
      </c>
      <c r="I24" s="6">
        <v>1.048843969E7</v>
      </c>
      <c r="J24" s="6">
        <v>3323053.44</v>
      </c>
      <c r="K24" s="4">
        <f t="shared" si="2"/>
        <v>7165386.25</v>
      </c>
      <c r="L24" s="4">
        <f>I24+Aug!L24</f>
        <v>33342062.18</v>
      </c>
      <c r="M24" s="4">
        <f>J24+Aug!M24</f>
        <v>48620999.47</v>
      </c>
      <c r="N24" s="4">
        <f t="shared" si="3"/>
        <v>-15278937.29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4.710714626E9</v>
      </c>
      <c r="E25" s="6">
        <v>2.0746862E7</v>
      </c>
      <c r="F25" s="6">
        <f t="shared" si="1"/>
        <v>4689967764</v>
      </c>
      <c r="G25" s="6">
        <v>4.5486243E9</v>
      </c>
      <c r="H25" s="22">
        <v>67455.0</v>
      </c>
      <c r="I25" s="6">
        <v>1.2302537E7</v>
      </c>
      <c r="J25" s="6">
        <v>9.7243049E7</v>
      </c>
      <c r="K25" s="4">
        <f t="shared" si="2"/>
        <v>-84940512</v>
      </c>
      <c r="L25" s="4">
        <f>I25+Aug!L25</f>
        <v>192164371</v>
      </c>
      <c r="M25" s="4">
        <f>J25+Aug!M25</f>
        <v>739170445</v>
      </c>
      <c r="N25" s="4">
        <f t="shared" si="3"/>
        <v>-547006074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7.490515908E9</v>
      </c>
      <c r="E26" s="6">
        <v>4.4176119E7</v>
      </c>
      <c r="F26" s="6">
        <f t="shared" si="1"/>
        <v>7446339789</v>
      </c>
      <c r="G26" s="6">
        <v>7.42339891E9</v>
      </c>
      <c r="H26" s="22">
        <v>58466.0</v>
      </c>
      <c r="I26" s="6">
        <v>3.1684568E7</v>
      </c>
      <c r="J26" s="6">
        <v>1.64994603E8</v>
      </c>
      <c r="K26" s="4">
        <f t="shared" si="2"/>
        <v>-133310035</v>
      </c>
      <c r="L26" s="4">
        <f>I26+Aug!L26</f>
        <v>298877705</v>
      </c>
      <c r="M26" s="4">
        <f>J26+Aug!M26</f>
        <v>1370292287</v>
      </c>
      <c r="N26" s="4">
        <f t="shared" si="3"/>
        <v>-1071414582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5.3682674458E8</v>
      </c>
      <c r="E27" s="6">
        <v>1.052675154E7</v>
      </c>
      <c r="F27" s="6">
        <f t="shared" si="1"/>
        <v>526299993</v>
      </c>
      <c r="G27" s="6">
        <v>4.740149178E8</v>
      </c>
      <c r="H27" s="22">
        <v>1176.0</v>
      </c>
      <c r="I27" s="6">
        <v>1678069.19</v>
      </c>
      <c r="J27" s="6">
        <v>308244.58</v>
      </c>
      <c r="K27" s="4">
        <f t="shared" si="2"/>
        <v>1369824.61</v>
      </c>
      <c r="L27" s="4">
        <f>I27+Aug!L27</f>
        <v>6015687.62</v>
      </c>
      <c r="M27" s="4">
        <f>J27+Aug!M27</f>
        <v>13488623.39</v>
      </c>
      <c r="N27" s="4">
        <f t="shared" si="3"/>
        <v>-7472935.77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2.5512553757E8</v>
      </c>
      <c r="E29" s="6">
        <v>567783.78</v>
      </c>
      <c r="F29" s="6">
        <f t="shared" ref="F29:F32" si="5">D29-E29</f>
        <v>254557753.8</v>
      </c>
      <c r="G29" s="6">
        <v>2.501701826E8</v>
      </c>
      <c r="H29" s="22">
        <v>4969.0</v>
      </c>
      <c r="I29" s="6">
        <v>1.090088402E7</v>
      </c>
      <c r="J29" s="6">
        <v>1.629435467E7</v>
      </c>
      <c r="K29" s="4">
        <f t="shared" ref="K29:K32" si="6">I29-J29</f>
        <v>-5393470.65</v>
      </c>
      <c r="L29" s="4">
        <f>I29+Aug!L29</f>
        <v>100075081.6</v>
      </c>
      <c r="M29" s="4">
        <f>J29+Aug!M29</f>
        <v>58125826.71</v>
      </c>
      <c r="N29" s="4">
        <f t="shared" ref="N29:N32" si="7">L29-M29</f>
        <v>41949254.85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4.4878911841E8</v>
      </c>
      <c r="E30" s="6">
        <v>1151944.99</v>
      </c>
      <c r="F30" s="6">
        <f t="shared" si="5"/>
        <v>447637173.4</v>
      </c>
      <c r="G30" s="6">
        <v>3.28510757E8</v>
      </c>
      <c r="H30" s="22">
        <v>7865.0</v>
      </c>
      <c r="I30" s="6">
        <v>2.619102695E7</v>
      </c>
      <c r="J30" s="6">
        <v>7763867.67</v>
      </c>
      <c r="K30" s="4">
        <f t="shared" si="6"/>
        <v>18427159.28</v>
      </c>
      <c r="L30" s="4">
        <f>I30+Aug!L30</f>
        <v>147084290.7</v>
      </c>
      <c r="M30" s="4">
        <f>J30+Aug!M30</f>
        <v>71735285.14</v>
      </c>
      <c r="N30" s="4">
        <f t="shared" si="7"/>
        <v>75349005.51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2.188668926E8</v>
      </c>
      <c r="E31" s="6">
        <v>4286039.73</v>
      </c>
      <c r="F31" s="6">
        <f t="shared" si="5"/>
        <v>214580852.9</v>
      </c>
      <c r="G31" s="6">
        <v>2.0575084462E8</v>
      </c>
      <c r="H31" s="22">
        <v>1094.0</v>
      </c>
      <c r="I31" s="6">
        <v>269272.71</v>
      </c>
      <c r="J31" s="6">
        <v>777222.45</v>
      </c>
      <c r="K31" s="4">
        <f t="shared" si="6"/>
        <v>-507949.74</v>
      </c>
      <c r="L31" s="4">
        <f>I31+Aug!L31</f>
        <v>4383834.08</v>
      </c>
      <c r="M31" s="4">
        <f>J31+Aug!M31</f>
        <v>44162148</v>
      </c>
      <c r="N31" s="4">
        <f t="shared" si="7"/>
        <v>-39778313.92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6.64279383E8</v>
      </c>
      <c r="E32" s="6">
        <v>3532203.0</v>
      </c>
      <c r="F32" s="6">
        <f t="shared" si="5"/>
        <v>660747180</v>
      </c>
      <c r="G32" s="6">
        <v>6.55133859E8</v>
      </c>
      <c r="H32" s="22">
        <v>787484.0</v>
      </c>
      <c r="I32" s="6">
        <v>2.0013827E7</v>
      </c>
      <c r="J32" s="6">
        <v>1.0372576E7</v>
      </c>
      <c r="K32" s="4">
        <f t="shared" si="6"/>
        <v>9641251</v>
      </c>
      <c r="L32" s="4">
        <f>I32+Aug!L32</f>
        <v>215882664</v>
      </c>
      <c r="M32" s="4">
        <f>J32+Aug!M32</f>
        <v>204989078</v>
      </c>
      <c r="N32" s="4">
        <f t="shared" si="7"/>
        <v>10893586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1.27233537E9</v>
      </c>
      <c r="E34" s="6">
        <v>5412367.0</v>
      </c>
      <c r="F34" s="6">
        <f>D34-E34</f>
        <v>1266923003</v>
      </c>
      <c r="G34" s="6">
        <v>1.265750855E9</v>
      </c>
      <c r="H34" s="22">
        <v>3280.0</v>
      </c>
      <c r="I34" s="6">
        <v>0.0</v>
      </c>
      <c r="J34" s="6">
        <v>0.0</v>
      </c>
      <c r="K34" s="4">
        <f>I34-J34</f>
        <v>0</v>
      </c>
      <c r="L34" s="4">
        <f>I34+Aug!L34</f>
        <v>50257348</v>
      </c>
      <c r="M34" s="4">
        <f>J34+Aug!M34</f>
        <v>84105740</v>
      </c>
      <c r="N34" s="4">
        <f>L34-M34</f>
        <v>-33848392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50812277321</v>
      </c>
      <c r="E35" s="28">
        <f t="shared" si="9"/>
        <v>307552438.8</v>
      </c>
      <c r="F35" s="28">
        <f t="shared" si="9"/>
        <v>50504724882</v>
      </c>
      <c r="G35" s="28">
        <f t="shared" si="9"/>
        <v>48688169806</v>
      </c>
      <c r="H35" s="29">
        <f t="shared" si="9"/>
        <v>1065906</v>
      </c>
      <c r="I35" s="28">
        <f t="shared" si="9"/>
        <v>192307948.4</v>
      </c>
      <c r="J35" s="28">
        <f t="shared" si="9"/>
        <v>870517552</v>
      </c>
      <c r="K35" s="28">
        <f t="shared" si="9"/>
        <v>-678209603.6</v>
      </c>
      <c r="L35" s="28">
        <f t="shared" si="9"/>
        <v>2066437965</v>
      </c>
      <c r="M35" s="28">
        <f t="shared" si="9"/>
        <v>6574449052</v>
      </c>
      <c r="N35" s="28">
        <f t="shared" si="9"/>
        <v>-4508011087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2.997375145E7</v>
      </c>
      <c r="E37" s="6">
        <v>223464.49</v>
      </c>
      <c r="F37" s="6">
        <f t="shared" ref="F37:F38" si="10">D37-E37</f>
        <v>29750286.96</v>
      </c>
      <c r="G37" s="6">
        <v>0.0</v>
      </c>
      <c r="H37" s="22">
        <v>48.0</v>
      </c>
      <c r="I37" s="6">
        <v>0.0</v>
      </c>
      <c r="J37" s="6">
        <v>0.0</v>
      </c>
      <c r="K37" s="4">
        <f t="shared" ref="K37:K38" si="11">I37-J37</f>
        <v>0</v>
      </c>
      <c r="L37" s="4">
        <f>I37+Aug!L37</f>
        <v>119211.12</v>
      </c>
      <c r="M37" s="4">
        <f>J37+Aug!M37</f>
        <v>3297998</v>
      </c>
      <c r="N37" s="4">
        <f t="shared" ref="N37:N38" si="12">L37-M37</f>
        <v>-3178786.88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2.294845267E9</v>
      </c>
      <c r="E38" s="6">
        <v>6.8825161E7</v>
      </c>
      <c r="F38" s="6">
        <f t="shared" si="10"/>
        <v>2226020106</v>
      </c>
      <c r="G38" s="6">
        <v>0.0</v>
      </c>
      <c r="H38" s="22">
        <v>3293.0</v>
      </c>
      <c r="I38" s="6">
        <v>6.1428054E7</v>
      </c>
      <c r="J38" s="6">
        <v>2.2961733E7</v>
      </c>
      <c r="K38" s="4">
        <f t="shared" si="11"/>
        <v>38466321</v>
      </c>
      <c r="L38" s="4">
        <f>I38+Aug!L38</f>
        <v>455318070</v>
      </c>
      <c r="M38" s="4">
        <f>J38+Aug!M38</f>
        <v>466531045</v>
      </c>
      <c r="N38" s="4">
        <f t="shared" si="12"/>
        <v>-11212975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2324819018</v>
      </c>
      <c r="E39" s="28">
        <f t="shared" si="13"/>
        <v>69048625.49</v>
      </c>
      <c r="F39" s="28">
        <f t="shared" si="13"/>
        <v>2255770393</v>
      </c>
      <c r="G39" s="28">
        <f t="shared" si="13"/>
        <v>0</v>
      </c>
      <c r="H39" s="30">
        <f t="shared" si="13"/>
        <v>3341</v>
      </c>
      <c r="I39" s="28">
        <f t="shared" si="13"/>
        <v>61428054</v>
      </c>
      <c r="J39" s="28">
        <f t="shared" si="13"/>
        <v>22961733</v>
      </c>
      <c r="K39" s="28">
        <f t="shared" si="13"/>
        <v>38466321</v>
      </c>
      <c r="L39" s="28">
        <f t="shared" si="13"/>
        <v>455437281.1</v>
      </c>
      <c r="M39" s="28">
        <f t="shared" si="13"/>
        <v>469829043</v>
      </c>
      <c r="N39" s="28">
        <f t="shared" si="13"/>
        <v>-14391761.88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53137096339</v>
      </c>
      <c r="E40" s="28">
        <f t="shared" si="14"/>
        <v>376601064.3</v>
      </c>
      <c r="F40" s="28">
        <f t="shared" si="14"/>
        <v>52760495275</v>
      </c>
      <c r="G40" s="28">
        <f t="shared" si="14"/>
        <v>48688169806</v>
      </c>
      <c r="H40" s="30">
        <f t="shared" si="14"/>
        <v>1069247</v>
      </c>
      <c r="I40" s="28">
        <f t="shared" si="14"/>
        <v>253736002.4</v>
      </c>
      <c r="J40" s="28">
        <f t="shared" si="14"/>
        <v>893479285</v>
      </c>
      <c r="K40" s="28">
        <f t="shared" si="14"/>
        <v>-639743282.6</v>
      </c>
      <c r="L40" s="28">
        <f t="shared" si="14"/>
        <v>2521875246</v>
      </c>
      <c r="M40" s="28">
        <f t="shared" si="14"/>
        <v>7044278095</v>
      </c>
      <c r="N40" s="28">
        <f t="shared" si="14"/>
        <v>-4522402849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3.8716954123E8</v>
      </c>
      <c r="E43" s="4">
        <v>1216064.47</v>
      </c>
      <c r="F43" s="6">
        <f t="shared" ref="F43:F52" si="15">D43-E43</f>
        <v>385953476.8</v>
      </c>
      <c r="G43" s="6">
        <v>2.1361621455E8</v>
      </c>
      <c r="H43" s="22">
        <v>2323.0</v>
      </c>
      <c r="I43" s="6">
        <v>276485.67</v>
      </c>
      <c r="J43" s="6">
        <v>1415561.87</v>
      </c>
      <c r="K43" s="4">
        <f t="shared" ref="K43:K52" si="16">I43-J43</f>
        <v>-1139076.2</v>
      </c>
      <c r="L43" s="4">
        <f>I43+Aug!L43</f>
        <v>4980481.51</v>
      </c>
      <c r="M43" s="4">
        <f>J43+Aug!M43</f>
        <v>31829748.6</v>
      </c>
      <c r="N43" s="4">
        <f t="shared" ref="N43:N52" si="17">L43-M43</f>
        <v>-26849267.09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1.1713079617E8</v>
      </c>
      <c r="E44" s="4">
        <v>3653234.59</v>
      </c>
      <c r="F44" s="6">
        <f t="shared" si="15"/>
        <v>113477561.6</v>
      </c>
      <c r="G44" s="6">
        <v>3.38482211E7</v>
      </c>
      <c r="H44" s="22">
        <v>829.0</v>
      </c>
      <c r="I44" s="6">
        <v>325228.71</v>
      </c>
      <c r="J44" s="6">
        <v>1218246.44</v>
      </c>
      <c r="K44" s="4">
        <f t="shared" si="16"/>
        <v>-893017.73</v>
      </c>
      <c r="L44" s="4">
        <f>I44+Aug!L44</f>
        <v>2734231.76</v>
      </c>
      <c r="M44" s="4">
        <f>J44+Aug!M44</f>
        <v>5759250.63</v>
      </c>
      <c r="N44" s="4">
        <f t="shared" si="17"/>
        <v>-3025018.87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5.80128902E8</v>
      </c>
      <c r="E45" s="4">
        <v>9890505.0</v>
      </c>
      <c r="F45" s="6">
        <f t="shared" si="15"/>
        <v>570238397</v>
      </c>
      <c r="G45" s="6">
        <v>3.19705748E8</v>
      </c>
      <c r="H45" s="22">
        <v>4619.0</v>
      </c>
      <c r="I45" s="6">
        <v>516466.0</v>
      </c>
      <c r="J45" s="6">
        <v>1.7067297E7</v>
      </c>
      <c r="K45" s="4">
        <f t="shared" si="16"/>
        <v>-16550831</v>
      </c>
      <c r="L45" s="4">
        <f>I45+Aug!L45</f>
        <v>6630439</v>
      </c>
      <c r="M45" s="4">
        <f>J45+Aug!M45</f>
        <v>78912638</v>
      </c>
      <c r="N45" s="4">
        <f t="shared" si="17"/>
        <v>-72282199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4.58213464E8</v>
      </c>
      <c r="E46" s="4">
        <v>1404304.0</v>
      </c>
      <c r="F46" s="6">
        <f t="shared" si="15"/>
        <v>456809160</v>
      </c>
      <c r="G46" s="6">
        <v>3.39484528E8</v>
      </c>
      <c r="H46" s="22">
        <v>440.0</v>
      </c>
      <c r="I46" s="6">
        <v>5.0681791E7</v>
      </c>
      <c r="J46" s="6">
        <v>1374239.0</v>
      </c>
      <c r="K46" s="4">
        <f t="shared" si="16"/>
        <v>49307552</v>
      </c>
      <c r="L46" s="4">
        <f>I46+Aug!L46</f>
        <v>182517648</v>
      </c>
      <c r="M46" s="4">
        <f>J46+Aug!M46</f>
        <v>204105073</v>
      </c>
      <c r="N46" s="4">
        <f t="shared" si="17"/>
        <v>-21587425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57</v>
      </c>
      <c r="D47" s="6">
        <v>3.0809881433E8</v>
      </c>
      <c r="E47" s="4">
        <v>959057.6</v>
      </c>
      <c r="F47" s="6">
        <f t="shared" si="15"/>
        <v>307139756.7</v>
      </c>
      <c r="G47" s="6">
        <v>1.4515190179E8</v>
      </c>
      <c r="H47" s="22">
        <v>45.0</v>
      </c>
      <c r="I47" s="6">
        <v>0.0</v>
      </c>
      <c r="J47" s="6">
        <v>1000000.0</v>
      </c>
      <c r="K47" s="4">
        <f t="shared" si="16"/>
        <v>-1000000</v>
      </c>
      <c r="L47" s="4">
        <f>I47+Aug!L47</f>
        <v>236627654.4</v>
      </c>
      <c r="M47" s="4">
        <f>J47+Aug!M47</f>
        <v>239970459.1</v>
      </c>
      <c r="N47" s="4">
        <f t="shared" si="17"/>
        <v>-3342804.72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4.08072109E8</v>
      </c>
      <c r="E48" s="4">
        <v>9053463.0</v>
      </c>
      <c r="F48" s="6">
        <f t="shared" si="15"/>
        <v>399018646</v>
      </c>
      <c r="G48" s="6">
        <v>1.98808126E8</v>
      </c>
      <c r="H48" s="22">
        <v>9458.0</v>
      </c>
      <c r="I48" s="6">
        <v>88695.0</v>
      </c>
      <c r="J48" s="6">
        <v>2959651.0</v>
      </c>
      <c r="K48" s="4">
        <f t="shared" si="16"/>
        <v>-2870956</v>
      </c>
      <c r="L48" s="4">
        <f>I48+Aug!L48</f>
        <v>600952</v>
      </c>
      <c r="M48" s="4">
        <f>J48+Aug!M48</f>
        <v>49212224</v>
      </c>
      <c r="N48" s="4">
        <f t="shared" si="17"/>
        <v>-48611272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1.70106963E9</v>
      </c>
      <c r="E49" s="4">
        <v>1.3330564E7</v>
      </c>
      <c r="F49" s="6">
        <f t="shared" si="15"/>
        <v>1687739066</v>
      </c>
      <c r="G49" s="6">
        <v>8.26296011E8</v>
      </c>
      <c r="H49" s="22">
        <v>6827.0</v>
      </c>
      <c r="I49" s="6">
        <v>670450.0</v>
      </c>
      <c r="J49" s="6">
        <v>1.7985961E7</v>
      </c>
      <c r="K49" s="4">
        <f t="shared" si="16"/>
        <v>-17315511</v>
      </c>
      <c r="L49" s="4">
        <f>I49+Aug!L49</f>
        <v>4632219</v>
      </c>
      <c r="M49" s="4">
        <f>J49+Aug!M49</f>
        <v>152473139</v>
      </c>
      <c r="N49" s="4">
        <f t="shared" si="17"/>
        <v>-147840920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1.13782288E8</v>
      </c>
      <c r="E50" s="4">
        <v>157626.0</v>
      </c>
      <c r="F50" s="6">
        <f t="shared" si="15"/>
        <v>113624662</v>
      </c>
      <c r="G50" s="6">
        <v>5.6601225E7</v>
      </c>
      <c r="H50" s="22">
        <v>155.0</v>
      </c>
      <c r="I50" s="6">
        <v>0.0</v>
      </c>
      <c r="J50" s="6">
        <v>3563033.0</v>
      </c>
      <c r="K50" s="4">
        <f t="shared" si="16"/>
        <v>-3563033</v>
      </c>
      <c r="L50" s="4">
        <f>I50+Aug!L50</f>
        <v>0</v>
      </c>
      <c r="M50" s="4">
        <f>J50+Aug!M50</f>
        <v>5407864</v>
      </c>
      <c r="N50" s="4">
        <f t="shared" si="17"/>
        <v>-5407864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5.247445208E9</v>
      </c>
      <c r="E51" s="4">
        <v>2.8131841E7</v>
      </c>
      <c r="F51" s="6">
        <f t="shared" si="15"/>
        <v>5219313367</v>
      </c>
      <c r="G51" s="6">
        <v>2.50094634E9</v>
      </c>
      <c r="H51" s="22">
        <v>54772.0</v>
      </c>
      <c r="I51" s="6">
        <v>4795218.0</v>
      </c>
      <c r="J51" s="6">
        <v>6.4708877E7</v>
      </c>
      <c r="K51" s="4">
        <f t="shared" si="16"/>
        <v>-59913659</v>
      </c>
      <c r="L51" s="4">
        <f>I51+Aug!L51</f>
        <v>48249685</v>
      </c>
      <c r="M51" s="4">
        <f>J51+Aug!M51</f>
        <v>678557888</v>
      </c>
      <c r="N51" s="4">
        <f t="shared" si="17"/>
        <v>-630308203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4.91622191E8</v>
      </c>
      <c r="E52" s="4">
        <v>2591933.0</v>
      </c>
      <c r="F52" s="6">
        <f t="shared" si="15"/>
        <v>489030258</v>
      </c>
      <c r="G52" s="6">
        <v>2.46218738E8</v>
      </c>
      <c r="H52" s="22">
        <v>5003.0</v>
      </c>
      <c r="I52" s="6">
        <v>0.0</v>
      </c>
      <c r="J52" s="6">
        <v>5234897.0</v>
      </c>
      <c r="K52" s="4">
        <f t="shared" si="16"/>
        <v>-5234897</v>
      </c>
      <c r="L52" s="4">
        <f>I52+Aug!L52</f>
        <v>70220085</v>
      </c>
      <c r="M52" s="4">
        <f>J52+Aug!M52</f>
        <v>61998152</v>
      </c>
      <c r="N52" s="4">
        <f t="shared" si="17"/>
        <v>8221933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7.262685E7</v>
      </c>
      <c r="E54" s="4">
        <v>918123.0</v>
      </c>
      <c r="F54" s="6">
        <f t="shared" ref="F54:F56" si="19">D54-E54</f>
        <v>71708727</v>
      </c>
      <c r="G54" s="6">
        <v>1.4174491E7</v>
      </c>
      <c r="H54" s="22">
        <v>1276.0</v>
      </c>
      <c r="I54" s="6">
        <v>172161.0</v>
      </c>
      <c r="J54" s="6">
        <v>2807456.0</v>
      </c>
      <c r="K54" s="4">
        <f t="shared" ref="K54:K56" si="20">I54-J54</f>
        <v>-2635295</v>
      </c>
      <c r="L54" s="4">
        <f>I54+Aug!L54</f>
        <v>1794427</v>
      </c>
      <c r="M54" s="4">
        <f>J54+Aug!M54</f>
        <v>6600112</v>
      </c>
      <c r="N54" s="4">
        <f t="shared" ref="N54:N56" si="21">L54-M54</f>
        <v>-4805685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5.2143137E7</v>
      </c>
      <c r="E55" s="4">
        <v>405467.0</v>
      </c>
      <c r="F55" s="6">
        <f t="shared" si="19"/>
        <v>51737670</v>
      </c>
      <c r="G55" s="6">
        <v>3.7169579E7</v>
      </c>
      <c r="H55" s="22">
        <v>520.0</v>
      </c>
      <c r="I55" s="6">
        <v>104801.0</v>
      </c>
      <c r="J55" s="6">
        <v>2452702.0</v>
      </c>
      <c r="K55" s="4">
        <f t="shared" si="20"/>
        <v>-2347901</v>
      </c>
      <c r="L55" s="4">
        <f>I55+Aug!L55</f>
        <v>1164478</v>
      </c>
      <c r="M55" s="4">
        <f>J55+Aug!M55</f>
        <v>3875477</v>
      </c>
      <c r="N55" s="4">
        <f t="shared" si="21"/>
        <v>-2710999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4.7355758E7</v>
      </c>
      <c r="E56" s="4">
        <v>356076.0</v>
      </c>
      <c r="F56" s="6">
        <f t="shared" si="19"/>
        <v>46999682</v>
      </c>
      <c r="G56" s="6">
        <v>3.8794521E7</v>
      </c>
      <c r="H56" s="22">
        <v>256.0</v>
      </c>
      <c r="I56" s="6">
        <v>593503.0</v>
      </c>
      <c r="J56" s="6">
        <v>468484.0</v>
      </c>
      <c r="K56" s="4">
        <f t="shared" si="20"/>
        <v>125019</v>
      </c>
      <c r="L56" s="4">
        <f>I56+Aug!L56</f>
        <v>3169041</v>
      </c>
      <c r="M56" s="4">
        <f>J56+Aug!M56</f>
        <v>1171797</v>
      </c>
      <c r="N56" s="4">
        <f t="shared" si="21"/>
        <v>1997244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9984858689</v>
      </c>
      <c r="E57" s="28">
        <f t="shared" si="23"/>
        <v>72068258.66</v>
      </c>
      <c r="F57" s="28">
        <f t="shared" si="23"/>
        <v>9912790430</v>
      </c>
      <c r="G57" s="28">
        <f t="shared" si="23"/>
        <v>4970815644</v>
      </c>
      <c r="H57" s="28">
        <f t="shared" si="23"/>
        <v>86523</v>
      </c>
      <c r="I57" s="28">
        <f t="shared" si="23"/>
        <v>58224799.38</v>
      </c>
      <c r="J57" s="28">
        <f t="shared" si="23"/>
        <v>122256405.3</v>
      </c>
      <c r="K57" s="28">
        <f t="shared" si="23"/>
        <v>-64031605.93</v>
      </c>
      <c r="L57" s="28">
        <f t="shared" si="23"/>
        <v>563321341.6</v>
      </c>
      <c r="M57" s="28">
        <f t="shared" si="23"/>
        <v>1519873822</v>
      </c>
      <c r="N57" s="28">
        <f t="shared" si="23"/>
        <v>-956552480.7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7.027342403E7</v>
      </c>
      <c r="E59" s="6">
        <v>501935.84</v>
      </c>
      <c r="F59" s="6">
        <f t="shared" ref="F59:F62" si="24">D59-E59</f>
        <v>69771488.19</v>
      </c>
      <c r="G59" s="6">
        <v>0.0</v>
      </c>
      <c r="H59" s="22">
        <v>49.0</v>
      </c>
      <c r="I59" s="6">
        <v>0.0</v>
      </c>
      <c r="J59" s="6">
        <v>0.0</v>
      </c>
      <c r="K59" s="4">
        <f t="shared" ref="K59:K62" si="25">I59-J59</f>
        <v>0</v>
      </c>
      <c r="L59" s="4">
        <f>I59+Aug!L59</f>
        <v>4226971.61</v>
      </c>
      <c r="M59" s="4">
        <f>J59+Aug!M59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3.2996544E8</v>
      </c>
      <c r="E60" s="6">
        <v>225973.0</v>
      </c>
      <c r="F60" s="6">
        <f t="shared" si="24"/>
        <v>329739467</v>
      </c>
      <c r="G60" s="6">
        <v>1.8257018E8</v>
      </c>
      <c r="H60" s="22">
        <v>200.0</v>
      </c>
      <c r="I60" s="6">
        <v>0.0</v>
      </c>
      <c r="J60" s="6">
        <v>8480121.0</v>
      </c>
      <c r="K60" s="4">
        <f t="shared" si="25"/>
        <v>-8480121</v>
      </c>
      <c r="L60" s="4">
        <f>I60+Aug!L60</f>
        <v>0</v>
      </c>
      <c r="M60" s="4">
        <f>J60+Aug!M60</f>
        <v>44604976</v>
      </c>
      <c r="N60" s="4">
        <f t="shared" si="26"/>
        <v>-44604976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1.815727928E9</v>
      </c>
      <c r="E61" s="6">
        <v>3.9618562E7</v>
      </c>
      <c r="F61" s="6">
        <f t="shared" si="24"/>
        <v>1776109366</v>
      </c>
      <c r="G61" s="6">
        <v>0.0</v>
      </c>
      <c r="H61" s="22">
        <v>4328.0</v>
      </c>
      <c r="I61" s="6">
        <v>6.2024831E7</v>
      </c>
      <c r="J61" s="6">
        <v>2.8614229E7</v>
      </c>
      <c r="K61" s="4">
        <f t="shared" si="25"/>
        <v>33410602</v>
      </c>
      <c r="L61" s="4">
        <f>I61+Aug!L61</f>
        <v>118307668</v>
      </c>
      <c r="M61" s="4">
        <f>J61+Aug!M61</f>
        <v>185887357</v>
      </c>
      <c r="N61" s="4">
        <f t="shared" si="26"/>
        <v>-67579689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2.34463146E8</v>
      </c>
      <c r="E62" s="6">
        <v>2913568.0</v>
      </c>
      <c r="F62" s="6">
        <f t="shared" si="24"/>
        <v>231549578</v>
      </c>
      <c r="G62" s="6">
        <v>0.0</v>
      </c>
      <c r="H62" s="22">
        <v>780.0</v>
      </c>
      <c r="I62" s="6">
        <v>82901.0</v>
      </c>
      <c r="J62" s="6">
        <v>9880286.0</v>
      </c>
      <c r="K62" s="4">
        <f t="shared" si="25"/>
        <v>-9797385</v>
      </c>
      <c r="L62" s="4">
        <f>I62+Aug!L62</f>
        <v>9264708</v>
      </c>
      <c r="M62" s="4">
        <f>J62+Aug!M62</f>
        <v>39960644</v>
      </c>
      <c r="N62" s="4">
        <f t="shared" si="26"/>
        <v>-30695936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2450429938</v>
      </c>
      <c r="E63" s="28">
        <f t="shared" si="28"/>
        <v>43260038.84</v>
      </c>
      <c r="F63" s="28">
        <f t="shared" si="28"/>
        <v>2407169899</v>
      </c>
      <c r="G63" s="28">
        <f t="shared" si="28"/>
        <v>182570180</v>
      </c>
      <c r="H63" s="29">
        <f t="shared" si="28"/>
        <v>5357</v>
      </c>
      <c r="I63" s="28">
        <f t="shared" si="28"/>
        <v>62107732</v>
      </c>
      <c r="J63" s="28">
        <f t="shared" si="28"/>
        <v>46974636</v>
      </c>
      <c r="K63" s="28">
        <f t="shared" si="28"/>
        <v>15133096</v>
      </c>
      <c r="L63" s="28">
        <f t="shared" si="28"/>
        <v>131799347.6</v>
      </c>
      <c r="M63" s="28">
        <f t="shared" si="28"/>
        <v>272069313.3</v>
      </c>
      <c r="N63" s="28">
        <f t="shared" si="28"/>
        <v>-140269965.7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12435288627</v>
      </c>
      <c r="E64" s="28">
        <f t="shared" si="29"/>
        <v>115328297.5</v>
      </c>
      <c r="F64" s="28">
        <f t="shared" si="29"/>
        <v>12319960329</v>
      </c>
      <c r="G64" s="28">
        <f t="shared" si="29"/>
        <v>5153385824</v>
      </c>
      <c r="H64" s="29">
        <f t="shared" si="29"/>
        <v>91880</v>
      </c>
      <c r="I64" s="28">
        <f t="shared" si="29"/>
        <v>120332531.4</v>
      </c>
      <c r="J64" s="28">
        <f t="shared" si="29"/>
        <v>169231041.3</v>
      </c>
      <c r="K64" s="28">
        <f t="shared" si="29"/>
        <v>-48898509.93</v>
      </c>
      <c r="L64" s="28">
        <f t="shared" si="29"/>
        <v>695120689.2</v>
      </c>
      <c r="M64" s="28">
        <f t="shared" si="29"/>
        <v>1791943136</v>
      </c>
      <c r="N64" s="28">
        <f t="shared" si="29"/>
        <v>-1096822446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3.4704941788E10</v>
      </c>
      <c r="E67" s="6">
        <v>2.2421229E8</v>
      </c>
      <c r="F67" s="6">
        <f t="shared" ref="F67:F77" si="30">D67-E67</f>
        <v>34480729498</v>
      </c>
      <c r="G67" s="6">
        <v>2.64E8</v>
      </c>
      <c r="H67" s="22">
        <v>24334.0</v>
      </c>
      <c r="I67" s="6">
        <v>1.74553049E8</v>
      </c>
      <c r="J67" s="6">
        <v>3.2532891E8</v>
      </c>
      <c r="K67" s="4">
        <f t="shared" ref="K67:K77" si="31">I67-J67</f>
        <v>-150775861</v>
      </c>
      <c r="L67" s="4">
        <f>I67+Aug!L67</f>
        <v>1620031739</v>
      </c>
      <c r="M67" s="4">
        <f>J67+Aug!M67</f>
        <v>3014512935</v>
      </c>
      <c r="N67" s="4">
        <f t="shared" ref="N67:N77" si="32">L67-M67</f>
        <v>-1394481196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2.5066314379E8</v>
      </c>
      <c r="E68" s="6">
        <v>1127459.47</v>
      </c>
      <c r="F68" s="6">
        <f t="shared" si="30"/>
        <v>249535684.3</v>
      </c>
      <c r="G68" s="6">
        <v>0.0</v>
      </c>
      <c r="H68" s="22">
        <v>903.0</v>
      </c>
      <c r="I68" s="6">
        <v>503205.37</v>
      </c>
      <c r="J68" s="6">
        <v>1343169.22</v>
      </c>
      <c r="K68" s="4">
        <f t="shared" si="31"/>
        <v>-839963.85</v>
      </c>
      <c r="L68" s="4">
        <f>I68+Aug!L68</f>
        <v>4890558.48</v>
      </c>
      <c r="M68" s="4">
        <f>J68+Aug!M68</f>
        <v>35665105.16</v>
      </c>
      <c r="N68" s="4">
        <f t="shared" si="32"/>
        <v>-30774546.68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9.3374899265E8</v>
      </c>
      <c r="E69" s="6">
        <v>7913621.21</v>
      </c>
      <c r="F69" s="6">
        <f t="shared" si="30"/>
        <v>925835371.4</v>
      </c>
      <c r="G69" s="6">
        <v>0.0</v>
      </c>
      <c r="H69" s="22">
        <v>1778.0</v>
      </c>
      <c r="I69" s="6">
        <v>3585877.35</v>
      </c>
      <c r="J69" s="6">
        <v>992656.33</v>
      </c>
      <c r="K69" s="4">
        <f t="shared" si="31"/>
        <v>2593221.02</v>
      </c>
      <c r="L69" s="4">
        <f>I69+Aug!L69</f>
        <v>81459842.92</v>
      </c>
      <c r="M69" s="4">
        <f>J69+Aug!M69</f>
        <v>117909772.3</v>
      </c>
      <c r="N69" s="4">
        <f t="shared" si="32"/>
        <v>-36449929.33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1.90185383E8</v>
      </c>
      <c r="E70" s="6">
        <v>191941.0</v>
      </c>
      <c r="F70" s="6">
        <f t="shared" si="30"/>
        <v>189993442</v>
      </c>
      <c r="G70" s="6">
        <v>0.0</v>
      </c>
      <c r="H70" s="22">
        <v>129.0</v>
      </c>
      <c r="I70" s="6">
        <v>0.0</v>
      </c>
      <c r="J70" s="6">
        <v>711954.0</v>
      </c>
      <c r="K70" s="4">
        <f t="shared" si="31"/>
        <v>-711954</v>
      </c>
      <c r="L70" s="4">
        <f>I70+Aug!L70</f>
        <v>4998</v>
      </c>
      <c r="M70" s="4">
        <f>J70+Aug!M70</f>
        <v>2148575</v>
      </c>
      <c r="N70" s="4">
        <f t="shared" si="32"/>
        <v>-2143577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8.85872958E8</v>
      </c>
      <c r="E71" s="6">
        <v>4790431.0</v>
      </c>
      <c r="F71" s="6">
        <f t="shared" si="30"/>
        <v>881082527</v>
      </c>
      <c r="G71" s="6">
        <v>0.0</v>
      </c>
      <c r="H71" s="22">
        <v>1689.0</v>
      </c>
      <c r="I71" s="6">
        <v>397001.0</v>
      </c>
      <c r="J71" s="6">
        <v>2.1883326E7</v>
      </c>
      <c r="K71" s="4">
        <f t="shared" si="31"/>
        <v>-21486325</v>
      </c>
      <c r="L71" s="4">
        <f>I71+Aug!L71</f>
        <v>6188569</v>
      </c>
      <c r="M71" s="4">
        <f>J71+Aug!M71</f>
        <v>335943378</v>
      </c>
      <c r="N71" s="4">
        <f t="shared" si="32"/>
        <v>-329754809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1.340984707E9</v>
      </c>
      <c r="E72" s="6">
        <v>3.1786613E7</v>
      </c>
      <c r="F72" s="6">
        <f t="shared" si="30"/>
        <v>1309198094</v>
      </c>
      <c r="G72" s="6">
        <v>0.0</v>
      </c>
      <c r="H72" s="22">
        <v>4401.0</v>
      </c>
      <c r="I72" s="6">
        <v>2189687.0</v>
      </c>
      <c r="J72" s="6">
        <v>9246064.0</v>
      </c>
      <c r="K72" s="4">
        <f t="shared" si="31"/>
        <v>-7056377</v>
      </c>
      <c r="L72" s="4">
        <f>I72+Aug!L72</f>
        <v>20285867</v>
      </c>
      <c r="M72" s="4">
        <f>J72+Aug!M72</f>
        <v>151670637</v>
      </c>
      <c r="N72" s="4">
        <f t="shared" si="32"/>
        <v>-131384770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4.95245744E8</v>
      </c>
      <c r="E73" s="6">
        <v>9498863.0</v>
      </c>
      <c r="F73" s="6">
        <f t="shared" si="30"/>
        <v>485746881</v>
      </c>
      <c r="G73" s="6">
        <v>0.0</v>
      </c>
      <c r="H73" s="22">
        <v>372.0</v>
      </c>
      <c r="I73" s="6">
        <v>0.0</v>
      </c>
      <c r="J73" s="6">
        <v>2215349.0</v>
      </c>
      <c r="K73" s="4">
        <f t="shared" si="31"/>
        <v>-2215349</v>
      </c>
      <c r="L73" s="4">
        <f>I73+Aug!L73</f>
        <v>0</v>
      </c>
      <c r="M73" s="4">
        <f>J73+Aug!M73</f>
        <v>150430409</v>
      </c>
      <c r="N73" s="4">
        <f t="shared" si="32"/>
        <v>-150430409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2.6983541489E8</v>
      </c>
      <c r="E74" s="6">
        <v>1451543.17</v>
      </c>
      <c r="F74" s="6">
        <f t="shared" si="30"/>
        <v>268383871.7</v>
      </c>
      <c r="G74" s="6">
        <v>0.0</v>
      </c>
      <c r="H74" s="22">
        <v>3986.0</v>
      </c>
      <c r="I74" s="6">
        <v>1659851.41</v>
      </c>
      <c r="J74" s="6">
        <v>731197.85</v>
      </c>
      <c r="K74" s="4">
        <f t="shared" si="31"/>
        <v>928653.56</v>
      </c>
      <c r="L74" s="4">
        <f>I74+Aug!L74</f>
        <v>18150952.17</v>
      </c>
      <c r="M74" s="4">
        <f>J74+Aug!M74</f>
        <v>83668632.21</v>
      </c>
      <c r="N74" s="4">
        <f t="shared" si="32"/>
        <v>-65517680.04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1.92058435516E9</v>
      </c>
      <c r="E75" s="6">
        <v>3512330.23</v>
      </c>
      <c r="F75" s="6">
        <f t="shared" si="30"/>
        <v>1917072025</v>
      </c>
      <c r="G75" s="6">
        <v>0.0</v>
      </c>
      <c r="H75" s="22">
        <v>759.0</v>
      </c>
      <c r="I75" s="6">
        <v>181616.31</v>
      </c>
      <c r="J75" s="6">
        <v>3294535.96</v>
      </c>
      <c r="K75" s="4">
        <f t="shared" si="31"/>
        <v>-3112919.65</v>
      </c>
      <c r="L75" s="4">
        <f>I75+Aug!L75</f>
        <v>80573815.02</v>
      </c>
      <c r="M75" s="4">
        <f>J75+Aug!M75</f>
        <v>15622019.72</v>
      </c>
      <c r="N75" s="4">
        <f t="shared" si="32"/>
        <v>64951795.3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6.319172061E9</v>
      </c>
      <c r="E76" s="6">
        <v>2.5616282E7</v>
      </c>
      <c r="F76" s="6">
        <f t="shared" si="30"/>
        <v>6293555779</v>
      </c>
      <c r="G76" s="6">
        <v>0.0</v>
      </c>
      <c r="H76" s="22">
        <v>19711.0</v>
      </c>
      <c r="I76" s="6">
        <v>4.3815606E7</v>
      </c>
      <c r="J76" s="6">
        <v>2.86458098E8</v>
      </c>
      <c r="K76" s="4">
        <f t="shared" si="31"/>
        <v>-242642492</v>
      </c>
      <c r="L76" s="4">
        <f>I76+Aug!L76</f>
        <v>758384328</v>
      </c>
      <c r="M76" s="4">
        <f>J76+Aug!M76</f>
        <v>1175104390</v>
      </c>
      <c r="N76" s="4">
        <f t="shared" si="32"/>
        <v>-416720062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1.43838156E8</v>
      </c>
      <c r="E77" s="6">
        <v>436116.0</v>
      </c>
      <c r="F77" s="6">
        <f t="shared" si="30"/>
        <v>143402040</v>
      </c>
      <c r="G77" s="6">
        <v>0.0</v>
      </c>
      <c r="H77" s="22">
        <v>2958.0</v>
      </c>
      <c r="I77" s="6">
        <v>267559.0</v>
      </c>
      <c r="J77" s="6">
        <v>2744274.0</v>
      </c>
      <c r="K77" s="4">
        <f t="shared" si="31"/>
        <v>-2476715</v>
      </c>
      <c r="L77" s="4">
        <f>I77+Aug!L77</f>
        <v>13702853</v>
      </c>
      <c r="M77" s="4">
        <f>J77+Aug!M77</f>
        <v>24148529</v>
      </c>
      <c r="N77" s="4">
        <f t="shared" si="32"/>
        <v>-10445676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I79+Aug!L79</f>
        <v>0</v>
      </c>
      <c r="M79" s="4">
        <f>J79+Aug!M79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47455072703</v>
      </c>
      <c r="E80" s="28">
        <f t="shared" si="34"/>
        <v>310537490.1</v>
      </c>
      <c r="F80" s="28">
        <f t="shared" si="34"/>
        <v>47144535213</v>
      </c>
      <c r="G80" s="28">
        <f t="shared" si="34"/>
        <v>264000000</v>
      </c>
      <c r="H80" s="28">
        <f t="shared" si="34"/>
        <v>61020</v>
      </c>
      <c r="I80" s="28">
        <f t="shared" si="34"/>
        <v>227153452.4</v>
      </c>
      <c r="J80" s="28">
        <f t="shared" si="34"/>
        <v>654949534.4</v>
      </c>
      <c r="K80" s="28">
        <f t="shared" si="34"/>
        <v>-427796081.9</v>
      </c>
      <c r="L80" s="28">
        <f t="shared" si="34"/>
        <v>2603673523</v>
      </c>
      <c r="M80" s="28">
        <f t="shared" si="34"/>
        <v>5806824382</v>
      </c>
      <c r="N80" s="28">
        <f t="shared" si="34"/>
        <v>-3203150860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1.1468914256E10</v>
      </c>
      <c r="E82" s="6">
        <v>7.0116694E7</v>
      </c>
      <c r="F82" s="6">
        <f t="shared" ref="F82:F88" si="35">D82-E82</f>
        <v>11398797562</v>
      </c>
      <c r="G82" s="6">
        <v>0.0</v>
      </c>
      <c r="H82" s="22">
        <v>6965.0</v>
      </c>
      <c r="I82" s="6">
        <v>1.5920781E7</v>
      </c>
      <c r="J82" s="6">
        <v>6.1132087E7</v>
      </c>
      <c r="K82" s="4">
        <f t="shared" ref="K82:K88" si="36">I82-J82</f>
        <v>-45211306</v>
      </c>
      <c r="L82" s="4">
        <f>I82+Aug!L82</f>
        <v>246923551</v>
      </c>
      <c r="M82" s="4">
        <f>J82+Aug!M82</f>
        <v>982978523</v>
      </c>
      <c r="N82" s="4">
        <f t="shared" ref="N82:N88" si="37">L82-M82</f>
        <v>-736054972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5.00078647E7</v>
      </c>
      <c r="E83" s="6">
        <v>2127433.34</v>
      </c>
      <c r="F83" s="6">
        <f t="shared" si="35"/>
        <v>47880431.36</v>
      </c>
      <c r="G83" s="6">
        <v>0.0</v>
      </c>
      <c r="H83" s="22">
        <v>21.0</v>
      </c>
      <c r="I83" s="6">
        <v>0.0</v>
      </c>
      <c r="J83" s="6">
        <v>3.449402798E7</v>
      </c>
      <c r="K83" s="4">
        <f t="shared" si="36"/>
        <v>-34494027.98</v>
      </c>
      <c r="L83" s="4">
        <f>I83+Aug!L83</f>
        <v>29237669.08</v>
      </c>
      <c r="M83" s="4">
        <f>J83+Aug!M83</f>
        <v>81760287.73</v>
      </c>
      <c r="N83" s="4">
        <f t="shared" si="37"/>
        <v>-52522618.65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3.26107486E8</v>
      </c>
      <c r="E84" s="6">
        <v>1472678.0</v>
      </c>
      <c r="F84" s="6">
        <f t="shared" si="35"/>
        <v>324634808</v>
      </c>
      <c r="G84" s="6">
        <v>0.0</v>
      </c>
      <c r="H84" s="22">
        <v>150.0</v>
      </c>
      <c r="I84" s="6">
        <v>1461933.0</v>
      </c>
      <c r="J84" s="6">
        <v>568873.0</v>
      </c>
      <c r="K84" s="4">
        <f t="shared" si="36"/>
        <v>893060</v>
      </c>
      <c r="L84" s="4">
        <f>I84+Aug!L84</f>
        <v>2482686</v>
      </c>
      <c r="M84" s="4">
        <f>J84+Aug!M84</f>
        <v>15512453</v>
      </c>
      <c r="N84" s="4">
        <f t="shared" si="37"/>
        <v>-13029767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6.8552855E7</v>
      </c>
      <c r="E85" s="6">
        <v>5948625.0</v>
      </c>
      <c r="F85" s="6">
        <f t="shared" si="35"/>
        <v>62604230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I85+Aug!L85</f>
        <v>0</v>
      </c>
      <c r="M85" s="4">
        <f>J85+Aug!M85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1.5963047E9</v>
      </c>
      <c r="E86" s="6">
        <v>8341702.0</v>
      </c>
      <c r="F86" s="6">
        <f t="shared" si="35"/>
        <v>1587962998</v>
      </c>
      <c r="G86" s="6">
        <v>0.0</v>
      </c>
      <c r="H86" s="22">
        <v>1492.0</v>
      </c>
      <c r="I86" s="6">
        <v>158683.0</v>
      </c>
      <c r="J86" s="6">
        <v>3.2758822E7</v>
      </c>
      <c r="K86" s="4">
        <f t="shared" si="36"/>
        <v>-32600139</v>
      </c>
      <c r="L86" s="4">
        <f>I86+Aug!L86</f>
        <v>368394</v>
      </c>
      <c r="M86" s="4">
        <f>J86+Aug!M86</f>
        <v>196864642</v>
      </c>
      <c r="N86" s="4">
        <f t="shared" si="37"/>
        <v>-196496248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2.1880013554E8</v>
      </c>
      <c r="E87" s="6">
        <v>1555592.47</v>
      </c>
      <c r="F87" s="6">
        <f t="shared" si="35"/>
        <v>217244543.1</v>
      </c>
      <c r="G87" s="6">
        <v>0.0</v>
      </c>
      <c r="H87" s="22">
        <v>94.0</v>
      </c>
      <c r="I87" s="6">
        <v>372512.6</v>
      </c>
      <c r="J87" s="6">
        <v>5922616.81</v>
      </c>
      <c r="K87" s="4">
        <f t="shared" si="36"/>
        <v>-5550104.21</v>
      </c>
      <c r="L87" s="4">
        <f>I87+Aug!L87</f>
        <v>1439744.83</v>
      </c>
      <c r="M87" s="4">
        <f>J87+Aug!M87</f>
        <v>17547364.27</v>
      </c>
      <c r="N87" s="4">
        <f t="shared" si="37"/>
        <v>-16107619.44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5.05811589E8</v>
      </c>
      <c r="E88" s="6">
        <v>3075019.0</v>
      </c>
      <c r="F88" s="6">
        <f t="shared" si="35"/>
        <v>502736570</v>
      </c>
      <c r="G88" s="6">
        <v>0.0</v>
      </c>
      <c r="H88" s="22">
        <v>2663.0</v>
      </c>
      <c r="I88" s="6">
        <v>1323967.0</v>
      </c>
      <c r="J88" s="6">
        <v>7.8407271E7</v>
      </c>
      <c r="K88" s="4">
        <f t="shared" si="36"/>
        <v>-77083304</v>
      </c>
      <c r="L88" s="4">
        <f>I88+Aug!L88</f>
        <v>189487288</v>
      </c>
      <c r="M88" s="4">
        <f>J88+Aug!M88</f>
        <v>217181662</v>
      </c>
      <c r="N88" s="4">
        <f t="shared" si="37"/>
        <v>-27694374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14234498886</v>
      </c>
      <c r="E89" s="28">
        <f t="shared" si="39"/>
        <v>92637743.81</v>
      </c>
      <c r="F89" s="28">
        <f t="shared" si="39"/>
        <v>14141861142</v>
      </c>
      <c r="G89" s="28">
        <f t="shared" si="39"/>
        <v>0</v>
      </c>
      <c r="H89" s="28">
        <f t="shared" si="39"/>
        <v>11408</v>
      </c>
      <c r="I89" s="28">
        <f t="shared" si="39"/>
        <v>19237876.6</v>
      </c>
      <c r="J89" s="28">
        <f t="shared" si="39"/>
        <v>213283697.8</v>
      </c>
      <c r="K89" s="28">
        <f t="shared" si="39"/>
        <v>-194045821.2</v>
      </c>
      <c r="L89" s="28">
        <f t="shared" si="39"/>
        <v>469939332.9</v>
      </c>
      <c r="M89" s="28">
        <f t="shared" si="39"/>
        <v>1512814393</v>
      </c>
      <c r="N89" s="28">
        <f t="shared" si="39"/>
        <v>-1042875060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7.72673444E8</v>
      </c>
      <c r="E90" s="6">
        <v>7029791.0</v>
      </c>
      <c r="F90" s="6">
        <f>D90-E90</f>
        <v>765643653</v>
      </c>
      <c r="G90" s="6">
        <v>0.0</v>
      </c>
      <c r="H90" s="22">
        <v>564.0</v>
      </c>
      <c r="I90" s="6">
        <v>4920609.0</v>
      </c>
      <c r="J90" s="6">
        <v>7040518.0</v>
      </c>
      <c r="K90" s="4">
        <f>I90-J90</f>
        <v>-2119909</v>
      </c>
      <c r="L90" s="4">
        <f>I90+Aug!L90</f>
        <v>39854866</v>
      </c>
      <c r="M90" s="4">
        <f>J90+Aug!M90</f>
        <v>75823467</v>
      </c>
      <c r="N90" s="4">
        <f>L90-M90</f>
        <v>-35968601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772673444</v>
      </c>
      <c r="E91" s="28">
        <f t="shared" si="40"/>
        <v>7029791</v>
      </c>
      <c r="F91" s="28">
        <f t="shared" si="40"/>
        <v>765643653</v>
      </c>
      <c r="G91" s="28">
        <f t="shared" si="40"/>
        <v>0</v>
      </c>
      <c r="H91" s="30">
        <f t="shared" si="40"/>
        <v>564</v>
      </c>
      <c r="I91" s="28">
        <f t="shared" si="40"/>
        <v>4920609</v>
      </c>
      <c r="J91" s="28">
        <f t="shared" si="40"/>
        <v>7040518</v>
      </c>
      <c r="K91" s="28">
        <f t="shared" si="40"/>
        <v>-2119909</v>
      </c>
      <c r="L91" s="28">
        <f t="shared" si="40"/>
        <v>39854866</v>
      </c>
      <c r="M91" s="28">
        <f t="shared" si="40"/>
        <v>75823467</v>
      </c>
      <c r="N91" s="28">
        <f t="shared" si="40"/>
        <v>-35968601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62462245034</v>
      </c>
      <c r="E92" s="28">
        <f t="shared" si="41"/>
        <v>410205024.9</v>
      </c>
      <c r="F92" s="28">
        <f t="shared" si="41"/>
        <v>62052040009</v>
      </c>
      <c r="G92" s="28">
        <f t="shared" si="41"/>
        <v>264000000</v>
      </c>
      <c r="H92" s="29">
        <f t="shared" si="41"/>
        <v>72992</v>
      </c>
      <c r="I92" s="28">
        <f t="shared" si="41"/>
        <v>251311938</v>
      </c>
      <c r="J92" s="28">
        <f t="shared" si="41"/>
        <v>875273750.2</v>
      </c>
      <c r="K92" s="28">
        <f t="shared" si="41"/>
        <v>-623961812.1</v>
      </c>
      <c r="L92" s="28">
        <f t="shared" si="41"/>
        <v>3113467722</v>
      </c>
      <c r="M92" s="28">
        <f t="shared" si="41"/>
        <v>7395462242</v>
      </c>
      <c r="N92" s="28">
        <f t="shared" si="41"/>
        <v>-4281994521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1.7415359687E8</v>
      </c>
      <c r="E95" s="6">
        <v>254024.43</v>
      </c>
      <c r="F95" s="6">
        <f t="shared" ref="F95:F98" si="42">D95-E95</f>
        <v>173899572.4</v>
      </c>
      <c r="G95" s="6">
        <v>0.0</v>
      </c>
      <c r="H95" s="22">
        <v>61.0</v>
      </c>
      <c r="I95" s="6">
        <v>40500.0</v>
      </c>
      <c r="J95" s="6">
        <v>136615.22</v>
      </c>
      <c r="K95" s="4">
        <f t="shared" ref="K95:K98" si="43">I95-J95</f>
        <v>-96115.22</v>
      </c>
      <c r="L95" s="4">
        <f>I95+Aug!L95</f>
        <v>1513500</v>
      </c>
      <c r="M95" s="4">
        <f>J95+Aug!M95</f>
        <v>1419878.38</v>
      </c>
      <c r="N95" s="4">
        <f t="shared" ref="N95:N98" si="44">L95-M95</f>
        <v>93621.62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1.9866838004E10</v>
      </c>
      <c r="E96" s="6">
        <v>1.2471633E7</v>
      </c>
      <c r="F96" s="6">
        <f t="shared" si="42"/>
        <v>19854366371</v>
      </c>
      <c r="G96" s="6">
        <v>0.0</v>
      </c>
      <c r="H96" s="22">
        <v>20857.0</v>
      </c>
      <c r="I96" s="6">
        <v>363570.0</v>
      </c>
      <c r="J96" s="6">
        <v>2.15731767E8</v>
      </c>
      <c r="K96" s="4">
        <f t="shared" si="43"/>
        <v>-215368197</v>
      </c>
      <c r="L96" s="4">
        <f>I96+Aug!L96</f>
        <v>3163980</v>
      </c>
      <c r="M96" s="4">
        <f>J96+Aug!M96</f>
        <v>2842455287</v>
      </c>
      <c r="N96" s="4">
        <f t="shared" si="44"/>
        <v>-2839291307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1.92574447E9</v>
      </c>
      <c r="E97" s="6">
        <v>5442461.0</v>
      </c>
      <c r="F97" s="6">
        <f t="shared" si="42"/>
        <v>1920302009</v>
      </c>
      <c r="G97" s="6">
        <v>0.0</v>
      </c>
      <c r="H97" s="22">
        <v>1253.0</v>
      </c>
      <c r="I97" s="6">
        <v>9.6135081E7</v>
      </c>
      <c r="J97" s="6">
        <v>4.3693176E7</v>
      </c>
      <c r="K97" s="4">
        <f t="shared" si="43"/>
        <v>52441905</v>
      </c>
      <c r="L97" s="4">
        <f>I97+Aug!L97</f>
        <v>575388020</v>
      </c>
      <c r="M97" s="4">
        <f>J97+Aug!M97</f>
        <v>1473924269</v>
      </c>
      <c r="N97" s="4">
        <f t="shared" si="44"/>
        <v>-898536249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1.1321360871E10</v>
      </c>
      <c r="E98" s="6">
        <v>2.51492897E8</v>
      </c>
      <c r="F98" s="6">
        <f t="shared" si="42"/>
        <v>11069867974</v>
      </c>
      <c r="G98" s="6">
        <v>0.0</v>
      </c>
      <c r="H98" s="22">
        <v>74352.0</v>
      </c>
      <c r="I98" s="6">
        <v>7.11948563E8</v>
      </c>
      <c r="J98" s="6">
        <v>1.051610884E9</v>
      </c>
      <c r="K98" s="4">
        <f t="shared" si="43"/>
        <v>-339662321</v>
      </c>
      <c r="L98" s="4">
        <f>I98+Aug!L98</f>
        <v>4127312163</v>
      </c>
      <c r="M98" s="4">
        <f>J98+Aug!M98</f>
        <v>5796242854</v>
      </c>
      <c r="N98" s="4">
        <f t="shared" si="44"/>
        <v>-1668930691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1.2775411291E10</v>
      </c>
      <c r="E100" s="6">
        <v>8750246.0</v>
      </c>
      <c r="F100" s="6">
        <f>D100-E100</f>
        <v>12766661045</v>
      </c>
      <c r="G100" s="6">
        <v>0.0</v>
      </c>
      <c r="H100" s="22">
        <v>30112.0</v>
      </c>
      <c r="I100" s="6">
        <v>1.06151465E9</v>
      </c>
      <c r="J100" s="6">
        <v>8.4633343E8</v>
      </c>
      <c r="K100" s="4">
        <f>I100-J100</f>
        <v>215181220</v>
      </c>
      <c r="L100" s="4">
        <f>I100+Aug!L100</f>
        <v>8661155260</v>
      </c>
      <c r="M100" s="4">
        <f>J100+Aug!M100</f>
        <v>7667199590</v>
      </c>
      <c r="N100" s="4">
        <f>L100-M100</f>
        <v>993955670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46063508233</v>
      </c>
      <c r="E101" s="28">
        <f t="shared" si="46"/>
        <v>278411261.4</v>
      </c>
      <c r="F101" s="28">
        <f t="shared" si="46"/>
        <v>45785096971</v>
      </c>
      <c r="G101" s="28">
        <f t="shared" si="46"/>
        <v>0</v>
      </c>
      <c r="H101" s="30">
        <f t="shared" si="46"/>
        <v>126635</v>
      </c>
      <c r="I101" s="28">
        <f t="shared" si="46"/>
        <v>1870002364</v>
      </c>
      <c r="J101" s="28">
        <f t="shared" si="46"/>
        <v>2157505872</v>
      </c>
      <c r="K101" s="28">
        <f t="shared" si="46"/>
        <v>-287503508.2</v>
      </c>
      <c r="L101" s="28">
        <f t="shared" si="46"/>
        <v>13368532923</v>
      </c>
      <c r="M101" s="28">
        <f t="shared" si="46"/>
        <v>17781241878</v>
      </c>
      <c r="N101" s="28">
        <f t="shared" si="46"/>
        <v>-4412708955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1.358041185E9</v>
      </c>
      <c r="E103" s="6">
        <v>8000482.0</v>
      </c>
      <c r="F103" s="6">
        <f>D103-E103</f>
        <v>1350040703</v>
      </c>
      <c r="G103" s="6">
        <v>0.0</v>
      </c>
      <c r="H103" s="22">
        <v>3943.0</v>
      </c>
      <c r="I103" s="6">
        <v>1.9238831E7</v>
      </c>
      <c r="J103" s="6">
        <v>2.04422522E8</v>
      </c>
      <c r="K103" s="4">
        <f>I103-J103</f>
        <v>-185183691</v>
      </c>
      <c r="L103" s="4">
        <f>I103+Aug!L103</f>
        <v>953485034</v>
      </c>
      <c r="M103" s="4">
        <f>J103+Aug!M103</f>
        <v>1973960489</v>
      </c>
      <c r="N103" s="4">
        <f>L103-M103</f>
        <v>-1020475455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1358041185</v>
      </c>
      <c r="E104" s="28">
        <f t="shared" si="47"/>
        <v>8000482</v>
      </c>
      <c r="F104" s="28">
        <f t="shared" si="47"/>
        <v>1350040703</v>
      </c>
      <c r="G104" s="28">
        <f t="shared" si="47"/>
        <v>0</v>
      </c>
      <c r="H104" s="30">
        <f t="shared" si="47"/>
        <v>3943</v>
      </c>
      <c r="I104" s="28">
        <f t="shared" si="47"/>
        <v>19238831</v>
      </c>
      <c r="J104" s="28">
        <f t="shared" si="47"/>
        <v>204422522</v>
      </c>
      <c r="K104" s="28">
        <f t="shared" si="47"/>
        <v>-185183691</v>
      </c>
      <c r="L104" s="28">
        <f t="shared" si="47"/>
        <v>953485034</v>
      </c>
      <c r="M104" s="28">
        <f t="shared" si="47"/>
        <v>1973960489</v>
      </c>
      <c r="N104" s="28">
        <f t="shared" si="47"/>
        <v>-1020475455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47421549418</v>
      </c>
      <c r="E105" s="28">
        <f t="shared" si="48"/>
        <v>286411743.4</v>
      </c>
      <c r="F105" s="28">
        <f t="shared" si="48"/>
        <v>47135137674</v>
      </c>
      <c r="G105" s="28">
        <f t="shared" si="48"/>
        <v>0</v>
      </c>
      <c r="H105" s="30">
        <f t="shared" si="48"/>
        <v>130578</v>
      </c>
      <c r="I105" s="28">
        <f t="shared" si="48"/>
        <v>1889241195</v>
      </c>
      <c r="J105" s="28">
        <f t="shared" si="48"/>
        <v>2361928394</v>
      </c>
      <c r="K105" s="28">
        <f t="shared" si="48"/>
        <v>-472687199.2</v>
      </c>
      <c r="L105" s="28">
        <f t="shared" si="48"/>
        <v>14322017957</v>
      </c>
      <c r="M105" s="28">
        <f t="shared" si="48"/>
        <v>19755202367</v>
      </c>
      <c r="N105" s="28">
        <f t="shared" si="48"/>
        <v>-5433184410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9.686008834E9</v>
      </c>
      <c r="E108" s="6">
        <v>1.10390423E8</v>
      </c>
      <c r="F108" s="6">
        <f t="shared" ref="F108:F110" si="49">D108-E108</f>
        <v>9575618411</v>
      </c>
      <c r="G108" s="6">
        <v>0.0</v>
      </c>
      <c r="H108" s="22">
        <v>566216.0</v>
      </c>
      <c r="I108" s="6">
        <v>1.19873561E8</v>
      </c>
      <c r="J108" s="6">
        <v>1.62817442E8</v>
      </c>
      <c r="K108" s="4">
        <f t="shared" ref="K108:K110" si="50">I108-J108</f>
        <v>-42943881</v>
      </c>
      <c r="L108" s="4">
        <f>I108+Aug!L108</f>
        <v>1384835474</v>
      </c>
      <c r="M108" s="4">
        <f>J108+Aug!M108</f>
        <v>1134893554</v>
      </c>
      <c r="N108" s="4">
        <f t="shared" ref="N108:N110" si="51">L108-M108</f>
        <v>249941920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6.408229965E9</v>
      </c>
      <c r="E109" s="6">
        <v>4.5924783E7</v>
      </c>
      <c r="F109" s="6">
        <f t="shared" si="49"/>
        <v>6362305182</v>
      </c>
      <c r="G109" s="6">
        <v>0.0</v>
      </c>
      <c r="H109" s="22">
        <v>11210.0</v>
      </c>
      <c r="I109" s="6">
        <v>3.37859735E8</v>
      </c>
      <c r="J109" s="6">
        <v>2.13843641E8</v>
      </c>
      <c r="K109" s="4">
        <f t="shared" si="50"/>
        <v>124016094</v>
      </c>
      <c r="L109" s="4">
        <f>I109+Aug!L109</f>
        <v>2093490915</v>
      </c>
      <c r="M109" s="4">
        <f>J109+Aug!M109</f>
        <v>1586879049</v>
      </c>
      <c r="N109" s="4">
        <f t="shared" si="51"/>
        <v>506611866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3.744625959E9</v>
      </c>
      <c r="E110" s="6">
        <v>1.52156735E8</v>
      </c>
      <c r="F110" s="6">
        <f t="shared" si="49"/>
        <v>3592469224</v>
      </c>
      <c r="G110" s="6">
        <v>0.0</v>
      </c>
      <c r="H110" s="22">
        <v>5084.0</v>
      </c>
      <c r="I110" s="6">
        <v>8.3657065E7</v>
      </c>
      <c r="J110" s="6">
        <v>1.96077047E8</v>
      </c>
      <c r="K110" s="4">
        <f t="shared" si="50"/>
        <v>-112419982</v>
      </c>
      <c r="L110" s="4">
        <f>I110+Aug!L110</f>
        <v>1211124211</v>
      </c>
      <c r="M110" s="4">
        <f>J110+Aug!M110</f>
        <v>788950009</v>
      </c>
      <c r="N110" s="4">
        <f t="shared" si="51"/>
        <v>422174202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19838864758</v>
      </c>
      <c r="E111" s="28">
        <f t="shared" si="53"/>
        <v>308471941</v>
      </c>
      <c r="F111" s="28">
        <f t="shared" si="53"/>
        <v>19530392817</v>
      </c>
      <c r="G111" s="28">
        <f t="shared" si="53"/>
        <v>0</v>
      </c>
      <c r="H111" s="29">
        <f t="shared" si="53"/>
        <v>582510</v>
      </c>
      <c r="I111" s="28">
        <f t="shared" si="53"/>
        <v>541390361</v>
      </c>
      <c r="J111" s="28">
        <f t="shared" si="53"/>
        <v>572738130</v>
      </c>
      <c r="K111" s="28">
        <f t="shared" si="53"/>
        <v>-31347769</v>
      </c>
      <c r="L111" s="28">
        <f t="shared" si="53"/>
        <v>4689450600</v>
      </c>
      <c r="M111" s="28">
        <f t="shared" si="53"/>
        <v>3510722612</v>
      </c>
      <c r="N111" s="28">
        <f t="shared" si="53"/>
        <v>1178727988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9.092105208E9</v>
      </c>
      <c r="E113" s="6">
        <v>5.8111299E7</v>
      </c>
      <c r="F113" s="6">
        <f>D113-E113</f>
        <v>9033993909</v>
      </c>
      <c r="G113" s="6">
        <v>0.0</v>
      </c>
      <c r="H113" s="22">
        <v>6977.0</v>
      </c>
      <c r="I113" s="6">
        <v>4.5071025E7</v>
      </c>
      <c r="J113" s="6">
        <v>1.17809211E8</v>
      </c>
      <c r="K113" s="4">
        <f>I113-J113</f>
        <v>-72738186</v>
      </c>
      <c r="L113" s="4">
        <f>I113+Aug!L113</f>
        <v>414341882</v>
      </c>
      <c r="M113" s="4">
        <f>J113+Aug!M113</f>
        <v>1208129941</v>
      </c>
      <c r="N113" s="4">
        <f>L113-M113</f>
        <v>-793788059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9092105208</v>
      </c>
      <c r="E114" s="28">
        <f t="shared" si="54"/>
        <v>58111299</v>
      </c>
      <c r="F114" s="28">
        <f t="shared" si="54"/>
        <v>9033993909</v>
      </c>
      <c r="G114" s="28">
        <f t="shared" si="54"/>
        <v>0</v>
      </c>
      <c r="H114" s="30">
        <f t="shared" si="54"/>
        <v>6977</v>
      </c>
      <c r="I114" s="28">
        <f t="shared" si="54"/>
        <v>45071025</v>
      </c>
      <c r="J114" s="28">
        <f t="shared" si="54"/>
        <v>117809211</v>
      </c>
      <c r="K114" s="28">
        <f t="shared" si="54"/>
        <v>-72738186</v>
      </c>
      <c r="L114" s="28">
        <f t="shared" si="54"/>
        <v>414341882</v>
      </c>
      <c r="M114" s="28">
        <f t="shared" si="54"/>
        <v>1208129941</v>
      </c>
      <c r="N114" s="28">
        <f t="shared" si="54"/>
        <v>-793788059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28930969966</v>
      </c>
      <c r="E115" s="28">
        <f t="shared" si="55"/>
        <v>366583240</v>
      </c>
      <c r="F115" s="28">
        <f t="shared" si="55"/>
        <v>28564386726</v>
      </c>
      <c r="G115" s="28">
        <f t="shared" si="55"/>
        <v>0</v>
      </c>
      <c r="H115" s="30">
        <f t="shared" si="55"/>
        <v>589487</v>
      </c>
      <c r="I115" s="28">
        <f t="shared" si="55"/>
        <v>586461386</v>
      </c>
      <c r="J115" s="28">
        <f t="shared" si="55"/>
        <v>690547341</v>
      </c>
      <c r="K115" s="28">
        <f t="shared" si="55"/>
        <v>-104085955</v>
      </c>
      <c r="L115" s="28">
        <f t="shared" si="55"/>
        <v>5103792482</v>
      </c>
      <c r="M115" s="28">
        <f t="shared" si="55"/>
        <v>4718852553</v>
      </c>
      <c r="N115" s="28">
        <f t="shared" si="55"/>
        <v>384939929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204387149384</v>
      </c>
      <c r="E116" s="40">
        <f t="shared" si="56"/>
        <v>1555129370</v>
      </c>
      <c r="F116" s="40">
        <f t="shared" si="56"/>
        <v>202832020014</v>
      </c>
      <c r="G116" s="40">
        <f t="shared" si="56"/>
        <v>54105555631</v>
      </c>
      <c r="H116" s="41">
        <f t="shared" si="56"/>
        <v>1954184</v>
      </c>
      <c r="I116" s="40">
        <f t="shared" si="56"/>
        <v>3101083053</v>
      </c>
      <c r="J116" s="40">
        <f t="shared" si="56"/>
        <v>4990459812</v>
      </c>
      <c r="K116" s="40">
        <f t="shared" si="56"/>
        <v>-1889376759</v>
      </c>
      <c r="L116" s="40">
        <f t="shared" si="56"/>
        <v>25756274095</v>
      </c>
      <c r="M116" s="40">
        <f t="shared" si="56"/>
        <v>40705738393</v>
      </c>
      <c r="N116" s="40">
        <f t="shared" si="56"/>
        <v>-14949464298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I116+Aug!L116-L116</f>
        <v>0</v>
      </c>
      <c r="M117" s="4">
        <f>J116+Aug!M116-Sep!M116</f>
        <v>0</v>
      </c>
      <c r="N117" s="4">
        <f>K116+Aug!N116-Sep!N116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126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3.440913502E9</v>
      </c>
      <c r="E9" s="6">
        <v>1.1617764E7</v>
      </c>
      <c r="F9" s="6">
        <f t="shared" ref="F9:F27" si="1">D9-E9</f>
        <v>3429295738</v>
      </c>
      <c r="G9" s="6">
        <v>3.367991208E9</v>
      </c>
      <c r="H9" s="22">
        <v>5551.0</v>
      </c>
      <c r="I9" s="6">
        <v>4602242.0</v>
      </c>
      <c r="J9" s="6">
        <v>4.0884596E7</v>
      </c>
      <c r="K9" s="4">
        <f t="shared" ref="K9:K27" si="2">I9-J9</f>
        <v>-36282354</v>
      </c>
      <c r="L9" s="4">
        <f>I9+Aug!L9</f>
        <v>73939606</v>
      </c>
      <c r="M9" s="4">
        <f>J9+Aug!M9</f>
        <v>325890707</v>
      </c>
      <c r="N9" s="4">
        <f t="shared" ref="N9:N27" si="3">L9-M9</f>
        <v>-251951101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1.07370835651E9</v>
      </c>
      <c r="E10" s="6">
        <v>3876316.85</v>
      </c>
      <c r="F10" s="6">
        <f t="shared" si="1"/>
        <v>1069832040</v>
      </c>
      <c r="G10" s="6">
        <v>9.900486679E8</v>
      </c>
      <c r="H10" s="22">
        <v>4267.0</v>
      </c>
      <c r="I10" s="6">
        <v>1.219804465E7</v>
      </c>
      <c r="J10" s="6">
        <v>1.527767605E7</v>
      </c>
      <c r="K10" s="4">
        <f t="shared" si="2"/>
        <v>-3079631.4</v>
      </c>
      <c r="L10" s="4">
        <f>I10+Aug!L10</f>
        <v>300503794.7</v>
      </c>
      <c r="M10" s="4">
        <f>J10+Aug!M10</f>
        <v>171805765.2</v>
      </c>
      <c r="N10" s="4">
        <f t="shared" si="3"/>
        <v>128698029.4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9.6963700784E8</v>
      </c>
      <c r="E11" s="6">
        <v>5660064.06</v>
      </c>
      <c r="F11" s="6">
        <f t="shared" si="1"/>
        <v>963976943.8</v>
      </c>
      <c r="G11" s="6">
        <v>9.11258034E8</v>
      </c>
      <c r="H11" s="22">
        <v>2399.0</v>
      </c>
      <c r="I11" s="6">
        <v>5736744.96</v>
      </c>
      <c r="J11" s="6">
        <v>1.387827565E7</v>
      </c>
      <c r="K11" s="4">
        <f t="shared" si="2"/>
        <v>-8141530.69</v>
      </c>
      <c r="L11" s="4">
        <f>I11+Aug!L11</f>
        <v>64213123.12</v>
      </c>
      <c r="M11" s="4">
        <f>J11+Aug!M11</f>
        <v>106363814.7</v>
      </c>
      <c r="N11" s="4">
        <f t="shared" si="3"/>
        <v>-42150691.56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4.8899376924E8</v>
      </c>
      <c r="E12" s="6">
        <v>1.909104345E7</v>
      </c>
      <c r="F12" s="6">
        <f t="shared" si="1"/>
        <v>469902725.8</v>
      </c>
      <c r="G12" s="6">
        <v>3.7785828602E8</v>
      </c>
      <c r="H12" s="22">
        <v>1711.0</v>
      </c>
      <c r="I12" s="6">
        <v>9294607.25</v>
      </c>
      <c r="J12" s="6">
        <v>2001831.92</v>
      </c>
      <c r="K12" s="4">
        <f t="shared" si="2"/>
        <v>7292775.33</v>
      </c>
      <c r="L12" s="4">
        <f>I12+Aug!L12</f>
        <v>76573765.01</v>
      </c>
      <c r="M12" s="4">
        <f>J12+Aug!M12</f>
        <v>8221645.05</v>
      </c>
      <c r="N12" s="4">
        <f t="shared" si="3"/>
        <v>68352119.96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2.89165916E8</v>
      </c>
      <c r="E13" s="6">
        <v>1029024.0</v>
      </c>
      <c r="F13" s="6">
        <f t="shared" si="1"/>
        <v>288136892</v>
      </c>
      <c r="G13" s="6">
        <v>2.57805207E8</v>
      </c>
      <c r="H13" s="22">
        <v>1100.0</v>
      </c>
      <c r="I13" s="6">
        <v>181090.0</v>
      </c>
      <c r="J13" s="6">
        <v>3.3589701E7</v>
      </c>
      <c r="K13" s="4">
        <f t="shared" si="2"/>
        <v>-33408611</v>
      </c>
      <c r="L13" s="4">
        <f>I13+Aug!L13</f>
        <v>2439579</v>
      </c>
      <c r="M13" s="4">
        <f>J13+Aug!M13</f>
        <v>59612491</v>
      </c>
      <c r="N13" s="4">
        <f t="shared" si="3"/>
        <v>-57172912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2.426466064E9</v>
      </c>
      <c r="E14" s="6">
        <v>1.8238796E7</v>
      </c>
      <c r="F14" s="6">
        <f t="shared" si="1"/>
        <v>2408227268</v>
      </c>
      <c r="G14" s="6">
        <v>2.264704261E9</v>
      </c>
      <c r="H14" s="22">
        <v>15487.0</v>
      </c>
      <c r="I14" s="6">
        <v>1.7938834E7</v>
      </c>
      <c r="J14" s="6">
        <v>2.87163835E8</v>
      </c>
      <c r="K14" s="4">
        <f t="shared" si="2"/>
        <v>-269225001</v>
      </c>
      <c r="L14" s="4">
        <f>I14+Aug!L14</f>
        <v>94887543</v>
      </c>
      <c r="M14" s="4">
        <f>J14+Aug!M14</f>
        <v>701233860</v>
      </c>
      <c r="N14" s="4">
        <f t="shared" si="3"/>
        <v>-606346317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6.3041074E7</v>
      </c>
      <c r="E15" s="6">
        <v>1019951.0</v>
      </c>
      <c r="F15" s="6">
        <f t="shared" si="1"/>
        <v>62021123</v>
      </c>
      <c r="G15" s="6">
        <v>6.0568737E7</v>
      </c>
      <c r="H15" s="22">
        <v>514.0</v>
      </c>
      <c r="I15" s="6">
        <v>355968.0</v>
      </c>
      <c r="J15" s="6">
        <v>313502.0</v>
      </c>
      <c r="K15" s="4">
        <f t="shared" si="2"/>
        <v>42466</v>
      </c>
      <c r="L15" s="4">
        <f>I15+Aug!L15</f>
        <v>11792199</v>
      </c>
      <c r="M15" s="4">
        <f>J15+Aug!M15</f>
        <v>31255008</v>
      </c>
      <c r="N15" s="4">
        <f t="shared" si="3"/>
        <v>-19462809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4.8860288E7</v>
      </c>
      <c r="E16" s="6">
        <v>904446.0</v>
      </c>
      <c r="F16" s="6">
        <f t="shared" si="1"/>
        <v>47955842</v>
      </c>
      <c r="G16" s="6">
        <v>2.2051915E7</v>
      </c>
      <c r="H16" s="22">
        <v>39.0</v>
      </c>
      <c r="I16" s="6">
        <v>0.0</v>
      </c>
      <c r="J16" s="6">
        <v>0.0</v>
      </c>
      <c r="K16" s="4">
        <f t="shared" si="2"/>
        <v>0</v>
      </c>
      <c r="L16" s="4">
        <f>I16+Aug!L16</f>
        <v>0</v>
      </c>
      <c r="M16" s="4">
        <f>J16+Aug!M16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9.05982901E8</v>
      </c>
      <c r="E17" s="6">
        <v>2.4743201E7</v>
      </c>
      <c r="F17" s="6">
        <f t="shared" si="1"/>
        <v>881239700</v>
      </c>
      <c r="G17" s="6">
        <v>8.91726996E8</v>
      </c>
      <c r="H17" s="22">
        <v>10602.0</v>
      </c>
      <c r="I17" s="6">
        <v>0.0</v>
      </c>
      <c r="J17" s="6">
        <v>1.686813E7</v>
      </c>
      <c r="K17" s="4">
        <f t="shared" si="2"/>
        <v>-16868130</v>
      </c>
      <c r="L17" s="4">
        <f>I17+Aug!L17</f>
        <v>1459</v>
      </c>
      <c r="M17" s="4">
        <f>J17+Aug!M17</f>
        <v>107280182</v>
      </c>
      <c r="N17" s="4">
        <f t="shared" si="3"/>
        <v>-107278723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2.762339552E9</v>
      </c>
      <c r="E18" s="6">
        <v>1.5126226E7</v>
      </c>
      <c r="F18" s="6">
        <f t="shared" si="1"/>
        <v>2747213326</v>
      </c>
      <c r="G18" s="6">
        <v>2.707516333E9</v>
      </c>
      <c r="H18" s="22">
        <v>10114.0</v>
      </c>
      <c r="I18" s="6">
        <v>0.0</v>
      </c>
      <c r="J18" s="6">
        <v>2.479536E7</v>
      </c>
      <c r="K18" s="4">
        <f t="shared" si="2"/>
        <v>-24795360</v>
      </c>
      <c r="L18" s="4">
        <f>I18+Aug!L18</f>
        <v>28110254</v>
      </c>
      <c r="M18" s="4">
        <f>J18+Aug!M18</f>
        <v>337813618</v>
      </c>
      <c r="N18" s="4">
        <f t="shared" si="3"/>
        <v>-309703364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2.45684693874E9</v>
      </c>
      <c r="E19" s="6">
        <v>1.322201476E7</v>
      </c>
      <c r="F19" s="6">
        <f t="shared" si="1"/>
        <v>2443624924</v>
      </c>
      <c r="G19" s="6">
        <v>2.31358572863E9</v>
      </c>
      <c r="H19" s="22">
        <v>5098.0</v>
      </c>
      <c r="I19" s="6">
        <v>1.030888603E7</v>
      </c>
      <c r="J19" s="6">
        <v>9718440.53</v>
      </c>
      <c r="K19" s="4">
        <f t="shared" si="2"/>
        <v>590445.5</v>
      </c>
      <c r="L19" s="4">
        <f>I19+Aug!L19</f>
        <v>98963361.52</v>
      </c>
      <c r="M19" s="4">
        <f>J19+Aug!M19</f>
        <v>222352148.1</v>
      </c>
      <c r="N19" s="4">
        <f t="shared" si="3"/>
        <v>-123388786.6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8.12011435775E9</v>
      </c>
      <c r="E20" s="6">
        <v>2.347295248E7</v>
      </c>
      <c r="F20" s="6">
        <f t="shared" si="1"/>
        <v>8096641405</v>
      </c>
      <c r="G20" s="6">
        <v>7.57091769895E9</v>
      </c>
      <c r="H20" s="22">
        <v>30852.0</v>
      </c>
      <c r="I20" s="6">
        <v>6234385.9</v>
      </c>
      <c r="J20" s="6">
        <v>3.017875468E7</v>
      </c>
      <c r="K20" s="4">
        <f t="shared" si="2"/>
        <v>-23944368.78</v>
      </c>
      <c r="L20" s="4">
        <f>I20+Aug!L20</f>
        <v>130039837.9</v>
      </c>
      <c r="M20" s="4">
        <f>J20+Aug!M20</f>
        <v>672200677.5</v>
      </c>
      <c r="N20" s="4">
        <f t="shared" si="3"/>
        <v>-542160839.7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2.9607514397E8</v>
      </c>
      <c r="E21" s="6">
        <v>498727.45</v>
      </c>
      <c r="F21" s="6">
        <f t="shared" si="1"/>
        <v>295576416.5</v>
      </c>
      <c r="G21" s="6">
        <v>2.9344099641E8</v>
      </c>
      <c r="H21" s="22">
        <v>850.0</v>
      </c>
      <c r="I21" s="6">
        <v>391379.98</v>
      </c>
      <c r="J21" s="6">
        <v>695402.5</v>
      </c>
      <c r="K21" s="4">
        <f t="shared" si="2"/>
        <v>-304022.52</v>
      </c>
      <c r="L21" s="4">
        <f>I21+Aug!L21</f>
        <v>3060592.83</v>
      </c>
      <c r="M21" s="4">
        <f>J21+Aug!M21</f>
        <v>7586523.31</v>
      </c>
      <c r="N21" s="4">
        <f t="shared" si="3"/>
        <v>-4525930.48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3.16962281695E9</v>
      </c>
      <c r="E22" s="6">
        <v>6789984.4</v>
      </c>
      <c r="F22" s="6">
        <f t="shared" si="1"/>
        <v>3162832833</v>
      </c>
      <c r="G22" s="6">
        <v>3.1133605974E9</v>
      </c>
      <c r="H22" s="22">
        <v>21925.0</v>
      </c>
      <c r="I22" s="6">
        <v>1.076915402E7</v>
      </c>
      <c r="J22" s="6">
        <v>1.139284083E7</v>
      </c>
      <c r="K22" s="4">
        <f t="shared" si="2"/>
        <v>-623686.81</v>
      </c>
      <c r="L22" s="4">
        <f>I22+Aug!L22</f>
        <v>127043575.5</v>
      </c>
      <c r="M22" s="4">
        <f>J22+Aug!M22</f>
        <v>274765402.3</v>
      </c>
      <c r="N22" s="4">
        <f t="shared" si="3"/>
        <v>-147721826.8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5.357095567E9</v>
      </c>
      <c r="E23" s="6">
        <v>9662467.0</v>
      </c>
      <c r="F23" s="6">
        <f t="shared" si="1"/>
        <v>5347433100</v>
      </c>
      <c r="G23" s="6">
        <v>5.306109233E9</v>
      </c>
      <c r="H23" s="22">
        <v>11720.0</v>
      </c>
      <c r="I23" s="6">
        <v>767987.0</v>
      </c>
      <c r="J23" s="6">
        <v>8.2682235E7</v>
      </c>
      <c r="K23" s="4">
        <f t="shared" si="2"/>
        <v>-81914248</v>
      </c>
      <c r="L23" s="4">
        <f>I23+Aug!L23</f>
        <v>6786230</v>
      </c>
      <c r="M23" s="4">
        <f>J23+Aug!M23</f>
        <v>834772803</v>
      </c>
      <c r="N23" s="4">
        <f t="shared" si="3"/>
        <v>-827986573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3.34596048578E9</v>
      </c>
      <c r="E24" s="6">
        <v>6.219938934E7</v>
      </c>
      <c r="F24" s="6">
        <f t="shared" si="1"/>
        <v>3283761096</v>
      </c>
      <c r="G24" s="6">
        <v>3.087871281E9</v>
      </c>
      <c r="H24" s="22">
        <v>11888.0</v>
      </c>
      <c r="I24" s="6">
        <v>1.048843969E7</v>
      </c>
      <c r="J24" s="6">
        <v>3323053.44</v>
      </c>
      <c r="K24" s="4">
        <f t="shared" si="2"/>
        <v>7165386.25</v>
      </c>
      <c r="L24" s="4">
        <f>I24+Aug!L24</f>
        <v>33342062.18</v>
      </c>
      <c r="M24" s="4">
        <f>J24+Aug!M24</f>
        <v>48620999.47</v>
      </c>
      <c r="N24" s="4">
        <f t="shared" si="3"/>
        <v>-15278937.29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4.710714626E9</v>
      </c>
      <c r="E25" s="6">
        <v>2.0746862E7</v>
      </c>
      <c r="F25" s="6">
        <f t="shared" si="1"/>
        <v>4689967764</v>
      </c>
      <c r="G25" s="6">
        <v>4.5486243E9</v>
      </c>
      <c r="H25" s="22">
        <v>67455.0</v>
      </c>
      <c r="I25" s="6">
        <v>1.2302537E7</v>
      </c>
      <c r="J25" s="6">
        <v>9.7243049E7</v>
      </c>
      <c r="K25" s="4">
        <f t="shared" si="2"/>
        <v>-84940512</v>
      </c>
      <c r="L25" s="4">
        <f>I25+Aug!L25</f>
        <v>192164371</v>
      </c>
      <c r="M25" s="4">
        <f>J25+Aug!M25</f>
        <v>739170445</v>
      </c>
      <c r="N25" s="4">
        <f t="shared" si="3"/>
        <v>-547006074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7.490515908E9</v>
      </c>
      <c r="E26" s="6">
        <v>4.4176119E7</v>
      </c>
      <c r="F26" s="6">
        <f t="shared" si="1"/>
        <v>7446339789</v>
      </c>
      <c r="G26" s="6">
        <v>7.42339891E9</v>
      </c>
      <c r="H26" s="22">
        <v>58466.0</v>
      </c>
      <c r="I26" s="6">
        <v>3.1684568E7</v>
      </c>
      <c r="J26" s="6">
        <v>1.64994603E8</v>
      </c>
      <c r="K26" s="4">
        <f t="shared" si="2"/>
        <v>-133310035</v>
      </c>
      <c r="L26" s="4">
        <f>I26+Aug!L26</f>
        <v>298877705</v>
      </c>
      <c r="M26" s="4">
        <f>J26+Aug!M26</f>
        <v>1370292287</v>
      </c>
      <c r="N26" s="4">
        <f t="shared" si="3"/>
        <v>-1071414582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5.3682674458E8</v>
      </c>
      <c r="E27" s="6">
        <v>1.052675154E7</v>
      </c>
      <c r="F27" s="6">
        <f t="shared" si="1"/>
        <v>526299993</v>
      </c>
      <c r="G27" s="6">
        <v>4.740149178E8</v>
      </c>
      <c r="H27" s="22">
        <v>1176.0</v>
      </c>
      <c r="I27" s="6">
        <v>1678069.19</v>
      </c>
      <c r="J27" s="6">
        <v>308244.58</v>
      </c>
      <c r="K27" s="4">
        <f t="shared" si="2"/>
        <v>1369824.61</v>
      </c>
      <c r="L27" s="4">
        <f>I27+Aug!L27</f>
        <v>6015687.62</v>
      </c>
      <c r="M27" s="4">
        <f>J27+Aug!M27</f>
        <v>13488623.39</v>
      </c>
      <c r="N27" s="4">
        <f t="shared" si="3"/>
        <v>-7472935.77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22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2.5512553757E8</v>
      </c>
      <c r="E29" s="6">
        <v>567783.78</v>
      </c>
      <c r="F29" s="6">
        <f t="shared" ref="F29:F32" si="5">D29-E29</f>
        <v>254557753.8</v>
      </c>
      <c r="G29" s="6">
        <v>2.501701826E8</v>
      </c>
      <c r="H29" s="22">
        <v>4969.0</v>
      </c>
      <c r="I29" s="6">
        <v>1.090088402E7</v>
      </c>
      <c r="J29" s="6">
        <v>1.629435467E7</v>
      </c>
      <c r="K29" s="4">
        <f t="shared" ref="K29:K32" si="6">I29-J29</f>
        <v>-5393470.65</v>
      </c>
      <c r="L29" s="4">
        <f>I29+Aug!L29</f>
        <v>100075081.6</v>
      </c>
      <c r="M29" s="4">
        <f>J29+Aug!M29</f>
        <v>58125826.71</v>
      </c>
      <c r="N29" s="4">
        <f t="shared" ref="N29:N32" si="7">L29-M29</f>
        <v>41949254.85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4.4878911841E8</v>
      </c>
      <c r="E30" s="6">
        <v>1151944.99</v>
      </c>
      <c r="F30" s="6">
        <f t="shared" si="5"/>
        <v>447637173.4</v>
      </c>
      <c r="G30" s="6">
        <v>3.28510757E8</v>
      </c>
      <c r="H30" s="22">
        <v>7865.0</v>
      </c>
      <c r="I30" s="6">
        <v>2.619102695E7</v>
      </c>
      <c r="J30" s="6">
        <v>7763867.67</v>
      </c>
      <c r="K30" s="4">
        <f t="shared" si="6"/>
        <v>18427159.28</v>
      </c>
      <c r="L30" s="4">
        <f>I30+Aug!L30</f>
        <v>147084290.7</v>
      </c>
      <c r="M30" s="4">
        <f>J30+Aug!M30</f>
        <v>71735285.14</v>
      </c>
      <c r="N30" s="4">
        <f t="shared" si="7"/>
        <v>75349005.51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2.188668926E8</v>
      </c>
      <c r="E31" s="6">
        <v>4286039.73</v>
      </c>
      <c r="F31" s="6">
        <f t="shared" si="5"/>
        <v>214580852.9</v>
      </c>
      <c r="G31" s="6">
        <v>2.0575084462E8</v>
      </c>
      <c r="H31" s="22">
        <v>1094.0</v>
      </c>
      <c r="I31" s="6">
        <v>269272.71</v>
      </c>
      <c r="J31" s="6">
        <v>777222.45</v>
      </c>
      <c r="K31" s="4">
        <f t="shared" si="6"/>
        <v>-507949.74</v>
      </c>
      <c r="L31" s="4">
        <f>I31+Aug!L31</f>
        <v>4383834.08</v>
      </c>
      <c r="M31" s="4">
        <f>J31+Aug!M31</f>
        <v>44162148</v>
      </c>
      <c r="N31" s="4">
        <f t="shared" si="7"/>
        <v>-39778313.92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6.64279383E8</v>
      </c>
      <c r="E32" s="6">
        <v>3532203.0</v>
      </c>
      <c r="F32" s="6">
        <f t="shared" si="5"/>
        <v>660747180</v>
      </c>
      <c r="G32" s="6">
        <v>6.55133859E8</v>
      </c>
      <c r="H32" s="22">
        <v>787484.0</v>
      </c>
      <c r="I32" s="6">
        <v>2.0013827E7</v>
      </c>
      <c r="J32" s="6">
        <v>1.0372576E7</v>
      </c>
      <c r="K32" s="4">
        <f t="shared" si="6"/>
        <v>9641251</v>
      </c>
      <c r="L32" s="4">
        <f>I32+Aug!L32</f>
        <v>215882664</v>
      </c>
      <c r="M32" s="4">
        <f>J32+Aug!M32</f>
        <v>204989078</v>
      </c>
      <c r="N32" s="4">
        <f t="shared" si="7"/>
        <v>10893586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22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1.27233537E9</v>
      </c>
      <c r="E34" s="6">
        <v>5412367.0</v>
      </c>
      <c r="F34" s="6">
        <f>D34-E34</f>
        <v>1266923003</v>
      </c>
      <c r="G34" s="6">
        <v>1.265750855E9</v>
      </c>
      <c r="H34" s="22">
        <v>3280.0</v>
      </c>
      <c r="I34" s="6">
        <v>0.0</v>
      </c>
      <c r="J34" s="6">
        <v>0.0</v>
      </c>
      <c r="K34" s="4">
        <f>I34-J34</f>
        <v>0</v>
      </c>
      <c r="L34" s="4">
        <f>I34+Aug!L34</f>
        <v>50257348</v>
      </c>
      <c r="M34" s="4">
        <f>J34+Aug!M34</f>
        <v>84105740</v>
      </c>
      <c r="N34" s="4">
        <f>L34-M34</f>
        <v>-33848392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50812277321</v>
      </c>
      <c r="E35" s="28">
        <f t="shared" si="9"/>
        <v>307552438.8</v>
      </c>
      <c r="F35" s="28">
        <f t="shared" si="9"/>
        <v>50504724882</v>
      </c>
      <c r="G35" s="28">
        <f t="shared" si="9"/>
        <v>48688169806</v>
      </c>
      <c r="H35" s="29">
        <f t="shared" si="9"/>
        <v>1065906</v>
      </c>
      <c r="I35" s="28">
        <f t="shared" si="9"/>
        <v>192307948.4</v>
      </c>
      <c r="J35" s="28">
        <f t="shared" si="9"/>
        <v>870517552</v>
      </c>
      <c r="K35" s="28">
        <f t="shared" si="9"/>
        <v>-678209603.6</v>
      </c>
      <c r="L35" s="28">
        <f t="shared" si="9"/>
        <v>2066437965</v>
      </c>
      <c r="M35" s="28">
        <f t="shared" si="9"/>
        <v>6574449052</v>
      </c>
      <c r="N35" s="28">
        <f t="shared" si="9"/>
        <v>-4508011087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2.997375145E7</v>
      </c>
      <c r="E37" s="6">
        <v>223464.49</v>
      </c>
      <c r="F37" s="6">
        <f t="shared" ref="F37:F38" si="10">D37-E37</f>
        <v>29750286.96</v>
      </c>
      <c r="G37" s="6">
        <v>0.0</v>
      </c>
      <c r="H37" s="22">
        <v>48.0</v>
      </c>
      <c r="I37" s="6">
        <v>0.0</v>
      </c>
      <c r="J37" s="6">
        <v>0.0</v>
      </c>
      <c r="K37" s="4">
        <f t="shared" ref="K37:K38" si="11">I37-J37</f>
        <v>0</v>
      </c>
      <c r="L37" s="4">
        <f>I37+Aug!L37</f>
        <v>119211.12</v>
      </c>
      <c r="M37" s="4">
        <f>J37+Aug!M37</f>
        <v>3297998</v>
      </c>
      <c r="N37" s="4">
        <f t="shared" ref="N37:N38" si="12">L37-M37</f>
        <v>-3178786.88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2.294845267E9</v>
      </c>
      <c r="E38" s="6">
        <v>6.8825161E7</v>
      </c>
      <c r="F38" s="6">
        <f t="shared" si="10"/>
        <v>2226020106</v>
      </c>
      <c r="G38" s="6">
        <v>0.0</v>
      </c>
      <c r="H38" s="22">
        <v>3293.0</v>
      </c>
      <c r="I38" s="6">
        <v>6.1428054E7</v>
      </c>
      <c r="J38" s="6">
        <v>2.2961733E7</v>
      </c>
      <c r="K38" s="4">
        <f t="shared" si="11"/>
        <v>38466321</v>
      </c>
      <c r="L38" s="4">
        <f>I38+Aug!L38</f>
        <v>455318070</v>
      </c>
      <c r="M38" s="4">
        <f>J38+Aug!M38</f>
        <v>466531045</v>
      </c>
      <c r="N38" s="4">
        <f t="shared" si="12"/>
        <v>-11212975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2324819018</v>
      </c>
      <c r="E39" s="28">
        <f t="shared" si="13"/>
        <v>69048625.49</v>
      </c>
      <c r="F39" s="28">
        <f t="shared" si="13"/>
        <v>2255770393</v>
      </c>
      <c r="G39" s="28">
        <f t="shared" si="13"/>
        <v>0</v>
      </c>
      <c r="H39" s="30">
        <f t="shared" si="13"/>
        <v>3341</v>
      </c>
      <c r="I39" s="28">
        <f t="shared" si="13"/>
        <v>61428054</v>
      </c>
      <c r="J39" s="28">
        <f t="shared" si="13"/>
        <v>22961733</v>
      </c>
      <c r="K39" s="28">
        <f t="shared" si="13"/>
        <v>38466321</v>
      </c>
      <c r="L39" s="28">
        <f t="shared" si="13"/>
        <v>455437281.1</v>
      </c>
      <c r="M39" s="28">
        <f t="shared" si="13"/>
        <v>469829043</v>
      </c>
      <c r="N39" s="28">
        <f t="shared" si="13"/>
        <v>-14391761.88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53137096339</v>
      </c>
      <c r="E40" s="28">
        <f t="shared" si="14"/>
        <v>376601064.3</v>
      </c>
      <c r="F40" s="28">
        <f t="shared" si="14"/>
        <v>52760495275</v>
      </c>
      <c r="G40" s="28">
        <f t="shared" si="14"/>
        <v>48688169806</v>
      </c>
      <c r="H40" s="30">
        <f t="shared" si="14"/>
        <v>1069247</v>
      </c>
      <c r="I40" s="28">
        <f t="shared" si="14"/>
        <v>253736002.4</v>
      </c>
      <c r="J40" s="28">
        <f t="shared" si="14"/>
        <v>893479285</v>
      </c>
      <c r="K40" s="28">
        <f t="shared" si="14"/>
        <v>-639743282.6</v>
      </c>
      <c r="L40" s="28">
        <f t="shared" si="14"/>
        <v>2521875246</v>
      </c>
      <c r="M40" s="28">
        <f t="shared" si="14"/>
        <v>7044278095</v>
      </c>
      <c r="N40" s="28">
        <f t="shared" si="14"/>
        <v>-4522402849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3.8716954123E8</v>
      </c>
      <c r="E43" s="4">
        <v>1216064.47</v>
      </c>
      <c r="F43" s="6">
        <f t="shared" ref="F43:F52" si="15">D43-E43</f>
        <v>385953476.8</v>
      </c>
      <c r="G43" s="6">
        <v>2.1361621455E8</v>
      </c>
      <c r="H43" s="22">
        <v>2323.0</v>
      </c>
      <c r="I43" s="6">
        <v>276485.67</v>
      </c>
      <c r="J43" s="6">
        <v>1415561.87</v>
      </c>
      <c r="K43" s="4">
        <f t="shared" ref="K43:K52" si="16">I43-J43</f>
        <v>-1139076.2</v>
      </c>
      <c r="L43" s="4">
        <f>I43+Aug!L43</f>
        <v>4980481.51</v>
      </c>
      <c r="M43" s="4">
        <f>J43+Aug!M43</f>
        <v>31829748.6</v>
      </c>
      <c r="N43" s="4">
        <f t="shared" ref="N43:N52" si="17">L43-M43</f>
        <v>-26849267.09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1.1713079617E8</v>
      </c>
      <c r="E44" s="4">
        <v>3653234.59</v>
      </c>
      <c r="F44" s="6">
        <f t="shared" si="15"/>
        <v>113477561.6</v>
      </c>
      <c r="G44" s="6">
        <v>3.38482211E7</v>
      </c>
      <c r="H44" s="22">
        <v>829.0</v>
      </c>
      <c r="I44" s="6">
        <v>325228.71</v>
      </c>
      <c r="J44" s="6">
        <v>1218246.44</v>
      </c>
      <c r="K44" s="4">
        <f t="shared" si="16"/>
        <v>-893017.73</v>
      </c>
      <c r="L44" s="4">
        <f>I44+Aug!L44</f>
        <v>2734231.76</v>
      </c>
      <c r="M44" s="4">
        <f>J44+Aug!M44</f>
        <v>5759250.63</v>
      </c>
      <c r="N44" s="4">
        <f t="shared" si="17"/>
        <v>-3025018.87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5.80128902E8</v>
      </c>
      <c r="E45" s="4">
        <v>9890505.0</v>
      </c>
      <c r="F45" s="6">
        <f t="shared" si="15"/>
        <v>570238397</v>
      </c>
      <c r="G45" s="6">
        <v>3.19705748E8</v>
      </c>
      <c r="H45" s="22">
        <v>4619.0</v>
      </c>
      <c r="I45" s="6">
        <v>516466.0</v>
      </c>
      <c r="J45" s="6">
        <v>1.7067297E7</v>
      </c>
      <c r="K45" s="4">
        <f t="shared" si="16"/>
        <v>-16550831</v>
      </c>
      <c r="L45" s="4">
        <f>I45+Aug!L45</f>
        <v>6630439</v>
      </c>
      <c r="M45" s="4">
        <f>J45+Aug!M45</f>
        <v>78912638</v>
      </c>
      <c r="N45" s="4">
        <f t="shared" si="17"/>
        <v>-72282199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4.58213464E8</v>
      </c>
      <c r="E46" s="4">
        <v>1404304.0</v>
      </c>
      <c r="F46" s="6">
        <f t="shared" si="15"/>
        <v>456809160</v>
      </c>
      <c r="G46" s="6">
        <v>3.39484528E8</v>
      </c>
      <c r="H46" s="22">
        <v>440.0</v>
      </c>
      <c r="I46" s="6">
        <v>5.0681791E7</v>
      </c>
      <c r="J46" s="6">
        <v>1374239.0</v>
      </c>
      <c r="K46" s="4">
        <f t="shared" si="16"/>
        <v>49307552</v>
      </c>
      <c r="L46" s="4">
        <f>I46+Aug!L46</f>
        <v>182517648</v>
      </c>
      <c r="M46" s="4">
        <f>J46+Aug!M46</f>
        <v>204105073</v>
      </c>
      <c r="N46" s="4">
        <f t="shared" si="17"/>
        <v>-21587425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45" t="s">
        <v>57</v>
      </c>
      <c r="D47" s="6">
        <v>3.0809881433E8</v>
      </c>
      <c r="E47" s="4">
        <v>959057.6</v>
      </c>
      <c r="F47" s="6">
        <f t="shared" si="15"/>
        <v>307139756.7</v>
      </c>
      <c r="G47" s="6">
        <v>1.4515190179E8</v>
      </c>
      <c r="H47" s="22">
        <v>45.0</v>
      </c>
      <c r="I47" s="6">
        <v>0.0</v>
      </c>
      <c r="J47" s="46">
        <v>1934400.0</v>
      </c>
      <c r="K47" s="4">
        <f t="shared" si="16"/>
        <v>-1934400</v>
      </c>
      <c r="L47" s="4">
        <f>I47+Aug!L47</f>
        <v>236627654.4</v>
      </c>
      <c r="M47" s="4">
        <f>J47+Aug!M47</f>
        <v>240904859.1</v>
      </c>
      <c r="N47" s="4">
        <f t="shared" si="17"/>
        <v>-4277204.72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4.08072109E8</v>
      </c>
      <c r="E48" s="4">
        <v>9053463.0</v>
      </c>
      <c r="F48" s="6">
        <f t="shared" si="15"/>
        <v>399018646</v>
      </c>
      <c r="G48" s="6">
        <v>1.98808126E8</v>
      </c>
      <c r="H48" s="22">
        <v>9458.0</v>
      </c>
      <c r="I48" s="6">
        <v>88695.0</v>
      </c>
      <c r="J48" s="6">
        <v>2959651.0</v>
      </c>
      <c r="K48" s="4">
        <f t="shared" si="16"/>
        <v>-2870956</v>
      </c>
      <c r="L48" s="4">
        <f>I48+Aug!L48</f>
        <v>600952</v>
      </c>
      <c r="M48" s="4">
        <f>J48+Aug!M48</f>
        <v>49212224</v>
      </c>
      <c r="N48" s="4">
        <f t="shared" si="17"/>
        <v>-48611272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1.70106963E9</v>
      </c>
      <c r="E49" s="4">
        <v>1.3330564E7</v>
      </c>
      <c r="F49" s="6">
        <f t="shared" si="15"/>
        <v>1687739066</v>
      </c>
      <c r="G49" s="6">
        <v>8.26296011E8</v>
      </c>
      <c r="H49" s="22">
        <v>6827.0</v>
      </c>
      <c r="I49" s="6">
        <v>670450.0</v>
      </c>
      <c r="J49" s="6">
        <v>1.7985961E7</v>
      </c>
      <c r="K49" s="4">
        <f t="shared" si="16"/>
        <v>-17315511</v>
      </c>
      <c r="L49" s="4">
        <f>I49+Aug!L49</f>
        <v>4632219</v>
      </c>
      <c r="M49" s="4">
        <f>J49+Aug!M49</f>
        <v>152473139</v>
      </c>
      <c r="N49" s="4">
        <f t="shared" si="17"/>
        <v>-147840920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1.13782288E8</v>
      </c>
      <c r="E50" s="4">
        <v>157626.0</v>
      </c>
      <c r="F50" s="6">
        <f t="shared" si="15"/>
        <v>113624662</v>
      </c>
      <c r="G50" s="6">
        <v>5.6601225E7</v>
      </c>
      <c r="H50" s="22">
        <v>155.0</v>
      </c>
      <c r="I50" s="6">
        <v>0.0</v>
      </c>
      <c r="J50" s="6">
        <v>3563033.0</v>
      </c>
      <c r="K50" s="4">
        <f t="shared" si="16"/>
        <v>-3563033</v>
      </c>
      <c r="L50" s="4">
        <f>I50+Aug!L50</f>
        <v>0</v>
      </c>
      <c r="M50" s="4">
        <f>J50+Aug!M50</f>
        <v>5407864</v>
      </c>
      <c r="N50" s="4">
        <f t="shared" si="17"/>
        <v>-5407864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5.247445208E9</v>
      </c>
      <c r="E51" s="4">
        <v>2.8131841E7</v>
      </c>
      <c r="F51" s="6">
        <f t="shared" si="15"/>
        <v>5219313367</v>
      </c>
      <c r="G51" s="6">
        <v>2.50094634E9</v>
      </c>
      <c r="H51" s="22">
        <v>54772.0</v>
      </c>
      <c r="I51" s="6">
        <v>4795218.0</v>
      </c>
      <c r="J51" s="6">
        <v>6.4708877E7</v>
      </c>
      <c r="K51" s="4">
        <f t="shared" si="16"/>
        <v>-59913659</v>
      </c>
      <c r="L51" s="4">
        <f>I51+Aug!L51</f>
        <v>48249685</v>
      </c>
      <c r="M51" s="4">
        <f>J51+Aug!M51</f>
        <v>678557888</v>
      </c>
      <c r="N51" s="4">
        <f t="shared" si="17"/>
        <v>-630308203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4.91622191E8</v>
      </c>
      <c r="E52" s="4">
        <v>2591933.0</v>
      </c>
      <c r="F52" s="6">
        <f t="shared" si="15"/>
        <v>489030258</v>
      </c>
      <c r="G52" s="6">
        <v>2.46218738E8</v>
      </c>
      <c r="H52" s="22">
        <v>5003.0</v>
      </c>
      <c r="I52" s="6">
        <v>0.0</v>
      </c>
      <c r="J52" s="6">
        <v>5234897.0</v>
      </c>
      <c r="K52" s="4">
        <f t="shared" si="16"/>
        <v>-5234897</v>
      </c>
      <c r="L52" s="4">
        <f>I52+Aug!L52</f>
        <v>70220085</v>
      </c>
      <c r="M52" s="4">
        <f>J52+Aug!M52</f>
        <v>61998152</v>
      </c>
      <c r="N52" s="4">
        <f t="shared" si="17"/>
        <v>8221933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7.262685E7</v>
      </c>
      <c r="E54" s="4">
        <v>918123.0</v>
      </c>
      <c r="F54" s="6">
        <f t="shared" ref="F54:F56" si="19">D54-E54</f>
        <v>71708727</v>
      </c>
      <c r="G54" s="6">
        <v>1.4174491E7</v>
      </c>
      <c r="H54" s="22">
        <v>1276.0</v>
      </c>
      <c r="I54" s="6">
        <v>172161.0</v>
      </c>
      <c r="J54" s="6">
        <v>2807456.0</v>
      </c>
      <c r="K54" s="4">
        <f t="shared" ref="K54:K56" si="20">I54-J54</f>
        <v>-2635295</v>
      </c>
      <c r="L54" s="4">
        <f>I54+Aug!L54</f>
        <v>1794427</v>
      </c>
      <c r="M54" s="4">
        <f>J54+Aug!M54</f>
        <v>6600112</v>
      </c>
      <c r="N54" s="4">
        <f t="shared" ref="N54:N56" si="21">L54-M54</f>
        <v>-4805685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5.2143137E7</v>
      </c>
      <c r="E55" s="4">
        <v>405467.0</v>
      </c>
      <c r="F55" s="6">
        <f t="shared" si="19"/>
        <v>51737670</v>
      </c>
      <c r="G55" s="6">
        <v>3.7169579E7</v>
      </c>
      <c r="H55" s="22">
        <v>520.0</v>
      </c>
      <c r="I55" s="6">
        <v>104801.0</v>
      </c>
      <c r="J55" s="6">
        <v>2452702.0</v>
      </c>
      <c r="K55" s="4">
        <f t="shared" si="20"/>
        <v>-2347901</v>
      </c>
      <c r="L55" s="4">
        <f>I55+Aug!L55</f>
        <v>1164478</v>
      </c>
      <c r="M55" s="4">
        <f>J55+Aug!M55</f>
        <v>3875477</v>
      </c>
      <c r="N55" s="4">
        <f t="shared" si="21"/>
        <v>-2710999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4.7355758E7</v>
      </c>
      <c r="E56" s="4">
        <v>356076.0</v>
      </c>
      <c r="F56" s="6">
        <f t="shared" si="19"/>
        <v>46999682</v>
      </c>
      <c r="G56" s="6">
        <v>3.8794521E7</v>
      </c>
      <c r="H56" s="22">
        <v>256.0</v>
      </c>
      <c r="I56" s="6">
        <v>593503.0</v>
      </c>
      <c r="J56" s="6">
        <v>468484.0</v>
      </c>
      <c r="K56" s="4">
        <f t="shared" si="20"/>
        <v>125019</v>
      </c>
      <c r="L56" s="4">
        <f>I56+Aug!L56</f>
        <v>3169041</v>
      </c>
      <c r="M56" s="4">
        <f>J56+Aug!M56</f>
        <v>1171797</v>
      </c>
      <c r="N56" s="4">
        <f t="shared" si="21"/>
        <v>1997244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9984858689</v>
      </c>
      <c r="E57" s="28">
        <f t="shared" si="23"/>
        <v>72068258.66</v>
      </c>
      <c r="F57" s="28">
        <f t="shared" si="23"/>
        <v>9912790430</v>
      </c>
      <c r="G57" s="28">
        <f t="shared" si="23"/>
        <v>4970815644</v>
      </c>
      <c r="H57" s="28">
        <f t="shared" si="23"/>
        <v>86523</v>
      </c>
      <c r="I57" s="28">
        <f t="shared" si="23"/>
        <v>58224799.38</v>
      </c>
      <c r="J57" s="28">
        <f t="shared" si="23"/>
        <v>123190805.3</v>
      </c>
      <c r="K57" s="28">
        <f t="shared" si="23"/>
        <v>-64966005.93</v>
      </c>
      <c r="L57" s="28">
        <f t="shared" si="23"/>
        <v>563321341.6</v>
      </c>
      <c r="M57" s="28">
        <f t="shared" si="23"/>
        <v>1520808222</v>
      </c>
      <c r="N57" s="28">
        <f t="shared" si="23"/>
        <v>-957486880.7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7.027342403E7</v>
      </c>
      <c r="E59" s="6">
        <v>501935.84</v>
      </c>
      <c r="F59" s="6">
        <f t="shared" ref="F59:F62" si="24">D59-E59</f>
        <v>69771488.19</v>
      </c>
      <c r="G59" s="6">
        <v>0.0</v>
      </c>
      <c r="H59" s="22">
        <v>49.0</v>
      </c>
      <c r="I59" s="6">
        <v>0.0</v>
      </c>
      <c r="J59" s="6">
        <v>0.0</v>
      </c>
      <c r="K59" s="4">
        <f t="shared" ref="K59:K62" si="25">I59-J59</f>
        <v>0</v>
      </c>
      <c r="L59" s="4">
        <f>I59+Aug!L59</f>
        <v>4226971.61</v>
      </c>
      <c r="M59" s="4">
        <f>J59+Aug!M59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3.2996544E8</v>
      </c>
      <c r="E60" s="6">
        <v>225973.0</v>
      </c>
      <c r="F60" s="6">
        <f t="shared" si="24"/>
        <v>329739467</v>
      </c>
      <c r="G60" s="6">
        <v>1.8257018E8</v>
      </c>
      <c r="H60" s="22">
        <v>200.0</v>
      </c>
      <c r="I60" s="6">
        <v>0.0</v>
      </c>
      <c r="J60" s="6">
        <v>8480121.0</v>
      </c>
      <c r="K60" s="4">
        <f t="shared" si="25"/>
        <v>-8480121</v>
      </c>
      <c r="L60" s="4">
        <f>I60+Aug!L60</f>
        <v>0</v>
      </c>
      <c r="M60" s="4">
        <f>J60+Aug!M60</f>
        <v>44604976</v>
      </c>
      <c r="N60" s="4">
        <f t="shared" si="26"/>
        <v>-44604976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1.815727928E9</v>
      </c>
      <c r="E61" s="6">
        <v>3.9618562E7</v>
      </c>
      <c r="F61" s="6">
        <f t="shared" si="24"/>
        <v>1776109366</v>
      </c>
      <c r="G61" s="6">
        <v>0.0</v>
      </c>
      <c r="H61" s="22">
        <v>4328.0</v>
      </c>
      <c r="I61" s="6">
        <v>6.2024831E7</v>
      </c>
      <c r="J61" s="6">
        <v>2.8614229E7</v>
      </c>
      <c r="K61" s="4">
        <f t="shared" si="25"/>
        <v>33410602</v>
      </c>
      <c r="L61" s="4">
        <f>I61+Aug!L61</f>
        <v>118307668</v>
      </c>
      <c r="M61" s="4">
        <f>J61+Aug!M61</f>
        <v>185887357</v>
      </c>
      <c r="N61" s="4">
        <f t="shared" si="26"/>
        <v>-67579689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2.34463146E8</v>
      </c>
      <c r="E62" s="6">
        <v>2913568.0</v>
      </c>
      <c r="F62" s="6">
        <f t="shared" si="24"/>
        <v>231549578</v>
      </c>
      <c r="G62" s="6">
        <v>0.0</v>
      </c>
      <c r="H62" s="22">
        <v>780.0</v>
      </c>
      <c r="I62" s="6">
        <v>82901.0</v>
      </c>
      <c r="J62" s="6">
        <v>9880286.0</v>
      </c>
      <c r="K62" s="4">
        <f t="shared" si="25"/>
        <v>-9797385</v>
      </c>
      <c r="L62" s="4">
        <f>I62+Aug!L62</f>
        <v>9264708</v>
      </c>
      <c r="M62" s="4">
        <f>J62+Aug!M62</f>
        <v>39960644</v>
      </c>
      <c r="N62" s="4">
        <f t="shared" si="26"/>
        <v>-30695936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2450429938</v>
      </c>
      <c r="E63" s="28">
        <f t="shared" si="28"/>
        <v>43260038.84</v>
      </c>
      <c r="F63" s="28">
        <f t="shared" si="28"/>
        <v>2407169899</v>
      </c>
      <c r="G63" s="28">
        <f t="shared" si="28"/>
        <v>182570180</v>
      </c>
      <c r="H63" s="29">
        <f t="shared" si="28"/>
        <v>5357</v>
      </c>
      <c r="I63" s="28">
        <f t="shared" si="28"/>
        <v>62107732</v>
      </c>
      <c r="J63" s="28">
        <f t="shared" si="28"/>
        <v>46974636</v>
      </c>
      <c r="K63" s="28">
        <f t="shared" si="28"/>
        <v>15133096</v>
      </c>
      <c r="L63" s="28">
        <f t="shared" si="28"/>
        <v>131799347.6</v>
      </c>
      <c r="M63" s="28">
        <f t="shared" si="28"/>
        <v>272069313.3</v>
      </c>
      <c r="N63" s="28">
        <f t="shared" si="28"/>
        <v>-140269965.7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12435288627</v>
      </c>
      <c r="E64" s="28">
        <f t="shared" si="29"/>
        <v>115328297.5</v>
      </c>
      <c r="F64" s="28">
        <f t="shared" si="29"/>
        <v>12319960329</v>
      </c>
      <c r="G64" s="28">
        <f t="shared" si="29"/>
        <v>5153385824</v>
      </c>
      <c r="H64" s="29">
        <f t="shared" si="29"/>
        <v>91880</v>
      </c>
      <c r="I64" s="28">
        <f t="shared" si="29"/>
        <v>120332531.4</v>
      </c>
      <c r="J64" s="28">
        <f t="shared" si="29"/>
        <v>170165441.3</v>
      </c>
      <c r="K64" s="28">
        <f t="shared" si="29"/>
        <v>-49832909.93</v>
      </c>
      <c r="L64" s="28">
        <f t="shared" si="29"/>
        <v>695120689.2</v>
      </c>
      <c r="M64" s="28">
        <f t="shared" si="29"/>
        <v>1792877536</v>
      </c>
      <c r="N64" s="28">
        <f t="shared" si="29"/>
        <v>-1097756846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3.4704941788E10</v>
      </c>
      <c r="E67" s="6">
        <v>2.2421229E8</v>
      </c>
      <c r="F67" s="6">
        <f t="shared" ref="F67:F77" si="30">D67-E67</f>
        <v>34480729498</v>
      </c>
      <c r="G67" s="6">
        <v>2.64E8</v>
      </c>
      <c r="H67" s="22">
        <v>24334.0</v>
      </c>
      <c r="I67" s="6">
        <v>1.74553049E8</v>
      </c>
      <c r="J67" s="6">
        <v>3.2532891E8</v>
      </c>
      <c r="K67" s="4">
        <f t="shared" ref="K67:K77" si="31">I67-J67</f>
        <v>-150775861</v>
      </c>
      <c r="L67" s="4">
        <f>I67+Aug!L67</f>
        <v>1620031739</v>
      </c>
      <c r="M67" s="4">
        <f>J67+Aug!M67</f>
        <v>3014512935</v>
      </c>
      <c r="N67" s="4">
        <f t="shared" ref="N67:N77" si="32">L67-M67</f>
        <v>-1394481196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2.5066314379E8</v>
      </c>
      <c r="E68" s="6">
        <v>1127459.47</v>
      </c>
      <c r="F68" s="6">
        <f t="shared" si="30"/>
        <v>249535684.3</v>
      </c>
      <c r="G68" s="6">
        <v>0.0</v>
      </c>
      <c r="H68" s="22">
        <v>903.0</v>
      </c>
      <c r="I68" s="6">
        <v>503205.37</v>
      </c>
      <c r="J68" s="6">
        <v>1343169.22</v>
      </c>
      <c r="K68" s="4">
        <f t="shared" si="31"/>
        <v>-839963.85</v>
      </c>
      <c r="L68" s="4">
        <f>I68+Aug!L68</f>
        <v>4890558.48</v>
      </c>
      <c r="M68" s="4">
        <f>J68+Aug!M68</f>
        <v>35665105.16</v>
      </c>
      <c r="N68" s="4">
        <f t="shared" si="32"/>
        <v>-30774546.68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9.3374899265E8</v>
      </c>
      <c r="E69" s="6">
        <v>7913621.21</v>
      </c>
      <c r="F69" s="6">
        <f t="shared" si="30"/>
        <v>925835371.4</v>
      </c>
      <c r="G69" s="6">
        <v>0.0</v>
      </c>
      <c r="H69" s="22">
        <v>1778.0</v>
      </c>
      <c r="I69" s="6">
        <v>3585877.35</v>
      </c>
      <c r="J69" s="6">
        <v>992656.33</v>
      </c>
      <c r="K69" s="4">
        <f t="shared" si="31"/>
        <v>2593221.02</v>
      </c>
      <c r="L69" s="4">
        <f>I69+Aug!L69</f>
        <v>81459842.92</v>
      </c>
      <c r="M69" s="4">
        <f>J69+Aug!M69</f>
        <v>117909772.3</v>
      </c>
      <c r="N69" s="4">
        <f t="shared" si="32"/>
        <v>-36449929.33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1.90185383E8</v>
      </c>
      <c r="E70" s="6">
        <v>191941.0</v>
      </c>
      <c r="F70" s="6">
        <f t="shared" si="30"/>
        <v>189993442</v>
      </c>
      <c r="G70" s="6">
        <v>0.0</v>
      </c>
      <c r="H70" s="22">
        <v>129.0</v>
      </c>
      <c r="I70" s="6">
        <v>0.0</v>
      </c>
      <c r="J70" s="6">
        <v>711954.0</v>
      </c>
      <c r="K70" s="4">
        <f t="shared" si="31"/>
        <v>-711954</v>
      </c>
      <c r="L70" s="4">
        <f>I70+Aug!L70</f>
        <v>4998</v>
      </c>
      <c r="M70" s="4">
        <f>J70+Aug!M70</f>
        <v>2148575</v>
      </c>
      <c r="N70" s="4">
        <f t="shared" si="32"/>
        <v>-2143577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8.85872958E8</v>
      </c>
      <c r="E71" s="6">
        <v>4790431.0</v>
      </c>
      <c r="F71" s="6">
        <f t="shared" si="30"/>
        <v>881082527</v>
      </c>
      <c r="G71" s="6">
        <v>0.0</v>
      </c>
      <c r="H71" s="22">
        <v>1689.0</v>
      </c>
      <c r="I71" s="6">
        <v>397001.0</v>
      </c>
      <c r="J71" s="6">
        <v>2.1883326E7</v>
      </c>
      <c r="K71" s="4">
        <f t="shared" si="31"/>
        <v>-21486325</v>
      </c>
      <c r="L71" s="4">
        <f>I71+Aug!L71</f>
        <v>6188569</v>
      </c>
      <c r="M71" s="4">
        <f>J71+Aug!M71</f>
        <v>335943378</v>
      </c>
      <c r="N71" s="4">
        <f t="shared" si="32"/>
        <v>-329754809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1.340984707E9</v>
      </c>
      <c r="E72" s="6">
        <v>3.1786613E7</v>
      </c>
      <c r="F72" s="6">
        <f t="shared" si="30"/>
        <v>1309198094</v>
      </c>
      <c r="G72" s="6">
        <v>0.0</v>
      </c>
      <c r="H72" s="22">
        <v>4401.0</v>
      </c>
      <c r="I72" s="6">
        <v>2189687.0</v>
      </c>
      <c r="J72" s="6">
        <v>9246064.0</v>
      </c>
      <c r="K72" s="4">
        <f t="shared" si="31"/>
        <v>-7056377</v>
      </c>
      <c r="L72" s="4">
        <f>I72+Aug!L72</f>
        <v>20285867</v>
      </c>
      <c r="M72" s="4">
        <f>J72+Aug!M72</f>
        <v>151670637</v>
      </c>
      <c r="N72" s="4">
        <f t="shared" si="32"/>
        <v>-131384770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4.95245744E8</v>
      </c>
      <c r="E73" s="6">
        <v>9498863.0</v>
      </c>
      <c r="F73" s="6">
        <f t="shared" si="30"/>
        <v>485746881</v>
      </c>
      <c r="G73" s="6">
        <v>0.0</v>
      </c>
      <c r="H73" s="22">
        <v>372.0</v>
      </c>
      <c r="I73" s="6">
        <v>0.0</v>
      </c>
      <c r="J73" s="6">
        <v>2215349.0</v>
      </c>
      <c r="K73" s="4">
        <f t="shared" si="31"/>
        <v>-2215349</v>
      </c>
      <c r="L73" s="4">
        <f>I73+Aug!L73</f>
        <v>0</v>
      </c>
      <c r="M73" s="4">
        <f>J73+Aug!M73</f>
        <v>150430409</v>
      </c>
      <c r="N73" s="4">
        <f t="shared" si="32"/>
        <v>-150430409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2.6983541489E8</v>
      </c>
      <c r="E74" s="6">
        <v>1451543.17</v>
      </c>
      <c r="F74" s="6">
        <f t="shared" si="30"/>
        <v>268383871.7</v>
      </c>
      <c r="G74" s="6">
        <v>0.0</v>
      </c>
      <c r="H74" s="22">
        <v>3986.0</v>
      </c>
      <c r="I74" s="6">
        <v>1659851.41</v>
      </c>
      <c r="J74" s="6">
        <v>731197.85</v>
      </c>
      <c r="K74" s="4">
        <f t="shared" si="31"/>
        <v>928653.56</v>
      </c>
      <c r="L74" s="4">
        <f>I74+Aug!L74</f>
        <v>18150952.17</v>
      </c>
      <c r="M74" s="4">
        <f>J74+Aug!M74</f>
        <v>83668632.21</v>
      </c>
      <c r="N74" s="4">
        <f t="shared" si="32"/>
        <v>-65517680.04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1.92058435516E9</v>
      </c>
      <c r="E75" s="6">
        <v>3512330.23</v>
      </c>
      <c r="F75" s="6">
        <f t="shared" si="30"/>
        <v>1917072025</v>
      </c>
      <c r="G75" s="6">
        <v>0.0</v>
      </c>
      <c r="H75" s="22">
        <v>759.0</v>
      </c>
      <c r="I75" s="6">
        <v>181616.31</v>
      </c>
      <c r="J75" s="6">
        <v>3294535.96</v>
      </c>
      <c r="K75" s="4">
        <f t="shared" si="31"/>
        <v>-3112919.65</v>
      </c>
      <c r="L75" s="4">
        <f>I75+Aug!L75</f>
        <v>80573815.02</v>
      </c>
      <c r="M75" s="4">
        <f>J75+Aug!M75</f>
        <v>15622019.72</v>
      </c>
      <c r="N75" s="4">
        <f t="shared" si="32"/>
        <v>64951795.3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6.319172061E9</v>
      </c>
      <c r="E76" s="6">
        <v>2.5616282E7</v>
      </c>
      <c r="F76" s="6">
        <f t="shared" si="30"/>
        <v>6293555779</v>
      </c>
      <c r="G76" s="6">
        <v>0.0</v>
      </c>
      <c r="H76" s="22">
        <v>19711.0</v>
      </c>
      <c r="I76" s="6">
        <v>4.3815606E7</v>
      </c>
      <c r="J76" s="6">
        <v>2.86458098E8</v>
      </c>
      <c r="K76" s="4">
        <f t="shared" si="31"/>
        <v>-242642492</v>
      </c>
      <c r="L76" s="4">
        <f>I76+Aug!L76</f>
        <v>758384328</v>
      </c>
      <c r="M76" s="4">
        <f>J76+Aug!M76</f>
        <v>1175104390</v>
      </c>
      <c r="N76" s="4">
        <f t="shared" si="32"/>
        <v>-416720062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1.43838156E8</v>
      </c>
      <c r="E77" s="6">
        <v>436116.0</v>
      </c>
      <c r="F77" s="6">
        <f t="shared" si="30"/>
        <v>143402040</v>
      </c>
      <c r="G77" s="6">
        <v>0.0</v>
      </c>
      <c r="H77" s="22">
        <v>2958.0</v>
      </c>
      <c r="I77" s="6">
        <v>267559.0</v>
      </c>
      <c r="J77" s="6">
        <v>2744274.0</v>
      </c>
      <c r="K77" s="4">
        <f t="shared" si="31"/>
        <v>-2476715</v>
      </c>
      <c r="L77" s="4">
        <f>I77+Aug!L77</f>
        <v>13702853</v>
      </c>
      <c r="M77" s="4">
        <f>J77+Aug!M77</f>
        <v>24148529</v>
      </c>
      <c r="N77" s="4">
        <f t="shared" si="32"/>
        <v>-10445676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120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I79+Aug!L79</f>
        <v>0</v>
      </c>
      <c r="M79" s="4">
        <f>J79+Aug!M79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47455072703</v>
      </c>
      <c r="E80" s="28">
        <f t="shared" si="34"/>
        <v>310537490.1</v>
      </c>
      <c r="F80" s="28">
        <f t="shared" si="34"/>
        <v>47144535213</v>
      </c>
      <c r="G80" s="28">
        <f t="shared" si="34"/>
        <v>264000000</v>
      </c>
      <c r="H80" s="28">
        <f t="shared" si="34"/>
        <v>61020</v>
      </c>
      <c r="I80" s="28">
        <f t="shared" si="34"/>
        <v>227153452.4</v>
      </c>
      <c r="J80" s="28">
        <f t="shared" si="34"/>
        <v>654949534.4</v>
      </c>
      <c r="K80" s="28">
        <f t="shared" si="34"/>
        <v>-427796081.9</v>
      </c>
      <c r="L80" s="28">
        <f t="shared" si="34"/>
        <v>2603673523</v>
      </c>
      <c r="M80" s="28">
        <f t="shared" si="34"/>
        <v>5806824382</v>
      </c>
      <c r="N80" s="28">
        <f t="shared" si="34"/>
        <v>-3203150860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1.1468914256E10</v>
      </c>
      <c r="E82" s="6">
        <v>7.0116694E7</v>
      </c>
      <c r="F82" s="6">
        <f t="shared" ref="F82:F88" si="35">D82-E82</f>
        <v>11398797562</v>
      </c>
      <c r="G82" s="6">
        <v>0.0</v>
      </c>
      <c r="H82" s="22">
        <v>6965.0</v>
      </c>
      <c r="I82" s="6">
        <v>1.5920781E7</v>
      </c>
      <c r="J82" s="6">
        <v>6.1132087E7</v>
      </c>
      <c r="K82" s="4">
        <f t="shared" ref="K82:K88" si="36">I82-J82</f>
        <v>-45211306</v>
      </c>
      <c r="L82" s="4">
        <f>I82+Aug!L82</f>
        <v>246923551</v>
      </c>
      <c r="M82" s="4">
        <f>J82+Aug!M82</f>
        <v>982978523</v>
      </c>
      <c r="N82" s="4">
        <f t="shared" ref="N82:N88" si="37">L82-M82</f>
        <v>-736054972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5.00078647E7</v>
      </c>
      <c r="E83" s="6">
        <v>2127433.34</v>
      </c>
      <c r="F83" s="6">
        <f t="shared" si="35"/>
        <v>47880431.36</v>
      </c>
      <c r="G83" s="6">
        <v>0.0</v>
      </c>
      <c r="H83" s="22">
        <v>21.0</v>
      </c>
      <c r="I83" s="6">
        <v>0.0</v>
      </c>
      <c r="J83" s="6">
        <v>3.449402798E7</v>
      </c>
      <c r="K83" s="4">
        <f t="shared" si="36"/>
        <v>-34494027.98</v>
      </c>
      <c r="L83" s="4">
        <f>I83+Aug!L83</f>
        <v>29237669.08</v>
      </c>
      <c r="M83" s="4">
        <f>J83+Aug!M83</f>
        <v>81760287.73</v>
      </c>
      <c r="N83" s="4">
        <f t="shared" si="37"/>
        <v>-52522618.65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3.26107486E8</v>
      </c>
      <c r="E84" s="6">
        <v>1472678.0</v>
      </c>
      <c r="F84" s="6">
        <f t="shared" si="35"/>
        <v>324634808</v>
      </c>
      <c r="G84" s="6">
        <v>0.0</v>
      </c>
      <c r="H84" s="22">
        <v>150.0</v>
      </c>
      <c r="I84" s="6">
        <v>1461933.0</v>
      </c>
      <c r="J84" s="6">
        <v>568873.0</v>
      </c>
      <c r="K84" s="4">
        <f t="shared" si="36"/>
        <v>893060</v>
      </c>
      <c r="L84" s="4">
        <f>I84+Aug!L84</f>
        <v>2482686</v>
      </c>
      <c r="M84" s="4">
        <f>J84+Aug!M84</f>
        <v>15512453</v>
      </c>
      <c r="N84" s="4">
        <f t="shared" si="37"/>
        <v>-13029767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6.8552855E7</v>
      </c>
      <c r="E85" s="6">
        <v>5948625.0</v>
      </c>
      <c r="F85" s="6">
        <f t="shared" si="35"/>
        <v>62604230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I85+Aug!L85</f>
        <v>0</v>
      </c>
      <c r="M85" s="4">
        <f>J85+Aug!M85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1.5963047E9</v>
      </c>
      <c r="E86" s="6">
        <v>8341702.0</v>
      </c>
      <c r="F86" s="6">
        <f t="shared" si="35"/>
        <v>1587962998</v>
      </c>
      <c r="G86" s="6">
        <v>0.0</v>
      </c>
      <c r="H86" s="22">
        <v>1492.0</v>
      </c>
      <c r="I86" s="6">
        <v>158683.0</v>
      </c>
      <c r="J86" s="6">
        <v>3.2758822E7</v>
      </c>
      <c r="K86" s="4">
        <f t="shared" si="36"/>
        <v>-32600139</v>
      </c>
      <c r="L86" s="4">
        <f>I86+Aug!L86</f>
        <v>368394</v>
      </c>
      <c r="M86" s="4">
        <f>J86+Aug!M86</f>
        <v>196864642</v>
      </c>
      <c r="N86" s="4">
        <f t="shared" si="37"/>
        <v>-196496248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2.1880013554E8</v>
      </c>
      <c r="E87" s="6">
        <v>1555592.47</v>
      </c>
      <c r="F87" s="6">
        <f t="shared" si="35"/>
        <v>217244543.1</v>
      </c>
      <c r="G87" s="6">
        <v>0.0</v>
      </c>
      <c r="H87" s="22">
        <v>94.0</v>
      </c>
      <c r="I87" s="6">
        <v>372512.6</v>
      </c>
      <c r="J87" s="6">
        <v>5922616.81</v>
      </c>
      <c r="K87" s="4">
        <f t="shared" si="36"/>
        <v>-5550104.21</v>
      </c>
      <c r="L87" s="4">
        <f>I87+Aug!L87</f>
        <v>1439744.83</v>
      </c>
      <c r="M87" s="4">
        <f>J87+Aug!M87</f>
        <v>17547364.27</v>
      </c>
      <c r="N87" s="4">
        <f t="shared" si="37"/>
        <v>-16107619.44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5.05811589E8</v>
      </c>
      <c r="E88" s="6">
        <v>3075019.0</v>
      </c>
      <c r="F88" s="6">
        <f t="shared" si="35"/>
        <v>502736570</v>
      </c>
      <c r="G88" s="6">
        <v>0.0</v>
      </c>
      <c r="H88" s="22">
        <v>2663.0</v>
      </c>
      <c r="I88" s="6">
        <v>1323967.0</v>
      </c>
      <c r="J88" s="6">
        <v>7.8407271E7</v>
      </c>
      <c r="K88" s="4">
        <f t="shared" si="36"/>
        <v>-77083304</v>
      </c>
      <c r="L88" s="4">
        <f>I88+Aug!L88</f>
        <v>189487288</v>
      </c>
      <c r="M88" s="4">
        <f>J88+Aug!M88</f>
        <v>217181662</v>
      </c>
      <c r="N88" s="4">
        <f t="shared" si="37"/>
        <v>-27694374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14234498886</v>
      </c>
      <c r="E89" s="28">
        <f t="shared" si="39"/>
        <v>92637743.81</v>
      </c>
      <c r="F89" s="28">
        <f t="shared" si="39"/>
        <v>14141861142</v>
      </c>
      <c r="G89" s="28">
        <f t="shared" si="39"/>
        <v>0</v>
      </c>
      <c r="H89" s="28">
        <f t="shared" si="39"/>
        <v>11408</v>
      </c>
      <c r="I89" s="28">
        <f t="shared" si="39"/>
        <v>19237876.6</v>
      </c>
      <c r="J89" s="28">
        <f t="shared" si="39"/>
        <v>213283697.8</v>
      </c>
      <c r="K89" s="28">
        <f t="shared" si="39"/>
        <v>-194045821.2</v>
      </c>
      <c r="L89" s="28">
        <f t="shared" si="39"/>
        <v>469939332.9</v>
      </c>
      <c r="M89" s="28">
        <f t="shared" si="39"/>
        <v>1512814393</v>
      </c>
      <c r="N89" s="28">
        <f t="shared" si="39"/>
        <v>-1042875060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7.72673444E8</v>
      </c>
      <c r="E90" s="6">
        <v>7029791.0</v>
      </c>
      <c r="F90" s="6">
        <f>D90-E90</f>
        <v>765643653</v>
      </c>
      <c r="G90" s="6">
        <v>0.0</v>
      </c>
      <c r="H90" s="22">
        <v>564.0</v>
      </c>
      <c r="I90" s="6">
        <v>4920609.0</v>
      </c>
      <c r="J90" s="6">
        <v>7040518.0</v>
      </c>
      <c r="K90" s="4">
        <f>I90-J90</f>
        <v>-2119909</v>
      </c>
      <c r="L90" s="4">
        <f>I90+Aug!L90</f>
        <v>39854866</v>
      </c>
      <c r="M90" s="4">
        <f>J90+Aug!M90</f>
        <v>75823467</v>
      </c>
      <c r="N90" s="4">
        <f>L90-M90</f>
        <v>-35968601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772673444</v>
      </c>
      <c r="E91" s="28">
        <f t="shared" si="40"/>
        <v>7029791</v>
      </c>
      <c r="F91" s="28">
        <f t="shared" si="40"/>
        <v>765643653</v>
      </c>
      <c r="G91" s="28">
        <f t="shared" si="40"/>
        <v>0</v>
      </c>
      <c r="H91" s="30">
        <f t="shared" si="40"/>
        <v>564</v>
      </c>
      <c r="I91" s="28">
        <f t="shared" si="40"/>
        <v>4920609</v>
      </c>
      <c r="J91" s="28">
        <f t="shared" si="40"/>
        <v>7040518</v>
      </c>
      <c r="K91" s="28">
        <f t="shared" si="40"/>
        <v>-2119909</v>
      </c>
      <c r="L91" s="28">
        <f t="shared" si="40"/>
        <v>39854866</v>
      </c>
      <c r="M91" s="28">
        <f t="shared" si="40"/>
        <v>75823467</v>
      </c>
      <c r="N91" s="28">
        <f t="shared" si="40"/>
        <v>-35968601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62462245034</v>
      </c>
      <c r="E92" s="28">
        <f t="shared" si="41"/>
        <v>410205024.9</v>
      </c>
      <c r="F92" s="28">
        <f t="shared" si="41"/>
        <v>62052040009</v>
      </c>
      <c r="G92" s="28">
        <f t="shared" si="41"/>
        <v>264000000</v>
      </c>
      <c r="H92" s="29">
        <f t="shared" si="41"/>
        <v>72992</v>
      </c>
      <c r="I92" s="28">
        <f t="shared" si="41"/>
        <v>251311938</v>
      </c>
      <c r="J92" s="28">
        <f t="shared" si="41"/>
        <v>875273750.2</v>
      </c>
      <c r="K92" s="28">
        <f t="shared" si="41"/>
        <v>-623961812.1</v>
      </c>
      <c r="L92" s="28">
        <f t="shared" si="41"/>
        <v>3113467722</v>
      </c>
      <c r="M92" s="28">
        <f t="shared" si="41"/>
        <v>7395462242</v>
      </c>
      <c r="N92" s="28">
        <f t="shared" si="41"/>
        <v>-4281994521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1.7415359687E8</v>
      </c>
      <c r="E95" s="6">
        <v>254024.43</v>
      </c>
      <c r="F95" s="6">
        <f t="shared" ref="F95:F98" si="42">D95-E95</f>
        <v>173899572.4</v>
      </c>
      <c r="G95" s="6">
        <v>0.0</v>
      </c>
      <c r="H95" s="22">
        <v>61.0</v>
      </c>
      <c r="I95" s="6">
        <v>40500.0</v>
      </c>
      <c r="J95" s="6">
        <v>136615.22</v>
      </c>
      <c r="K95" s="4">
        <f t="shared" ref="K95:K98" si="43">I95-J95</f>
        <v>-96115.22</v>
      </c>
      <c r="L95" s="4">
        <f>I95+Aug!L95</f>
        <v>1513500</v>
      </c>
      <c r="M95" s="4">
        <f>J95+Aug!M95</f>
        <v>1419878.38</v>
      </c>
      <c r="N95" s="4">
        <f t="shared" ref="N95:N98" si="44">L95-M95</f>
        <v>93621.62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1.9866838004E10</v>
      </c>
      <c r="E96" s="6">
        <v>1.2471633E7</v>
      </c>
      <c r="F96" s="6">
        <f t="shared" si="42"/>
        <v>19854366371</v>
      </c>
      <c r="G96" s="6">
        <v>0.0</v>
      </c>
      <c r="H96" s="22">
        <v>20857.0</v>
      </c>
      <c r="I96" s="6">
        <v>363570.0</v>
      </c>
      <c r="J96" s="6">
        <v>2.15731767E8</v>
      </c>
      <c r="K96" s="4">
        <f t="shared" si="43"/>
        <v>-215368197</v>
      </c>
      <c r="L96" s="4">
        <f>I96+Aug!L96</f>
        <v>3163980</v>
      </c>
      <c r="M96" s="4">
        <f>J96+Aug!M96</f>
        <v>2842455287</v>
      </c>
      <c r="N96" s="4">
        <f t="shared" si="44"/>
        <v>-2839291307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1.92574447E9</v>
      </c>
      <c r="E97" s="6">
        <v>5442461.0</v>
      </c>
      <c r="F97" s="6">
        <f t="shared" si="42"/>
        <v>1920302009</v>
      </c>
      <c r="G97" s="6">
        <v>0.0</v>
      </c>
      <c r="H97" s="22">
        <v>1253.0</v>
      </c>
      <c r="I97" s="6">
        <v>9.6135081E7</v>
      </c>
      <c r="J97" s="6">
        <v>4.3693176E7</v>
      </c>
      <c r="K97" s="4">
        <f t="shared" si="43"/>
        <v>52441905</v>
      </c>
      <c r="L97" s="4">
        <f>I97+Aug!L97</f>
        <v>575388020</v>
      </c>
      <c r="M97" s="4">
        <f>J97+Aug!M97</f>
        <v>1473924269</v>
      </c>
      <c r="N97" s="4">
        <f t="shared" si="44"/>
        <v>-898536249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1.1321360871E10</v>
      </c>
      <c r="E98" s="6">
        <v>2.51492897E8</v>
      </c>
      <c r="F98" s="6">
        <f t="shared" si="42"/>
        <v>11069867974</v>
      </c>
      <c r="G98" s="6">
        <v>0.0</v>
      </c>
      <c r="H98" s="22">
        <v>74352.0</v>
      </c>
      <c r="I98" s="6">
        <v>7.11948563E8</v>
      </c>
      <c r="J98" s="6">
        <v>1.051610884E9</v>
      </c>
      <c r="K98" s="4">
        <f t="shared" si="43"/>
        <v>-339662321</v>
      </c>
      <c r="L98" s="4">
        <f>I98+Aug!L98</f>
        <v>4127312163</v>
      </c>
      <c r="M98" s="4">
        <f>J98+Aug!M98</f>
        <v>5796242854</v>
      </c>
      <c r="N98" s="4">
        <f t="shared" si="44"/>
        <v>-1668930691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1.2775411291E10</v>
      </c>
      <c r="E100" s="6">
        <v>8750246.0</v>
      </c>
      <c r="F100" s="6">
        <f>D100-E100</f>
        <v>12766661045</v>
      </c>
      <c r="G100" s="6">
        <v>0.0</v>
      </c>
      <c r="H100" s="22">
        <v>30112.0</v>
      </c>
      <c r="I100" s="6">
        <v>1.06151465E9</v>
      </c>
      <c r="J100" s="6">
        <v>8.4633343E8</v>
      </c>
      <c r="K100" s="4">
        <f>I100-J100</f>
        <v>215181220</v>
      </c>
      <c r="L100" s="4">
        <f>I100+Aug!L100</f>
        <v>8661155260</v>
      </c>
      <c r="M100" s="4">
        <f>J100+Aug!M100</f>
        <v>7667199590</v>
      </c>
      <c r="N100" s="4">
        <f>L100-M100</f>
        <v>993955670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46063508233</v>
      </c>
      <c r="E101" s="28">
        <f t="shared" si="46"/>
        <v>278411261.4</v>
      </c>
      <c r="F101" s="28">
        <f t="shared" si="46"/>
        <v>45785096971</v>
      </c>
      <c r="G101" s="28">
        <f t="shared" si="46"/>
        <v>0</v>
      </c>
      <c r="H101" s="30">
        <f t="shared" si="46"/>
        <v>126635</v>
      </c>
      <c r="I101" s="28">
        <f t="shared" si="46"/>
        <v>1870002364</v>
      </c>
      <c r="J101" s="28">
        <f t="shared" si="46"/>
        <v>2157505872</v>
      </c>
      <c r="K101" s="28">
        <f t="shared" si="46"/>
        <v>-287503508.2</v>
      </c>
      <c r="L101" s="28">
        <f t="shared" si="46"/>
        <v>13368532923</v>
      </c>
      <c r="M101" s="28">
        <f t="shared" si="46"/>
        <v>17781241878</v>
      </c>
      <c r="N101" s="28">
        <f t="shared" si="46"/>
        <v>-4412708955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1.358041185E9</v>
      </c>
      <c r="E103" s="6">
        <v>8000482.0</v>
      </c>
      <c r="F103" s="6">
        <f>D103-E103</f>
        <v>1350040703</v>
      </c>
      <c r="G103" s="6">
        <v>0.0</v>
      </c>
      <c r="H103" s="22">
        <v>3943.0</v>
      </c>
      <c r="I103" s="6">
        <v>1.9238831E7</v>
      </c>
      <c r="J103" s="6">
        <v>2.04422522E8</v>
      </c>
      <c r="K103" s="4">
        <f>I103-J103</f>
        <v>-185183691</v>
      </c>
      <c r="L103" s="4">
        <f>I103+Aug!L103</f>
        <v>953485034</v>
      </c>
      <c r="M103" s="4">
        <f>J103+Aug!M103</f>
        <v>1973960489</v>
      </c>
      <c r="N103" s="4">
        <f>L103-M103</f>
        <v>-1020475455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1358041185</v>
      </c>
      <c r="E104" s="28">
        <f t="shared" si="47"/>
        <v>8000482</v>
      </c>
      <c r="F104" s="28">
        <f t="shared" si="47"/>
        <v>1350040703</v>
      </c>
      <c r="G104" s="28">
        <f t="shared" si="47"/>
        <v>0</v>
      </c>
      <c r="H104" s="30">
        <f t="shared" si="47"/>
        <v>3943</v>
      </c>
      <c r="I104" s="28">
        <f t="shared" si="47"/>
        <v>19238831</v>
      </c>
      <c r="J104" s="28">
        <f t="shared" si="47"/>
        <v>204422522</v>
      </c>
      <c r="K104" s="28">
        <f t="shared" si="47"/>
        <v>-185183691</v>
      </c>
      <c r="L104" s="28">
        <f t="shared" si="47"/>
        <v>953485034</v>
      </c>
      <c r="M104" s="28">
        <f t="shared" si="47"/>
        <v>1973960489</v>
      </c>
      <c r="N104" s="28">
        <f t="shared" si="47"/>
        <v>-1020475455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47421549418</v>
      </c>
      <c r="E105" s="28">
        <f t="shared" si="48"/>
        <v>286411743.4</v>
      </c>
      <c r="F105" s="28">
        <f t="shared" si="48"/>
        <v>47135137674</v>
      </c>
      <c r="G105" s="28">
        <f t="shared" si="48"/>
        <v>0</v>
      </c>
      <c r="H105" s="30">
        <f t="shared" si="48"/>
        <v>130578</v>
      </c>
      <c r="I105" s="28">
        <f t="shared" si="48"/>
        <v>1889241195</v>
      </c>
      <c r="J105" s="28">
        <f t="shared" si="48"/>
        <v>2361928394</v>
      </c>
      <c r="K105" s="28">
        <f t="shared" si="48"/>
        <v>-472687199.2</v>
      </c>
      <c r="L105" s="28">
        <f t="shared" si="48"/>
        <v>14322017957</v>
      </c>
      <c r="M105" s="28">
        <f t="shared" si="48"/>
        <v>19755202367</v>
      </c>
      <c r="N105" s="28">
        <f t="shared" si="48"/>
        <v>-5433184410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9.686008834E9</v>
      </c>
      <c r="E108" s="6">
        <v>1.10390423E8</v>
      </c>
      <c r="F108" s="6">
        <f t="shared" ref="F108:F110" si="49">D108-E108</f>
        <v>9575618411</v>
      </c>
      <c r="G108" s="6">
        <v>0.0</v>
      </c>
      <c r="H108" s="22">
        <v>566216.0</v>
      </c>
      <c r="I108" s="6">
        <v>1.19873561E8</v>
      </c>
      <c r="J108" s="6">
        <v>1.62817442E8</v>
      </c>
      <c r="K108" s="4">
        <f t="shared" ref="K108:K110" si="50">I108-J108</f>
        <v>-42943881</v>
      </c>
      <c r="L108" s="4">
        <f>I108+Aug!L108</f>
        <v>1384835474</v>
      </c>
      <c r="M108" s="4">
        <f>J108+Aug!M108</f>
        <v>1134893554</v>
      </c>
      <c r="N108" s="4">
        <f t="shared" ref="N108:N110" si="51">L108-M108</f>
        <v>249941920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6.408229965E9</v>
      </c>
      <c r="E109" s="6">
        <v>4.5924783E7</v>
      </c>
      <c r="F109" s="6">
        <f t="shared" si="49"/>
        <v>6362305182</v>
      </c>
      <c r="G109" s="6">
        <v>0.0</v>
      </c>
      <c r="H109" s="22">
        <v>11210.0</v>
      </c>
      <c r="I109" s="6">
        <v>3.37859735E8</v>
      </c>
      <c r="J109" s="6">
        <v>2.13843641E8</v>
      </c>
      <c r="K109" s="4">
        <f t="shared" si="50"/>
        <v>124016094</v>
      </c>
      <c r="L109" s="4">
        <f>I109+Aug!L109</f>
        <v>2093490915</v>
      </c>
      <c r="M109" s="4">
        <f>J109+Aug!M109</f>
        <v>1586879049</v>
      </c>
      <c r="N109" s="4">
        <f t="shared" si="51"/>
        <v>506611866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3.744625959E9</v>
      </c>
      <c r="E110" s="6">
        <v>1.52156735E8</v>
      </c>
      <c r="F110" s="6">
        <f t="shared" si="49"/>
        <v>3592469224</v>
      </c>
      <c r="G110" s="6">
        <v>0.0</v>
      </c>
      <c r="H110" s="22">
        <v>5084.0</v>
      </c>
      <c r="I110" s="6">
        <v>8.3657065E7</v>
      </c>
      <c r="J110" s="6">
        <v>1.96077047E8</v>
      </c>
      <c r="K110" s="4">
        <f t="shared" si="50"/>
        <v>-112419982</v>
      </c>
      <c r="L110" s="4">
        <f>I110+Aug!L110</f>
        <v>1211124211</v>
      </c>
      <c r="M110" s="4">
        <f>J110+Aug!M110</f>
        <v>788950009</v>
      </c>
      <c r="N110" s="4">
        <f t="shared" si="51"/>
        <v>422174202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19838864758</v>
      </c>
      <c r="E111" s="28">
        <f t="shared" si="53"/>
        <v>308471941</v>
      </c>
      <c r="F111" s="28">
        <f t="shared" si="53"/>
        <v>19530392817</v>
      </c>
      <c r="G111" s="28">
        <f t="shared" si="53"/>
        <v>0</v>
      </c>
      <c r="H111" s="29">
        <f t="shared" si="53"/>
        <v>582510</v>
      </c>
      <c r="I111" s="28">
        <f t="shared" si="53"/>
        <v>541390361</v>
      </c>
      <c r="J111" s="28">
        <f t="shared" si="53"/>
        <v>572738130</v>
      </c>
      <c r="K111" s="28">
        <f t="shared" si="53"/>
        <v>-31347769</v>
      </c>
      <c r="L111" s="28">
        <f t="shared" si="53"/>
        <v>4689450600</v>
      </c>
      <c r="M111" s="28">
        <f t="shared" si="53"/>
        <v>3510722612</v>
      </c>
      <c r="N111" s="28">
        <f t="shared" si="53"/>
        <v>1178727988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9.092105208E9</v>
      </c>
      <c r="E113" s="6">
        <v>5.8111299E7</v>
      </c>
      <c r="F113" s="6">
        <f>D113-E113</f>
        <v>9033993909</v>
      </c>
      <c r="G113" s="6">
        <v>0.0</v>
      </c>
      <c r="H113" s="22">
        <v>6977.0</v>
      </c>
      <c r="I113" s="6">
        <v>4.5071025E7</v>
      </c>
      <c r="J113" s="6">
        <v>1.17809211E8</v>
      </c>
      <c r="K113" s="4">
        <f>I113-J113</f>
        <v>-72738186</v>
      </c>
      <c r="L113" s="4">
        <f>I113+Aug!L113</f>
        <v>414341882</v>
      </c>
      <c r="M113" s="4">
        <f>J113+Aug!M113</f>
        <v>1208129941</v>
      </c>
      <c r="N113" s="4">
        <f>L113-M113</f>
        <v>-793788059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9092105208</v>
      </c>
      <c r="E114" s="28">
        <f t="shared" si="54"/>
        <v>58111299</v>
      </c>
      <c r="F114" s="28">
        <f t="shared" si="54"/>
        <v>9033993909</v>
      </c>
      <c r="G114" s="28">
        <f t="shared" si="54"/>
        <v>0</v>
      </c>
      <c r="H114" s="30">
        <f t="shared" si="54"/>
        <v>6977</v>
      </c>
      <c r="I114" s="28">
        <f t="shared" si="54"/>
        <v>45071025</v>
      </c>
      <c r="J114" s="28">
        <f t="shared" si="54"/>
        <v>117809211</v>
      </c>
      <c r="K114" s="28">
        <f t="shared" si="54"/>
        <v>-72738186</v>
      </c>
      <c r="L114" s="28">
        <f t="shared" si="54"/>
        <v>414341882</v>
      </c>
      <c r="M114" s="28">
        <f t="shared" si="54"/>
        <v>1208129941</v>
      </c>
      <c r="N114" s="28">
        <f t="shared" si="54"/>
        <v>-793788059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28930969966</v>
      </c>
      <c r="E115" s="28">
        <f t="shared" si="55"/>
        <v>366583240</v>
      </c>
      <c r="F115" s="28">
        <f t="shared" si="55"/>
        <v>28564386726</v>
      </c>
      <c r="G115" s="28">
        <f t="shared" si="55"/>
        <v>0</v>
      </c>
      <c r="H115" s="30">
        <f t="shared" si="55"/>
        <v>589487</v>
      </c>
      <c r="I115" s="28">
        <f t="shared" si="55"/>
        <v>586461386</v>
      </c>
      <c r="J115" s="28">
        <f t="shared" si="55"/>
        <v>690547341</v>
      </c>
      <c r="K115" s="28">
        <f t="shared" si="55"/>
        <v>-104085955</v>
      </c>
      <c r="L115" s="28">
        <f t="shared" si="55"/>
        <v>5103792482</v>
      </c>
      <c r="M115" s="28">
        <f t="shared" si="55"/>
        <v>4718852553</v>
      </c>
      <c r="N115" s="28">
        <f t="shared" si="55"/>
        <v>384939929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204387149384</v>
      </c>
      <c r="E116" s="40">
        <f t="shared" si="56"/>
        <v>1555129370</v>
      </c>
      <c r="F116" s="40">
        <f t="shared" si="56"/>
        <v>202832020014</v>
      </c>
      <c r="G116" s="40">
        <f t="shared" si="56"/>
        <v>54105555631</v>
      </c>
      <c r="H116" s="41">
        <f t="shared" si="56"/>
        <v>1954184</v>
      </c>
      <c r="I116" s="40">
        <f t="shared" si="56"/>
        <v>3101083053</v>
      </c>
      <c r="J116" s="40">
        <f t="shared" si="56"/>
        <v>4991394212</v>
      </c>
      <c r="K116" s="40">
        <f t="shared" si="56"/>
        <v>-1890311159</v>
      </c>
      <c r="L116" s="40">
        <f t="shared" si="56"/>
        <v>25756274095</v>
      </c>
      <c r="M116" s="40">
        <f t="shared" si="56"/>
        <v>40706672793</v>
      </c>
      <c r="N116" s="40">
        <f t="shared" si="56"/>
        <v>-14950398698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I116+Aug!L116-L116</f>
        <v>0</v>
      </c>
      <c r="M117" s="4">
        <f>J116+Aug!M116-'Sep UPDATED'!M116</f>
        <v>0</v>
      </c>
      <c r="N117" s="4">
        <f>K116+Aug!N116-'Sep UPDATED'!N116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121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44"/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44"/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7"/>
      <c r="E1" s="48"/>
      <c r="F1" s="47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7"/>
      <c r="E2" s="48"/>
      <c r="F2" s="50"/>
      <c r="G2" s="5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127</v>
      </c>
      <c r="B3" s="2"/>
      <c r="C3" s="1"/>
      <c r="D3" s="52"/>
      <c r="E3" s="53"/>
      <c r="F3" s="54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114</v>
      </c>
      <c r="B4" s="2"/>
      <c r="C4" s="1"/>
      <c r="D4" s="52"/>
      <c r="E4" s="53"/>
      <c r="F4" s="54"/>
      <c r="G4" s="3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7"/>
      <c r="E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55" t="s">
        <v>6</v>
      </c>
      <c r="B6" s="56"/>
      <c r="C6" s="57" t="s">
        <v>7</v>
      </c>
      <c r="D6" s="58" t="s">
        <v>10</v>
      </c>
      <c r="E6" s="58" t="s">
        <v>16</v>
      </c>
      <c r="F6" s="58" t="s">
        <v>17</v>
      </c>
      <c r="G6" s="59" t="s">
        <v>15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1"/>
      <c r="B9" s="2">
        <v>1.0</v>
      </c>
      <c r="C9" s="3" t="s">
        <v>21</v>
      </c>
      <c r="D9" s="6">
        <f>Sep!F9</f>
        <v>3429295738</v>
      </c>
      <c r="E9" s="4">
        <f>'Jul Updated'!I9+Aug!I9+Sep!I9</f>
        <v>29536331</v>
      </c>
      <c r="F9" s="4">
        <f>'Jul Updated'!J9+Aug!J9+Sep!J9</f>
        <v>118442576</v>
      </c>
      <c r="G9" s="4">
        <f t="shared" ref="G9:G27" si="1">E9-F9</f>
        <v>-88906245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1"/>
      <c r="B10" s="2">
        <f t="shared" ref="B10:B27" si="2">1+B9</f>
        <v>2</v>
      </c>
      <c r="C10" s="3" t="s">
        <v>22</v>
      </c>
      <c r="D10" s="6">
        <f>Sep!F10</f>
        <v>1069832040</v>
      </c>
      <c r="E10" s="4">
        <f>'Jul Updated'!I10+Aug!I10+Sep!I10</f>
        <v>111991241.6</v>
      </c>
      <c r="F10" s="4">
        <f>'Jul Updated'!J10+Aug!J10+Sep!J10</f>
        <v>90738407.32</v>
      </c>
      <c r="G10" s="4">
        <f t="shared" si="1"/>
        <v>21252834.32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1"/>
      <c r="B11" s="2">
        <f t="shared" si="2"/>
        <v>3</v>
      </c>
      <c r="C11" s="3" t="s">
        <v>23</v>
      </c>
      <c r="D11" s="6">
        <f>Sep!F11</f>
        <v>963976943.8</v>
      </c>
      <c r="E11" s="4">
        <f>'Jul Updated'!I11+Aug!I11+Sep!I11</f>
        <v>28468713.5</v>
      </c>
      <c r="F11" s="4">
        <f>'Jul Updated'!J11+Aug!J11+Sep!J11</f>
        <v>36332896.29</v>
      </c>
      <c r="G11" s="4">
        <f t="shared" si="1"/>
        <v>-7864182.79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1"/>
      <c r="B12" s="2">
        <f t="shared" si="2"/>
        <v>4</v>
      </c>
      <c r="C12" s="3" t="s">
        <v>24</v>
      </c>
      <c r="D12" s="6">
        <f>Sep!F12</f>
        <v>469902725.8</v>
      </c>
      <c r="E12" s="4">
        <f>'Jul Updated'!I12+Aug!I12+Sep!I12</f>
        <v>10292044.16</v>
      </c>
      <c r="F12" s="4">
        <f>'Jul Updated'!J12+Aug!J12+Sep!J12</f>
        <v>5982275.48</v>
      </c>
      <c r="G12" s="4">
        <f t="shared" si="1"/>
        <v>4309768.68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1"/>
      <c r="B13" s="2">
        <f t="shared" si="2"/>
        <v>5</v>
      </c>
      <c r="C13" s="3" t="s">
        <v>25</v>
      </c>
      <c r="D13" s="6">
        <f>Sep!F13</f>
        <v>288136892</v>
      </c>
      <c r="E13" s="4">
        <f>'Jul Updated'!I13+Aug!I13+Sep!I13</f>
        <v>560024</v>
      </c>
      <c r="F13" s="4">
        <f>'Jul Updated'!J13+Aug!J13+Sep!J13</f>
        <v>37277715</v>
      </c>
      <c r="G13" s="4">
        <f t="shared" si="1"/>
        <v>-36717691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Sep!F14</f>
        <v>2408227268</v>
      </c>
      <c r="E14" s="4">
        <f>'Jul Updated'!I14+Aug!I14+Sep!I14</f>
        <v>31830655</v>
      </c>
      <c r="F14" s="4">
        <f>'Jul Updated'!J14+Aug!J14+Sep!J14</f>
        <v>388071902</v>
      </c>
      <c r="G14" s="4">
        <f t="shared" si="1"/>
        <v>-356241247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Sep!F15</f>
        <v>62021123</v>
      </c>
      <c r="E15" s="4">
        <f>'Jul Updated'!I15+Aug!I15+Sep!I15</f>
        <v>673645</v>
      </c>
      <c r="F15" s="4">
        <f>'Jul Updated'!J15+Aug!J15+Sep!J15</f>
        <v>10411013</v>
      </c>
      <c r="G15" s="4">
        <f t="shared" si="1"/>
        <v>-9737368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Sep!F16</f>
        <v>47955842</v>
      </c>
      <c r="E16" s="4">
        <f>'Jul Updated'!I16+Aug!I16+Sep!I16</f>
        <v>0</v>
      </c>
      <c r="F16" s="4">
        <f>'Jul Updated'!J16+Aug!J16+Sep!J16</f>
        <v>4556752</v>
      </c>
      <c r="G16" s="4">
        <f t="shared" si="1"/>
        <v>-4556752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Sep!F17</f>
        <v>881239700</v>
      </c>
      <c r="E17" s="4">
        <f>'Jul Updated'!I17+Aug!I17+Sep!I17</f>
        <v>0</v>
      </c>
      <c r="F17" s="4">
        <f>'Jul Updated'!J17+Aug!J17+Sep!J17</f>
        <v>47916959</v>
      </c>
      <c r="G17" s="4">
        <f t="shared" si="1"/>
        <v>-47916959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Sep!F18</f>
        <v>2747213326</v>
      </c>
      <c r="E18" s="4">
        <f>'Jul Updated'!I18+Aug!I18+Sep!I18</f>
        <v>0</v>
      </c>
      <c r="F18" s="4">
        <f>'Jul Updated'!J18+Aug!J18+Sep!J18</f>
        <v>115945709</v>
      </c>
      <c r="G18" s="4">
        <f t="shared" si="1"/>
        <v>-115945709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Sep!F19</f>
        <v>2443624924</v>
      </c>
      <c r="E19" s="4">
        <f>'Jul Updated'!I19+Aug!I19+Sep!I19</f>
        <v>27413260.09</v>
      </c>
      <c r="F19" s="4">
        <f>'Jul Updated'!J19+Aug!J19+Sep!J19</f>
        <v>96405768.4</v>
      </c>
      <c r="G19" s="4">
        <f t="shared" si="1"/>
        <v>-68992508.31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Sep!F20</f>
        <v>8096641405</v>
      </c>
      <c r="E20" s="4">
        <f>'Jul Updated'!I20+Aug!I20+Sep!I20</f>
        <v>19101068</v>
      </c>
      <c r="F20" s="4">
        <f>'Jul Updated'!J20+Aug!J20+Sep!J20</f>
        <v>339115534.9</v>
      </c>
      <c r="G20" s="4">
        <f t="shared" si="1"/>
        <v>-320014466.9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Sep!F21</f>
        <v>295576416.5</v>
      </c>
      <c r="E21" s="4">
        <f>'Jul Updated'!I21+Aug!I21+Sep!I21</f>
        <v>1275334</v>
      </c>
      <c r="F21" s="4">
        <f>'Jul Updated'!J21+Aug!J21+Sep!J21</f>
        <v>5729930.26</v>
      </c>
      <c r="G21" s="4">
        <f t="shared" si="1"/>
        <v>-4454596.26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Sep!F22</f>
        <v>3162832833</v>
      </c>
      <c r="E22" s="4">
        <f>'Jul Updated'!I22+Aug!I22+Sep!I22</f>
        <v>22601830.85</v>
      </c>
      <c r="F22" s="4">
        <f>'Jul Updated'!J22+Aug!J22+Sep!J22</f>
        <v>108516369.8</v>
      </c>
      <c r="G22" s="4">
        <f t="shared" si="1"/>
        <v>-85914538.94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Sep!F23</f>
        <v>5347433100</v>
      </c>
      <c r="E23" s="4">
        <f>'Jul Updated'!I23+Aug!I23+Sep!I23</f>
        <v>2299890</v>
      </c>
      <c r="F23" s="4">
        <f>'Jul Updated'!J23+Aug!J23+Sep!J23</f>
        <v>265207729</v>
      </c>
      <c r="G23" s="4">
        <f t="shared" si="1"/>
        <v>-262907839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3" t="s">
        <v>36</v>
      </c>
      <c r="D24" s="6">
        <f>Sep!F24</f>
        <v>3283761096</v>
      </c>
      <c r="E24" s="4">
        <f>'Jul Updated'!I24+Aug!I24+Sep!I24</f>
        <v>12880067.89</v>
      </c>
      <c r="F24" s="4">
        <f>'Jul Updated'!J24+Aug!J24+Sep!J24</f>
        <v>10642892.77</v>
      </c>
      <c r="G24" s="4">
        <f t="shared" si="1"/>
        <v>2237175.12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4"/>
      <c r="B25" s="2">
        <f t="shared" si="2"/>
        <v>17</v>
      </c>
      <c r="C25" s="25" t="s">
        <v>37</v>
      </c>
      <c r="D25" s="6">
        <f>Sep!F25</f>
        <v>4689967764</v>
      </c>
      <c r="E25" s="4">
        <f>'Jul Updated'!I25+Aug!I25+Sep!I25</f>
        <v>56526696</v>
      </c>
      <c r="F25" s="4">
        <f>'Jul Updated'!J25+Aug!J25+Sep!J25</f>
        <v>304726363</v>
      </c>
      <c r="G25" s="4">
        <f t="shared" si="1"/>
        <v>-248199667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4"/>
      <c r="B26" s="2">
        <f t="shared" si="2"/>
        <v>18</v>
      </c>
      <c r="C26" s="25" t="s">
        <v>38</v>
      </c>
      <c r="D26" s="6">
        <f>Sep!F26</f>
        <v>7446339789</v>
      </c>
      <c r="E26" s="4">
        <f>'Jul Updated'!I26+Aug!I26+Sep!I26</f>
        <v>80253256</v>
      </c>
      <c r="F26" s="4">
        <f>'Jul Updated'!J26+Aug!J26+Sep!J26</f>
        <v>609832170</v>
      </c>
      <c r="G26" s="4">
        <f t="shared" si="1"/>
        <v>-529578914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Sep!F27</f>
        <v>526299993</v>
      </c>
      <c r="E27" s="4">
        <f>'Jul Updated'!I27+Aug!I27+Sep!I27</f>
        <v>4358378.83</v>
      </c>
      <c r="F27" s="4">
        <f>'Jul Updated'!J27+Aug!J27+Sep!J27</f>
        <v>5697909.68</v>
      </c>
      <c r="G27" s="4">
        <f t="shared" si="1"/>
        <v>-1339530.85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1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1"/>
      <c r="B29" s="2">
        <f>1+B27</f>
        <v>20</v>
      </c>
      <c r="C29" s="3" t="s">
        <v>41</v>
      </c>
      <c r="D29" s="6">
        <f>Sep!F29</f>
        <v>254557753.8</v>
      </c>
      <c r="E29" s="4">
        <f>'Jul Updated'!I29+Aug!I29+Sep!I29</f>
        <v>30891037.89</v>
      </c>
      <c r="F29" s="4">
        <f>'Jul Updated'!J29+Aug!J29+Sep!J29</f>
        <v>26399421.39</v>
      </c>
      <c r="G29" s="4">
        <f t="shared" ref="G29:G32" si="3">E29-F29</f>
        <v>4491616.5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1"/>
      <c r="B30" s="2">
        <f t="shared" ref="B30:B32" si="4">1+B29</f>
        <v>21</v>
      </c>
      <c r="C30" s="3" t="s">
        <v>42</v>
      </c>
      <c r="D30" s="6">
        <f>Sep!F30</f>
        <v>447637173.4</v>
      </c>
      <c r="E30" s="4">
        <f>'Jul Updated'!I30+Aug!I30+Sep!I30</f>
        <v>53609005.9</v>
      </c>
      <c r="F30" s="4">
        <f>'Jul Updated'!J30+Aug!J30+Sep!J30</f>
        <v>19389957.69</v>
      </c>
      <c r="G30" s="4">
        <f t="shared" si="3"/>
        <v>34219048.21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Sep!F31</f>
        <v>214580852.9</v>
      </c>
      <c r="E31" s="4">
        <f>'Jul Updated'!I31+Aug!I31+Sep!I31</f>
        <v>915791.73</v>
      </c>
      <c r="F31" s="4">
        <f>'Jul Updated'!J31+Aug!J31+Sep!J31</f>
        <v>7745036.8</v>
      </c>
      <c r="G31" s="4">
        <f t="shared" si="3"/>
        <v>-6829245.07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Sep!F32</f>
        <v>660747180</v>
      </c>
      <c r="E32" s="4">
        <f>'Jul Updated'!I32+Aug!I32+Sep!I32</f>
        <v>49029569</v>
      </c>
      <c r="F32" s="4">
        <f>'Jul Updated'!J32+Aug!J32+Sep!J32</f>
        <v>40377583</v>
      </c>
      <c r="G32" s="4">
        <f t="shared" si="3"/>
        <v>8651986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1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Sep!F34</f>
        <v>1266923003</v>
      </c>
      <c r="E34" s="4">
        <f>'Jul Updated'!I34+Aug!I34+Sep!I34</f>
        <v>0</v>
      </c>
      <c r="F34" s="4">
        <f>'Jul Updated'!J34+Aug!J34+Sep!J34</f>
        <v>31536480</v>
      </c>
      <c r="G34" s="4">
        <f>E34-F34</f>
        <v>-31536480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6" t="s">
        <v>46</v>
      </c>
      <c r="B35" s="27"/>
      <c r="C35" s="1"/>
      <c r="D35" s="28">
        <f t="shared" ref="D35:G35" si="5">SUM(D9:D34)</f>
        <v>50504724882</v>
      </c>
      <c r="E35" s="28">
        <f t="shared" si="5"/>
        <v>574507840.5</v>
      </c>
      <c r="F35" s="28">
        <f t="shared" si="5"/>
        <v>2726999352</v>
      </c>
      <c r="G35" s="28">
        <f t="shared" si="5"/>
        <v>-2152491511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Sep!F37</f>
        <v>29750286.96</v>
      </c>
      <c r="E37" s="4">
        <f>'Jul Updated'!I37+Aug!I37+Sep!I37</f>
        <v>14568.92</v>
      </c>
      <c r="F37" s="4">
        <f>'Jul Updated'!J37+Aug!J37+Sep!J37</f>
        <v>2892804.97</v>
      </c>
      <c r="G37" s="4">
        <f t="shared" ref="G37:G38" si="6">E37-F37</f>
        <v>-2878236.05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Sep!F38</f>
        <v>2226020106</v>
      </c>
      <c r="E38" s="4">
        <f>'Jul Updated'!I38+Aug!I38+Sep!I38</f>
        <v>332488985</v>
      </c>
      <c r="F38" s="4">
        <f>'Jul Updated'!J38+Aug!J38+Sep!J38</f>
        <v>105235157</v>
      </c>
      <c r="G38" s="4">
        <f t="shared" si="6"/>
        <v>227253828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6" t="s">
        <v>50</v>
      </c>
      <c r="B39" s="27"/>
      <c r="C39" s="1"/>
      <c r="D39" s="28">
        <f t="shared" ref="D39:G39" si="7">SUM(D37:D38)</f>
        <v>2255770393</v>
      </c>
      <c r="E39" s="28">
        <f t="shared" si="7"/>
        <v>332503553.9</v>
      </c>
      <c r="F39" s="28">
        <f t="shared" si="7"/>
        <v>108127962</v>
      </c>
      <c r="G39" s="28">
        <f t="shared" si="7"/>
        <v>224375592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7"/>
      <c r="C40" s="1"/>
      <c r="D40" s="28">
        <f t="shared" ref="D40:G40" si="8">D35+D39</f>
        <v>52760495275</v>
      </c>
      <c r="E40" s="28">
        <f t="shared" si="8"/>
        <v>907011394.4</v>
      </c>
      <c r="F40" s="28">
        <f t="shared" si="8"/>
        <v>2835127314</v>
      </c>
      <c r="G40" s="28">
        <f t="shared" si="8"/>
        <v>-1928115919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21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Sep!F43</f>
        <v>385953476.8</v>
      </c>
      <c r="E43" s="4">
        <f>'Jul Updated'!I43+Aug!I43+Sep!I43</f>
        <v>1542929.67</v>
      </c>
      <c r="F43" s="4">
        <f>'Jul Updated'!J43+Aug!J43+Sep!J43</f>
        <v>6267350.77</v>
      </c>
      <c r="G43" s="4">
        <f t="shared" ref="G43:G52" si="9">E43-F43</f>
        <v>-4724421.1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Sep!F44</f>
        <v>113477561.6</v>
      </c>
      <c r="E44" s="4">
        <f>'Jul Updated'!I44+Aug!I44+Sep!I44</f>
        <v>1021381</v>
      </c>
      <c r="F44" s="4">
        <f>'Jul Updated'!J44+Aug!J44+Sep!J44</f>
        <v>2492658.97</v>
      </c>
      <c r="G44" s="4">
        <f t="shared" si="9"/>
        <v>-1471277.97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Sep!F45</f>
        <v>570238397</v>
      </c>
      <c r="E45" s="4">
        <f>'Jul Updated'!I45+Aug!I45+Sep!I45</f>
        <v>2111602</v>
      </c>
      <c r="F45" s="4">
        <f>'Jul Updated'!J45+Aug!J45+Sep!J45</f>
        <v>43969913</v>
      </c>
      <c r="G45" s="4">
        <f t="shared" si="9"/>
        <v>-41858311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Sep!F46</f>
        <v>456809160</v>
      </c>
      <c r="E46" s="4">
        <f>'Jul Updated'!I46+Aug!I46+Sep!I46</f>
        <v>119659838</v>
      </c>
      <c r="F46" s="4">
        <f>'Jul Updated'!J46+Aug!J46+Sep!J46</f>
        <v>9488831</v>
      </c>
      <c r="G46" s="4">
        <f t="shared" si="9"/>
        <v>110171007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Sep!F47</f>
        <v>307139756.7</v>
      </c>
      <c r="E47" s="4">
        <f>'Jul Updated'!I47+Aug!I47+'Sep UPDATED'!I47</f>
        <v>0</v>
      </c>
      <c r="F47" s="62">
        <f>'Jul Updated'!J47+Aug!J47+'Sep UPDATED'!J47</f>
        <v>1934400</v>
      </c>
      <c r="G47" s="4">
        <f t="shared" si="9"/>
        <v>-1934400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Sep!F48</f>
        <v>399018646</v>
      </c>
      <c r="E48" s="4">
        <f>'Jul Updated'!I48+Aug!I48+Sep!I48</f>
        <v>361640</v>
      </c>
      <c r="F48" s="4">
        <f>'Jul Updated'!J48+Aug!J48+Sep!J48</f>
        <v>17190182</v>
      </c>
      <c r="G48" s="4">
        <f t="shared" si="9"/>
        <v>-16828542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Sep!F49</f>
        <v>1687739066</v>
      </c>
      <c r="E49" s="4">
        <f>'Jul Updated'!I49+Aug!I49+Sep!I49</f>
        <v>1857722</v>
      </c>
      <c r="F49" s="4">
        <f>'Jul Updated'!J49+Aug!J49+Sep!J49</f>
        <v>56484500</v>
      </c>
      <c r="G49" s="4">
        <f t="shared" si="9"/>
        <v>-54626778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21"/>
      <c r="B50" s="2">
        <f t="shared" si="10"/>
        <v>34</v>
      </c>
      <c r="C50" s="3" t="s">
        <v>60</v>
      </c>
      <c r="D50" s="6">
        <f>Sep!F50</f>
        <v>113624662</v>
      </c>
      <c r="E50" s="4">
        <f>'Jul Updated'!I50+Aug!I50+Sep!I50</f>
        <v>0</v>
      </c>
      <c r="F50" s="4">
        <f>'Jul Updated'!J50+Aug!J50+Sep!J50</f>
        <v>3566268</v>
      </c>
      <c r="G50" s="4">
        <f t="shared" si="9"/>
        <v>-3566268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Sep!F51</f>
        <v>5219313367</v>
      </c>
      <c r="E51" s="4">
        <f>'Jul Updated'!I51+Aug!I51+Sep!I51</f>
        <v>15047618</v>
      </c>
      <c r="F51" s="4">
        <f>'Jul Updated'!J51+Aug!J51+Sep!J51</f>
        <v>188217412</v>
      </c>
      <c r="G51" s="4">
        <f t="shared" si="9"/>
        <v>-173169794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Sep!F52</f>
        <v>489030258</v>
      </c>
      <c r="E52" s="4">
        <f>'Jul Updated'!I52+Aug!I52+Sep!I52</f>
        <v>70220085</v>
      </c>
      <c r="F52" s="4">
        <f>'Jul Updated'!J52+Aug!J52+Sep!J52</f>
        <v>16835154</v>
      </c>
      <c r="G52" s="4">
        <f t="shared" si="9"/>
        <v>53384931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21" t="s">
        <v>40</v>
      </c>
      <c r="B53" s="2"/>
      <c r="C53" s="3"/>
      <c r="D53" s="6"/>
      <c r="E53" s="4">
        <f>'Jul Updated'!I53+Aug!I53+Sep!I53</f>
        <v>0</v>
      </c>
      <c r="F53" s="4">
        <f>'Jul Updated'!J53+Aug!J53+Sep!J53</f>
        <v>0</v>
      </c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Sep!F54</f>
        <v>71708727</v>
      </c>
      <c r="E54" s="4">
        <f>'Jul Updated'!I54+Aug!I54+Sep!I54</f>
        <v>677689</v>
      </c>
      <c r="F54" s="4">
        <f>'Jul Updated'!J54+Aug!J54+Sep!J54</f>
        <v>4550627</v>
      </c>
      <c r="G54" s="4">
        <f t="shared" ref="G54:G56" si="11">E54-F54</f>
        <v>-3872938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Sep!F55</f>
        <v>51737670</v>
      </c>
      <c r="E55" s="4">
        <f>'Jul Updated'!I55+Aug!I55+Sep!I55</f>
        <v>385217</v>
      </c>
      <c r="F55" s="4">
        <f>'Jul Updated'!J55+Aug!J55+Sep!J55</f>
        <v>3054034</v>
      </c>
      <c r="G55" s="4">
        <f t="shared" si="11"/>
        <v>-2668817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Sep!F56</f>
        <v>46999682</v>
      </c>
      <c r="E56" s="4">
        <f>'Jul Updated'!I56+Aug!I56+Sep!I56</f>
        <v>2759517</v>
      </c>
      <c r="F56" s="4">
        <f>'Jul Updated'!J56+Aug!J56+Sep!J56</f>
        <v>952032</v>
      </c>
      <c r="G56" s="4">
        <f t="shared" si="11"/>
        <v>1807485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6" t="s">
        <v>46</v>
      </c>
      <c r="B57" s="26"/>
      <c r="C57" s="1"/>
      <c r="D57" s="28">
        <f t="shared" ref="D57:G57" si="13">SUM(D43:D56)</f>
        <v>9912790430</v>
      </c>
      <c r="E57" s="28">
        <f t="shared" si="13"/>
        <v>215645238.7</v>
      </c>
      <c r="F57" s="28">
        <f t="shared" si="13"/>
        <v>355003362.7</v>
      </c>
      <c r="G57" s="28">
        <f t="shared" si="13"/>
        <v>-139358124.1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21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21"/>
      <c r="B59" s="2">
        <f>1+B56</f>
        <v>40</v>
      </c>
      <c r="C59" s="3" t="s">
        <v>115</v>
      </c>
      <c r="D59" s="6">
        <f>Sep!F59</f>
        <v>69771488.19</v>
      </c>
      <c r="E59" s="4">
        <f>'Jul Updated'!I59+Aug!I59+Sep!I59</f>
        <v>4226971.61</v>
      </c>
      <c r="F59" s="4">
        <f>'Jul Updated'!J59+Aug!J59+Sep!J59</f>
        <v>0</v>
      </c>
      <c r="G59" s="4">
        <f t="shared" ref="G59:G62" si="14">E59-F59</f>
        <v>4226971.61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1"/>
      <c r="B60" s="2">
        <f t="shared" ref="B60:B62" si="15">1+B59</f>
        <v>41</v>
      </c>
      <c r="C60" s="3" t="s">
        <v>67</v>
      </c>
      <c r="D60" s="6">
        <f>Sep!F60</f>
        <v>329739467</v>
      </c>
      <c r="E60" s="4">
        <f>'Jul Updated'!I60+Aug!I60+Sep!I60</f>
        <v>0</v>
      </c>
      <c r="F60" s="4">
        <f>'Jul Updated'!J60+Aug!J60+Sep!J60</f>
        <v>12849237</v>
      </c>
      <c r="G60" s="4">
        <f t="shared" si="14"/>
        <v>-12849237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Sep!F61</f>
        <v>1776109366</v>
      </c>
      <c r="E61" s="4">
        <f>'Jul Updated'!I61+Aug!I61+Sep!I61</f>
        <v>92013570</v>
      </c>
      <c r="F61" s="4">
        <f>'Jul Updated'!J61+Aug!J61+Sep!J61</f>
        <v>62276244</v>
      </c>
      <c r="G61" s="4">
        <f t="shared" si="14"/>
        <v>29737326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Sep!F62</f>
        <v>231549578</v>
      </c>
      <c r="E62" s="4">
        <f>'Jul Updated'!I62+Aug!I62+Sep!I62</f>
        <v>4163979</v>
      </c>
      <c r="F62" s="4">
        <f>'Jul Updated'!J62+Aug!J62+Sep!J62</f>
        <v>27872777</v>
      </c>
      <c r="G62" s="4">
        <f t="shared" si="14"/>
        <v>-23708798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6" t="s">
        <v>50</v>
      </c>
      <c r="B63" s="27"/>
      <c r="C63" s="1"/>
      <c r="D63" s="28">
        <f t="shared" ref="D63:G63" si="16">SUM(D59:D62)</f>
        <v>2407169899</v>
      </c>
      <c r="E63" s="28">
        <f t="shared" si="16"/>
        <v>100404520.6</v>
      </c>
      <c r="F63" s="28">
        <f t="shared" si="16"/>
        <v>102998258</v>
      </c>
      <c r="G63" s="28">
        <f t="shared" si="16"/>
        <v>-2593737.39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7"/>
      <c r="C64" s="1"/>
      <c r="D64" s="28">
        <f t="shared" ref="D64:G64" si="17">D57+D63</f>
        <v>12319960329</v>
      </c>
      <c r="E64" s="28">
        <f t="shared" si="17"/>
        <v>316049759.3</v>
      </c>
      <c r="F64" s="28">
        <f t="shared" si="17"/>
        <v>458001620.7</v>
      </c>
      <c r="G64" s="28">
        <f t="shared" si="17"/>
        <v>-141951861.5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1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Sep!F67</f>
        <v>34480729498</v>
      </c>
      <c r="E67" s="4">
        <f>'Jul Updated'!I67+Aug!I67+Sep!I67</f>
        <v>505430961</v>
      </c>
      <c r="F67" s="4">
        <f>'Jul Updated'!J67+Aug!J67+Sep!J67</f>
        <v>1046039671</v>
      </c>
      <c r="G67" s="4">
        <f t="shared" ref="G67:G77" si="18">E67-F67</f>
        <v>-540608710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Sep!F68</f>
        <v>249535684.3</v>
      </c>
      <c r="E68" s="4">
        <f>'Jul Updated'!I68+Aug!I68+Sep!I68</f>
        <v>1911086.84</v>
      </c>
      <c r="F68" s="4">
        <f>'Jul Updated'!J68+Aug!J68+Sep!J68</f>
        <v>12059323.41</v>
      </c>
      <c r="G68" s="4">
        <f t="shared" si="18"/>
        <v>-10148236.57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Sep!F69</f>
        <v>925835371.4</v>
      </c>
      <c r="E69" s="4">
        <f>'Jul Updated'!I69+Aug!I69+Sep!I69</f>
        <v>32234397.75</v>
      </c>
      <c r="F69" s="4">
        <f>'Jul Updated'!J69+Aug!J69+Sep!J69</f>
        <v>7832682.42</v>
      </c>
      <c r="G69" s="4">
        <f t="shared" si="18"/>
        <v>24401715.33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Sep!F70</f>
        <v>189993442</v>
      </c>
      <c r="E70" s="4">
        <f>'Jul Updated'!I70+Aug!I70+Sep!I70</f>
        <v>0</v>
      </c>
      <c r="F70" s="4">
        <f>'Jul Updated'!J70+Aug!J70+Sep!J70</f>
        <v>1721914</v>
      </c>
      <c r="G70" s="4">
        <f t="shared" si="18"/>
        <v>-1721914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Sep!F71</f>
        <v>881082527</v>
      </c>
      <c r="E71" s="4">
        <f>'Jul Updated'!I71+Aug!I71+Sep!I71</f>
        <v>2279421</v>
      </c>
      <c r="F71" s="4">
        <f>'Jul Updated'!J71+Aug!J71+Sep!J71</f>
        <v>74202804</v>
      </c>
      <c r="G71" s="4">
        <f t="shared" si="18"/>
        <v>-71923383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Sep!F72</f>
        <v>1309198094</v>
      </c>
      <c r="E72" s="4">
        <f>'Jul Updated'!I72+Aug!I72+Sep!I72</f>
        <v>9341332</v>
      </c>
      <c r="F72" s="4">
        <f>'Jul Updated'!J72+Aug!J72+Sep!J72</f>
        <v>40803420</v>
      </c>
      <c r="G72" s="4">
        <f t="shared" si="18"/>
        <v>-31462088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Sep!F73</f>
        <v>485746881</v>
      </c>
      <c r="E73" s="4">
        <f>'Jul Updated'!I73+Aug!I73+Sep!I73</f>
        <v>0</v>
      </c>
      <c r="F73" s="4">
        <f>'Jul Updated'!J73+Aug!J73+Sep!J73</f>
        <v>121648986</v>
      </c>
      <c r="G73" s="4">
        <f t="shared" si="18"/>
        <v>-121648986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Sep!F74</f>
        <v>268383871.7</v>
      </c>
      <c r="E74" s="4">
        <f>'Jul Updated'!I74+Aug!I74+Sep!I74</f>
        <v>4895854.84</v>
      </c>
      <c r="F74" s="4">
        <f>'Jul Updated'!J74+Aug!J74+Sep!J74</f>
        <v>12539470.86</v>
      </c>
      <c r="G74" s="4">
        <f t="shared" si="18"/>
        <v>-7643616.02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Sep!F75</f>
        <v>1917072025</v>
      </c>
      <c r="E75" s="4">
        <f>'Jul Updated'!I75+Aug!I75+Sep!I75</f>
        <v>470092.16</v>
      </c>
      <c r="F75" s="4">
        <f>'Jul Updated'!J75+Aug!J75+Sep!J75</f>
        <v>4552546.12</v>
      </c>
      <c r="G75" s="4">
        <f t="shared" si="18"/>
        <v>-4082453.96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Sep!F76</f>
        <v>6293555779</v>
      </c>
      <c r="E76" s="4">
        <f>'Jul Updated'!I76+Aug!I76+Sep!I76</f>
        <v>229004400</v>
      </c>
      <c r="F76" s="4">
        <f>'Jul Updated'!J76+Aug!J76+Sep!J76</f>
        <v>455531763</v>
      </c>
      <c r="G76" s="4">
        <f t="shared" si="18"/>
        <v>-226527363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Sep!F77</f>
        <v>143402040</v>
      </c>
      <c r="E77" s="4">
        <f>'Jul Updated'!I77+Aug!I77+Sep!I77</f>
        <v>8689163</v>
      </c>
      <c r="F77" s="4">
        <f>'Jul Updated'!J77+Aug!J77+Sep!J77</f>
        <v>10785027</v>
      </c>
      <c r="G77" s="4">
        <f t="shared" si="18"/>
        <v>-2095864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21" t="s">
        <v>116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Sep!F79</f>
        <v>0</v>
      </c>
      <c r="E79" s="4">
        <f>'Jul Updated'!I79+Aug!I79+Sep!I79</f>
        <v>0</v>
      </c>
      <c r="F79" s="4">
        <f>'Jul Updated'!J79+Aug!J79+Sep!J79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6" t="s">
        <v>46</v>
      </c>
      <c r="B80" s="1"/>
      <c r="C80" s="1"/>
      <c r="D80" s="28">
        <f t="shared" ref="D80:G80" si="20">SUM(D67:D79)</f>
        <v>47144535213</v>
      </c>
      <c r="E80" s="28">
        <f t="shared" si="20"/>
        <v>794256708.6</v>
      </c>
      <c r="F80" s="28">
        <f t="shared" si="20"/>
        <v>1787717608</v>
      </c>
      <c r="G80" s="28">
        <f t="shared" si="20"/>
        <v>-993460899.2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1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Sep!F82</f>
        <v>11398797562</v>
      </c>
      <c r="E82" s="4">
        <f>'Jul Updated'!I82+Aug!I82+Sep!I82</f>
        <v>108081344</v>
      </c>
      <c r="F82" s="4">
        <f>'Jul Updated'!J82+Aug!J82+Sep!J82</f>
        <v>256228127</v>
      </c>
      <c r="G82" s="4">
        <f t="shared" ref="G82:G88" si="21">E82-F82</f>
        <v>-148146783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Sep!F83</f>
        <v>47880431.36</v>
      </c>
      <c r="E83" s="4">
        <f>'Jul Updated'!I83+Aug!I83+Sep!I83</f>
        <v>0</v>
      </c>
      <c r="F83" s="4">
        <f>'Jul Updated'!J83+Aug!J83+Sep!J83</f>
        <v>67720064.61</v>
      </c>
      <c r="G83" s="4">
        <f t="shared" si="21"/>
        <v>-67720064.61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Sep!F84</f>
        <v>324634808</v>
      </c>
      <c r="E84" s="4">
        <f>'Jul Updated'!I84+Aug!I84+Sep!I84</f>
        <v>2181894</v>
      </c>
      <c r="F84" s="4">
        <f>'Jul Updated'!J84+Aug!J84+Sep!J84</f>
        <v>6685595</v>
      </c>
      <c r="G84" s="4">
        <f t="shared" si="21"/>
        <v>-4503701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21"/>
      <c r="B85" s="2">
        <f t="shared" si="22"/>
        <v>59</v>
      </c>
      <c r="C85" s="3" t="s">
        <v>88</v>
      </c>
      <c r="D85" s="6">
        <f>Sep!F85</f>
        <v>62604230</v>
      </c>
      <c r="E85" s="4">
        <f>'Jul Updated'!I85+Aug!I85+Sep!I85</f>
        <v>0</v>
      </c>
      <c r="F85" s="4">
        <f>'Jul Updated'!J85+Aug!J85+Sep!J85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Sep!F86</f>
        <v>1587962998</v>
      </c>
      <c r="E86" s="4">
        <f>'Jul Updated'!I86+Aug!I86+Sep!I86</f>
        <v>164457</v>
      </c>
      <c r="F86" s="4">
        <f>'Jul Updated'!J86+Aug!J86+Sep!J86</f>
        <v>70392601</v>
      </c>
      <c r="G86" s="4">
        <f t="shared" si="21"/>
        <v>-70228144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Sep!F87</f>
        <v>217244543.1</v>
      </c>
      <c r="E87" s="4">
        <f>'Jul Updated'!I87+Aug!I87+Sep!I87</f>
        <v>706841.6</v>
      </c>
      <c r="F87" s="4">
        <f>'Jul Updated'!J87+Aug!J87+Sep!J87</f>
        <v>17511179.08</v>
      </c>
      <c r="G87" s="4">
        <f t="shared" si="21"/>
        <v>-16804337.48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Sep!F88</f>
        <v>502736570</v>
      </c>
      <c r="E88" s="4">
        <f>'Jul Updated'!I88+Aug!I88+Sep!I88</f>
        <v>97533621</v>
      </c>
      <c r="F88" s="4">
        <f>'Jul Updated'!J88+Aug!J88+Sep!J88</f>
        <v>167852628</v>
      </c>
      <c r="G88" s="4">
        <f t="shared" si="21"/>
        <v>-70319007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6" t="s">
        <v>92</v>
      </c>
      <c r="B89" s="27"/>
      <c r="C89" s="34"/>
      <c r="D89" s="28">
        <f t="shared" ref="D89:G89" si="23">SUM(D82:D88)</f>
        <v>14141861142</v>
      </c>
      <c r="E89" s="28">
        <f t="shared" si="23"/>
        <v>208668157.6</v>
      </c>
      <c r="F89" s="28">
        <f t="shared" si="23"/>
        <v>586390194.7</v>
      </c>
      <c r="G89" s="28">
        <f t="shared" si="23"/>
        <v>-377722037.1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Sep!F90</f>
        <v>765643653</v>
      </c>
      <c r="E90" s="4">
        <f>'Jul Updated'!I90+Aug!I90+Sep!I90</f>
        <v>18915231</v>
      </c>
      <c r="F90" s="4">
        <f>'Jul Updated'!J90+Aug!J90+Sep!J90</f>
        <v>19803798</v>
      </c>
      <c r="G90" s="4">
        <f>E90-F90</f>
        <v>-888567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6" t="s">
        <v>94</v>
      </c>
      <c r="B91" s="34"/>
      <c r="C91" s="1"/>
      <c r="D91" s="28">
        <f t="shared" ref="D91:G91" si="24">SUM(D90)</f>
        <v>765643653</v>
      </c>
      <c r="E91" s="28">
        <f t="shared" si="24"/>
        <v>18915231</v>
      </c>
      <c r="F91" s="28">
        <f t="shared" si="24"/>
        <v>19803798</v>
      </c>
      <c r="G91" s="28">
        <f t="shared" si="24"/>
        <v>-888567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7"/>
      <c r="C92" s="34"/>
      <c r="D92" s="28">
        <f t="shared" ref="D92:G92" si="25">D80+D89+D91</f>
        <v>62052040009</v>
      </c>
      <c r="E92" s="28">
        <f t="shared" si="25"/>
        <v>1021840097</v>
      </c>
      <c r="F92" s="28">
        <f t="shared" si="25"/>
        <v>2393911601</v>
      </c>
      <c r="G92" s="28">
        <f t="shared" si="25"/>
        <v>-1372071503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35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1" t="s">
        <v>20</v>
      </c>
      <c r="B94" s="2"/>
      <c r="C94" s="35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21"/>
      <c r="B95" s="2">
        <f>B90+1</f>
        <v>64</v>
      </c>
      <c r="C95" s="35" t="s">
        <v>97</v>
      </c>
      <c r="D95" s="6">
        <f>Sep!F95</f>
        <v>173899572.4</v>
      </c>
      <c r="E95" s="4">
        <f>'Jul Updated'!I95+Aug!I95+Sep!I95</f>
        <v>243500</v>
      </c>
      <c r="F95" s="4">
        <f>'Jul Updated'!J95+Aug!J95+Sep!J95</f>
        <v>1091131.08</v>
      </c>
      <c r="G95" s="4">
        <f t="shared" ref="G95:G98" si="26">E95-F95</f>
        <v>-847631.08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1"/>
      <c r="B96" s="2">
        <f t="shared" ref="B96:B98" si="27">1+B95</f>
        <v>65</v>
      </c>
      <c r="C96" s="3" t="s">
        <v>98</v>
      </c>
      <c r="D96" s="6">
        <f>Sep!F96</f>
        <v>19854366371</v>
      </c>
      <c r="E96" s="4">
        <f>'Jul Updated'!I96+Aug!I96+Sep!I96</f>
        <v>1074682</v>
      </c>
      <c r="F96" s="4">
        <f>'Jul Updated'!J96+Aug!J96+Sep!J96</f>
        <v>879160391</v>
      </c>
      <c r="G96" s="4">
        <f t="shared" si="26"/>
        <v>-878085709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1"/>
      <c r="B97" s="2">
        <f t="shared" si="27"/>
        <v>66</v>
      </c>
      <c r="C97" s="3" t="s">
        <v>99</v>
      </c>
      <c r="D97" s="6">
        <f>Sep!F97</f>
        <v>1920302009</v>
      </c>
      <c r="E97" s="4">
        <f>'Jul Updated'!I97+Aug!I97+Sep!I97</f>
        <v>180086183</v>
      </c>
      <c r="F97" s="4">
        <f>'Jul Updated'!J97+Aug!J97+Sep!J97</f>
        <v>405392401</v>
      </c>
      <c r="G97" s="4">
        <f t="shared" si="26"/>
        <v>-225306218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100</v>
      </c>
      <c r="D98" s="6">
        <f>Sep!F98</f>
        <v>11069867974</v>
      </c>
      <c r="E98" s="4">
        <f>'Jul Updated'!I98+Aug!I98+Sep!I98</f>
        <v>1117401557</v>
      </c>
      <c r="F98" s="4">
        <f>'Jul Updated'!J98+Aug!J98+Sep!J98</f>
        <v>2239832182</v>
      </c>
      <c r="G98" s="4">
        <f t="shared" si="26"/>
        <v>-1122430625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1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98</v>
      </c>
      <c r="D100" s="6">
        <f>Sep!F100</f>
        <v>12766661045</v>
      </c>
      <c r="E100" s="4">
        <f>'Jul Updated'!I100+Aug!I100+Sep!I100</f>
        <v>2708008586</v>
      </c>
      <c r="F100" s="4">
        <f>'Jul Updated'!J100+Aug!J100+Sep!J100</f>
        <v>2002876183</v>
      </c>
      <c r="G100" s="4">
        <f>E100-F100</f>
        <v>705132403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6" t="s">
        <v>46</v>
      </c>
      <c r="B101" s="2"/>
      <c r="C101" s="3"/>
      <c r="D101" s="28">
        <f t="shared" ref="D101:G101" si="28">SUM(D95:D100)</f>
        <v>45785096971</v>
      </c>
      <c r="E101" s="28">
        <f t="shared" si="28"/>
        <v>4006814508</v>
      </c>
      <c r="F101" s="28">
        <f t="shared" si="28"/>
        <v>5528352288</v>
      </c>
      <c r="G101" s="28">
        <f t="shared" si="28"/>
        <v>-1521537780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1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101</v>
      </c>
      <c r="D103" s="6">
        <f>Sep!F103</f>
        <v>1350040703</v>
      </c>
      <c r="E103" s="4">
        <f>'Jul Updated'!I103+Aug!I103+Sep!I103</f>
        <v>66332605</v>
      </c>
      <c r="F103" s="4">
        <f>'Jul Updated'!J103+Aug!J103+Sep!J103</f>
        <v>666336818</v>
      </c>
      <c r="G103" s="4">
        <f>E103-F103</f>
        <v>-600004213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6" t="s">
        <v>92</v>
      </c>
      <c r="B104" s="2"/>
      <c r="C104" s="3"/>
      <c r="D104" s="28">
        <f t="shared" ref="D104:G104" si="29">SUM(D103)</f>
        <v>1350040703</v>
      </c>
      <c r="E104" s="28">
        <f t="shared" si="29"/>
        <v>66332605</v>
      </c>
      <c r="F104" s="28">
        <f t="shared" si="29"/>
        <v>666336818</v>
      </c>
      <c r="G104" s="28">
        <f t="shared" si="29"/>
        <v>-600004213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102</v>
      </c>
      <c r="B105" s="2"/>
      <c r="C105" s="3"/>
      <c r="D105" s="28">
        <f t="shared" ref="D105:G105" si="30">D101+D104</f>
        <v>47135137674</v>
      </c>
      <c r="E105" s="28">
        <f t="shared" si="30"/>
        <v>4073147113</v>
      </c>
      <c r="F105" s="28">
        <f t="shared" si="30"/>
        <v>6194689106</v>
      </c>
      <c r="G105" s="28">
        <f t="shared" si="30"/>
        <v>-2121541993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103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1" t="s">
        <v>104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1"/>
      <c r="B108" s="2">
        <f>1+B103</f>
        <v>70</v>
      </c>
      <c r="C108" s="3" t="s">
        <v>117</v>
      </c>
      <c r="D108" s="6">
        <f>Sep!F108</f>
        <v>9575618411</v>
      </c>
      <c r="E108" s="4">
        <f>'Jul Updated'!I108+Aug!I108+Sep!I108</f>
        <v>341853783</v>
      </c>
      <c r="F108" s="4">
        <f>'Jul Updated'!J108+Aug!J108+Sep!J108</f>
        <v>450785420</v>
      </c>
      <c r="G108" s="4">
        <f t="shared" ref="G108:G110" si="31">E108-F108</f>
        <v>-108931637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106</v>
      </c>
      <c r="D109" s="6">
        <f>Sep!F109</f>
        <v>6362305182</v>
      </c>
      <c r="E109" s="4">
        <f>'Jul Updated'!I109+Aug!I109+Sep!I109</f>
        <v>938176850</v>
      </c>
      <c r="F109" s="4">
        <f>'Jul Updated'!J109+Aug!J109+Sep!J109</f>
        <v>496579648</v>
      </c>
      <c r="G109" s="4">
        <f t="shared" si="31"/>
        <v>441597202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107</v>
      </c>
      <c r="D110" s="6">
        <f>Sep!F110</f>
        <v>3592469224</v>
      </c>
      <c r="E110" s="4">
        <f>'Jul Updated'!I110+Aug!I110+Sep!I110</f>
        <v>316673805</v>
      </c>
      <c r="F110" s="4">
        <f>'Jul Updated'!J110+Aug!J110+Sep!J110</f>
        <v>305906735</v>
      </c>
      <c r="G110" s="4">
        <f t="shared" si="31"/>
        <v>10767070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6" t="s">
        <v>46</v>
      </c>
      <c r="B111" s="2"/>
      <c r="C111" s="3"/>
      <c r="D111" s="28">
        <f t="shared" ref="D111:G111" si="33">SUM(D108:D110)</f>
        <v>19530392817</v>
      </c>
      <c r="E111" s="28">
        <f t="shared" si="33"/>
        <v>1596704438</v>
      </c>
      <c r="F111" s="28">
        <f t="shared" si="33"/>
        <v>1253271803</v>
      </c>
      <c r="G111" s="28">
        <f t="shared" si="33"/>
        <v>343432635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21" t="s">
        <v>108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105</v>
      </c>
      <c r="D113" s="6">
        <f>Sep!F113</f>
        <v>9033993909</v>
      </c>
      <c r="E113" s="4">
        <f>'Jul Updated'!I113+Aug!I113+Sep!I113</f>
        <v>133165303</v>
      </c>
      <c r="F113" s="4">
        <f>'Jul Updated'!J113+Aug!J113+Sep!J113</f>
        <v>297624532</v>
      </c>
      <c r="G113" s="4">
        <f>E113-F113</f>
        <v>-164459229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6" t="s">
        <v>92</v>
      </c>
      <c r="B114" s="27"/>
      <c r="C114" s="1"/>
      <c r="D114" s="28">
        <f t="shared" ref="D114:G114" si="34">SUM(D113)</f>
        <v>9033993909</v>
      </c>
      <c r="E114" s="28">
        <f t="shared" si="34"/>
        <v>133165303</v>
      </c>
      <c r="F114" s="28">
        <f t="shared" si="34"/>
        <v>297624532</v>
      </c>
      <c r="G114" s="28">
        <f t="shared" si="34"/>
        <v>-164459229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109</v>
      </c>
      <c r="B115" s="36"/>
      <c r="C115" s="34"/>
      <c r="D115" s="28">
        <f t="shared" ref="D115:G115" si="35">D111+D114</f>
        <v>28564386726</v>
      </c>
      <c r="E115" s="28">
        <f t="shared" si="35"/>
        <v>1729869741</v>
      </c>
      <c r="F115" s="28">
        <f t="shared" si="35"/>
        <v>1550896335</v>
      </c>
      <c r="G115" s="28">
        <f t="shared" si="35"/>
        <v>178973406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 t="s">
        <v>110</v>
      </c>
      <c r="B116" s="38"/>
      <c r="C116" s="39"/>
      <c r="D116" s="40">
        <f t="shared" ref="D116:G116" si="36">D40+D64+D92+D105+D115</f>
        <v>202832020014</v>
      </c>
      <c r="E116" s="40">
        <f t="shared" si="36"/>
        <v>8047918105</v>
      </c>
      <c r="F116" s="40">
        <f t="shared" si="36"/>
        <v>13432625976</v>
      </c>
      <c r="G116" s="40">
        <f t="shared" si="36"/>
        <v>-5384707871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5"/>
      <c r="B117" s="44"/>
      <c r="C117" s="44"/>
      <c r="D117" s="60">
        <f>D116-Sep!F116</f>
        <v>0</v>
      </c>
      <c r="E117" s="60">
        <f>E116-'Jul Updated'!I116-Aug!I116-'Sep UPDATED'!I116</f>
        <v>0</v>
      </c>
      <c r="F117" s="60">
        <f>F116-'Jul Updated'!J116-Aug!J116-'Sep UPDATED'!J116</f>
        <v>-0.000001907348633</v>
      </c>
      <c r="G117" s="60">
        <f>G116-'Jul Updated'!K116-Aug!K116-'Sep UPDATED'!K116</f>
        <v>-0.0000004768371582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5"/>
      <c r="B118" s="44"/>
      <c r="C118" s="44"/>
      <c r="D118" s="61"/>
      <c r="E118" s="61"/>
      <c r="F118" s="61"/>
      <c r="G118" s="6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5"/>
      <c r="B119" s="44"/>
      <c r="C119" s="4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5"/>
      <c r="B120" s="44"/>
      <c r="C120" s="4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5"/>
      <c r="B121" s="44"/>
      <c r="C121" s="4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5"/>
      <c r="B122" s="44"/>
      <c r="C122" s="4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4"/>
      <c r="B123" s="44"/>
      <c r="C123" s="4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4"/>
      <c r="B124" s="44"/>
      <c r="C124" s="4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4"/>
      <c r="B125" s="44"/>
      <c r="C125" s="4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4"/>
      <c r="B126" s="44"/>
      <c r="C126" s="4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4"/>
      <c r="B127" s="44"/>
      <c r="C127" s="4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4"/>
      <c r="B128" s="44"/>
      <c r="C128" s="4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4"/>
      <c r="B129" s="44"/>
      <c r="C129" s="4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4"/>
      <c r="B130" s="44"/>
      <c r="C130" s="4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4"/>
      <c r="B131" s="44"/>
      <c r="C131" s="4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4"/>
      <c r="B132" s="44"/>
      <c r="C132" s="4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4"/>
      <c r="B133" s="44"/>
      <c r="C133" s="4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4"/>
      <c r="B134" s="44"/>
      <c r="C134" s="4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4"/>
      <c r="B135" s="44"/>
      <c r="C135" s="4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4"/>
      <c r="B136" s="44"/>
      <c r="C136" s="4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4"/>
      <c r="B137" s="44"/>
      <c r="C137" s="4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4"/>
      <c r="B138" s="44"/>
      <c r="C138" s="4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4"/>
      <c r="B139" s="44"/>
      <c r="C139" s="4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4"/>
      <c r="B140" s="44"/>
      <c r="C140" s="4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4"/>
      <c r="B141" s="44"/>
      <c r="C141" s="4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4"/>
      <c r="B142" s="44"/>
      <c r="C142" s="4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4"/>
      <c r="B143" s="44"/>
      <c r="C143" s="4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4"/>
      <c r="B144" s="44"/>
      <c r="C144" s="4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4"/>
      <c r="B145" s="44"/>
      <c r="C145" s="4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4"/>
      <c r="B146" s="44"/>
      <c r="C146" s="4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4"/>
      <c r="B147" s="44"/>
      <c r="C147" s="4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4"/>
      <c r="B148" s="44"/>
      <c r="C148" s="4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4"/>
      <c r="B149" s="44"/>
      <c r="C149" s="4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4"/>
      <c r="B150" s="44"/>
      <c r="C150" s="4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4"/>
      <c r="B151" s="44"/>
      <c r="C151" s="4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4"/>
      <c r="B152" s="44"/>
      <c r="C152" s="4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4"/>
      <c r="B153" s="44"/>
      <c r="C153" s="4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4"/>
      <c r="B154" s="44"/>
      <c r="C154" s="4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4"/>
      <c r="B155" s="44"/>
      <c r="C155" s="4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4"/>
      <c r="B156" s="44"/>
      <c r="C156" s="4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4"/>
      <c r="B157" s="44"/>
      <c r="C157" s="4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4"/>
      <c r="B158" s="44"/>
      <c r="C158" s="4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4"/>
      <c r="B159" s="44"/>
      <c r="C159" s="4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4"/>
      <c r="B160" s="44"/>
      <c r="C160" s="4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4"/>
      <c r="B161" s="44"/>
      <c r="C161" s="4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4"/>
      <c r="B162" s="44"/>
      <c r="C162" s="4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4"/>
      <c r="B163" s="44"/>
      <c r="C163" s="4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4"/>
      <c r="B164" s="44"/>
      <c r="C164" s="4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4"/>
      <c r="B165" s="44"/>
      <c r="C165" s="4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4"/>
      <c r="B166" s="44"/>
      <c r="C166" s="4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4"/>
      <c r="B167" s="44"/>
      <c r="C167" s="4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4"/>
      <c r="B168" s="44"/>
      <c r="C168" s="4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4"/>
      <c r="B169" s="44"/>
      <c r="C169" s="4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4"/>
      <c r="B170" s="44"/>
      <c r="C170" s="4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4"/>
      <c r="B171" s="44"/>
      <c r="C171" s="4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4"/>
      <c r="B172" s="44"/>
      <c r="C172" s="4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4"/>
      <c r="B173" s="44"/>
      <c r="C173" s="4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4"/>
      <c r="B174" s="44"/>
      <c r="C174" s="4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4"/>
      <c r="B175" s="44"/>
      <c r="C175" s="4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4"/>
      <c r="B176" s="44"/>
      <c r="C176" s="4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4"/>
      <c r="B177" s="44"/>
      <c r="C177" s="4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4"/>
      <c r="B178" s="44"/>
      <c r="C178" s="4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4"/>
      <c r="B179" s="44"/>
      <c r="C179" s="4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4"/>
      <c r="B180" s="44"/>
      <c r="C180" s="4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4"/>
      <c r="B181" s="44"/>
      <c r="C181" s="4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4"/>
      <c r="B182" s="44"/>
      <c r="C182" s="4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4"/>
      <c r="B183" s="44"/>
      <c r="C183" s="4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4"/>
      <c r="B184" s="44"/>
      <c r="C184" s="4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4"/>
      <c r="B185" s="44"/>
      <c r="C185" s="4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4"/>
      <c r="B186" s="44"/>
      <c r="C186" s="4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4"/>
      <c r="B187" s="44"/>
      <c r="C187" s="4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4"/>
      <c r="B188" s="44"/>
      <c r="C188" s="4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4"/>
      <c r="B189" s="44"/>
      <c r="C189" s="4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4"/>
      <c r="B190" s="44"/>
      <c r="C190" s="4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4"/>
      <c r="B191" s="44"/>
      <c r="C191" s="4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4"/>
      <c r="B192" s="44"/>
      <c r="C192" s="4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4"/>
      <c r="B193" s="44"/>
      <c r="C193" s="4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4"/>
      <c r="B194" s="44"/>
      <c r="C194" s="4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4"/>
      <c r="B195" s="44"/>
      <c r="C195" s="4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4"/>
      <c r="B196" s="44"/>
      <c r="C196" s="4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4"/>
      <c r="B197" s="44"/>
      <c r="C197" s="4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4"/>
      <c r="B198" s="44"/>
      <c r="C198" s="4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4"/>
      <c r="B199" s="44"/>
      <c r="C199" s="4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4"/>
      <c r="B200" s="44"/>
      <c r="C200" s="4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4"/>
      <c r="B201" s="44"/>
      <c r="C201" s="4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4"/>
      <c r="B202" s="44"/>
      <c r="C202" s="4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4"/>
      <c r="B203" s="44"/>
      <c r="C203" s="4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4"/>
      <c r="B204" s="44"/>
      <c r="C204" s="4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4"/>
      <c r="B205" s="44"/>
      <c r="C205" s="4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4"/>
      <c r="B206" s="44"/>
      <c r="C206" s="4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4"/>
      <c r="B207" s="44"/>
      <c r="C207" s="4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4"/>
      <c r="B208" s="44"/>
      <c r="C208" s="4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4"/>
      <c r="B209" s="44"/>
      <c r="C209" s="4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4"/>
      <c r="B210" s="44"/>
      <c r="C210" s="4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4"/>
      <c r="B211" s="44"/>
      <c r="C211" s="4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4"/>
      <c r="B212" s="44"/>
      <c r="C212" s="4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4"/>
      <c r="B213" s="44"/>
      <c r="C213" s="4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4"/>
      <c r="B214" s="44"/>
      <c r="C214" s="4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4"/>
      <c r="B215" s="44"/>
      <c r="C215" s="4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4"/>
      <c r="B216" s="44"/>
      <c r="C216" s="4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4"/>
      <c r="B217" s="44"/>
      <c r="C217" s="4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4"/>
      <c r="B218" s="44"/>
      <c r="C218" s="4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4"/>
      <c r="B219" s="44"/>
      <c r="C219" s="4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4"/>
      <c r="B220" s="44"/>
      <c r="C220" s="4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4"/>
      <c r="B221" s="44"/>
      <c r="C221" s="4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4"/>
      <c r="B222" s="44"/>
      <c r="C222" s="4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4"/>
      <c r="B223" s="44"/>
      <c r="C223" s="4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4"/>
      <c r="B224" s="44"/>
      <c r="C224" s="4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4"/>
      <c r="B225" s="44"/>
      <c r="C225" s="4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4"/>
      <c r="B226" s="44"/>
      <c r="C226" s="4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4"/>
      <c r="B227" s="44"/>
      <c r="C227" s="4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4"/>
      <c r="B228" s="44"/>
      <c r="C228" s="4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4"/>
      <c r="B229" s="44"/>
      <c r="C229" s="4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4"/>
      <c r="B230" s="44"/>
      <c r="C230" s="4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4"/>
      <c r="B231" s="44"/>
      <c r="C231" s="4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4"/>
      <c r="B232" s="44"/>
      <c r="C232" s="4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4"/>
      <c r="B233" s="44"/>
      <c r="C233" s="4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4"/>
      <c r="B234" s="44"/>
      <c r="C234" s="4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4"/>
      <c r="B235" s="44"/>
      <c r="C235" s="4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4"/>
      <c r="B236" s="44"/>
      <c r="C236" s="4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4"/>
      <c r="B237" s="44"/>
      <c r="C237" s="4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4"/>
      <c r="B238" s="44"/>
      <c r="C238" s="4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4"/>
      <c r="B239" s="44"/>
      <c r="C239" s="4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4"/>
      <c r="B240" s="44"/>
      <c r="C240" s="4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4"/>
      <c r="B241" s="44"/>
      <c r="C241" s="4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4"/>
      <c r="B242" s="44"/>
      <c r="C242" s="4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4"/>
      <c r="B243" s="44"/>
      <c r="C243" s="4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4"/>
      <c r="B244" s="44"/>
      <c r="C244" s="4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4"/>
      <c r="B245" s="44"/>
      <c r="C245" s="4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4"/>
      <c r="B246" s="44"/>
      <c r="C246" s="4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4"/>
      <c r="B247" s="44"/>
      <c r="C247" s="4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4"/>
      <c r="B248" s="44"/>
      <c r="C248" s="4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4"/>
      <c r="B249" s="44"/>
      <c r="C249" s="4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4"/>
      <c r="B250" s="44"/>
      <c r="C250" s="4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4"/>
      <c r="B251" s="44"/>
      <c r="C251" s="4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4"/>
      <c r="B252" s="44"/>
      <c r="C252" s="4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4"/>
      <c r="B253" s="44"/>
      <c r="C253" s="4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4"/>
      <c r="B254" s="44"/>
      <c r="C254" s="4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4"/>
      <c r="B255" s="44"/>
      <c r="C255" s="4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4"/>
      <c r="B256" s="44"/>
      <c r="C256" s="4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4"/>
      <c r="B257" s="44"/>
      <c r="C257" s="4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4"/>
      <c r="B258" s="44"/>
      <c r="C258" s="4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4"/>
      <c r="B259" s="44"/>
      <c r="C259" s="4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4"/>
      <c r="B260" s="44"/>
      <c r="C260" s="4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4"/>
      <c r="B261" s="44"/>
      <c r="C261" s="4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4"/>
      <c r="B262" s="44"/>
      <c r="C262" s="4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4"/>
      <c r="B263" s="44"/>
      <c r="C263" s="4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4"/>
      <c r="B264" s="44"/>
      <c r="C264" s="4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4"/>
      <c r="B265" s="44"/>
      <c r="C265" s="4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4"/>
      <c r="B266" s="44"/>
      <c r="C266" s="4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4"/>
      <c r="B267" s="44"/>
      <c r="C267" s="4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4"/>
      <c r="B268" s="44"/>
      <c r="C268" s="4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4"/>
      <c r="B269" s="44"/>
      <c r="C269" s="4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4"/>
      <c r="B270" s="44"/>
      <c r="C270" s="4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4"/>
      <c r="B271" s="44"/>
      <c r="C271" s="4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4"/>
      <c r="B272" s="44"/>
      <c r="C272" s="4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4"/>
      <c r="B273" s="44"/>
      <c r="C273" s="4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4"/>
      <c r="B274" s="44"/>
      <c r="C274" s="4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4"/>
      <c r="B275" s="44"/>
      <c r="C275" s="4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4"/>
      <c r="B276" s="44"/>
      <c r="C276" s="4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4"/>
      <c r="B277" s="44"/>
      <c r="C277" s="4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4"/>
      <c r="B278" s="44"/>
      <c r="C278" s="4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4"/>
      <c r="B279" s="44"/>
      <c r="C279" s="4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4"/>
      <c r="B280" s="44"/>
      <c r="C280" s="4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4"/>
      <c r="B281" s="44"/>
      <c r="C281" s="4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4"/>
      <c r="B282" s="44"/>
      <c r="C282" s="4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4"/>
      <c r="B283" s="44"/>
      <c r="C283" s="4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4"/>
      <c r="B284" s="44"/>
      <c r="C284" s="4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4"/>
      <c r="B285" s="44"/>
      <c r="C285" s="4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4"/>
      <c r="B286" s="44"/>
      <c r="C286" s="4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4"/>
      <c r="B287" s="44"/>
      <c r="C287" s="4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4"/>
      <c r="B288" s="44"/>
      <c r="C288" s="4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4"/>
      <c r="B289" s="44"/>
      <c r="C289" s="4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4"/>
      <c r="B290" s="44"/>
      <c r="C290" s="4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4"/>
      <c r="B291" s="44"/>
      <c r="C291" s="4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4"/>
      <c r="B292" s="44"/>
      <c r="C292" s="4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4"/>
      <c r="B293" s="44"/>
      <c r="C293" s="4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4"/>
      <c r="B294" s="44"/>
      <c r="C294" s="4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4"/>
      <c r="B295" s="44"/>
      <c r="C295" s="4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4"/>
      <c r="B296" s="44"/>
      <c r="C296" s="4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4"/>
      <c r="B297" s="44"/>
      <c r="C297" s="4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4"/>
      <c r="B298" s="44"/>
      <c r="C298" s="4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4"/>
      <c r="B299" s="44"/>
      <c r="C299" s="4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4"/>
      <c r="B300" s="44"/>
      <c r="C300" s="4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4"/>
      <c r="B301" s="44"/>
      <c r="C301" s="4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4"/>
      <c r="B302" s="44"/>
      <c r="C302" s="4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4"/>
      <c r="B303" s="44"/>
      <c r="C303" s="4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4"/>
      <c r="B304" s="44"/>
      <c r="C304" s="4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4"/>
      <c r="B305" s="44"/>
      <c r="C305" s="4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4"/>
      <c r="B306" s="44"/>
      <c r="C306" s="4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4"/>
      <c r="B307" s="44"/>
      <c r="C307" s="4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4"/>
      <c r="B308" s="44"/>
      <c r="C308" s="4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4"/>
      <c r="B309" s="44"/>
      <c r="C309" s="4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4"/>
      <c r="B310" s="44"/>
      <c r="C310" s="4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4"/>
      <c r="B311" s="44"/>
      <c r="C311" s="4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4"/>
      <c r="B312" s="44"/>
      <c r="C312" s="4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4"/>
      <c r="B313" s="44"/>
      <c r="C313" s="4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4"/>
      <c r="B314" s="44"/>
      <c r="C314" s="4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4"/>
      <c r="B315" s="44"/>
      <c r="C315" s="4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4"/>
      <c r="B316" s="44"/>
      <c r="C316" s="4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4"/>
      <c r="B317" s="44"/>
      <c r="C317" s="4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4"/>
      <c r="B318" s="44"/>
      <c r="C318" s="4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4"/>
      <c r="B319" s="44"/>
      <c r="C319" s="4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4"/>
      <c r="B320" s="44"/>
      <c r="C320" s="4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4"/>
      <c r="B321" s="44"/>
      <c r="C321" s="4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4"/>
      <c r="B322" s="44"/>
      <c r="C322" s="4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4"/>
      <c r="B323" s="44"/>
      <c r="C323" s="4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4"/>
      <c r="B324" s="44"/>
      <c r="C324" s="4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4"/>
      <c r="B325" s="44"/>
      <c r="C325" s="4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4"/>
      <c r="B326" s="44"/>
      <c r="C326" s="4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4"/>
      <c r="B327" s="44"/>
      <c r="C327" s="4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4"/>
      <c r="B328" s="44"/>
      <c r="C328" s="4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4"/>
      <c r="B329" s="44"/>
      <c r="C329" s="4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4"/>
      <c r="B330" s="44"/>
      <c r="C330" s="4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4"/>
      <c r="B331" s="44"/>
      <c r="C331" s="4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4"/>
      <c r="B332" s="44"/>
      <c r="C332" s="4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4"/>
      <c r="B333" s="44"/>
      <c r="C333" s="4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4"/>
      <c r="B334" s="44"/>
      <c r="C334" s="4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4"/>
      <c r="B335" s="44"/>
      <c r="C335" s="4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4"/>
      <c r="B336" s="44"/>
      <c r="C336" s="4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4"/>
      <c r="B337" s="44"/>
      <c r="C337" s="4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4"/>
      <c r="B338" s="44"/>
      <c r="C338" s="4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4"/>
      <c r="B339" s="44"/>
      <c r="C339" s="4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4"/>
      <c r="B340" s="44"/>
      <c r="C340" s="4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4"/>
      <c r="B341" s="44"/>
      <c r="C341" s="4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4"/>
      <c r="B342" s="44"/>
      <c r="C342" s="4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4"/>
      <c r="B343" s="44"/>
      <c r="C343" s="4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4"/>
      <c r="B344" s="44"/>
      <c r="C344" s="4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4"/>
      <c r="B345" s="44"/>
      <c r="C345" s="4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4"/>
      <c r="B346" s="44"/>
      <c r="C346" s="4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4"/>
      <c r="B347" s="44"/>
      <c r="C347" s="4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4"/>
      <c r="B348" s="44"/>
      <c r="C348" s="4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4"/>
      <c r="B349" s="44"/>
      <c r="C349" s="4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4"/>
      <c r="B350" s="44"/>
      <c r="C350" s="4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4"/>
      <c r="B351" s="44"/>
      <c r="C351" s="4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4"/>
      <c r="B352" s="44"/>
      <c r="C352" s="4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4"/>
      <c r="B353" s="44"/>
      <c r="C353" s="4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4"/>
      <c r="B354" s="44"/>
      <c r="C354" s="4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4"/>
      <c r="B355" s="44"/>
      <c r="C355" s="4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4"/>
      <c r="B356" s="44"/>
      <c r="C356" s="4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4"/>
      <c r="B357" s="44"/>
      <c r="C357" s="4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4"/>
      <c r="B358" s="44"/>
      <c r="C358" s="4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4"/>
      <c r="B359" s="44"/>
      <c r="C359" s="4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4"/>
      <c r="B360" s="44"/>
      <c r="C360" s="4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4"/>
      <c r="B361" s="44"/>
      <c r="C361" s="4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4"/>
      <c r="B362" s="44"/>
      <c r="C362" s="4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4"/>
      <c r="B363" s="44"/>
      <c r="C363" s="4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4"/>
      <c r="B364" s="44"/>
      <c r="C364" s="4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4"/>
      <c r="B365" s="44"/>
      <c r="C365" s="4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4"/>
      <c r="B366" s="44"/>
      <c r="C366" s="4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4"/>
      <c r="B367" s="44"/>
      <c r="C367" s="4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4"/>
      <c r="B368" s="44"/>
      <c r="C368" s="4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4"/>
      <c r="B369" s="44"/>
      <c r="C369" s="4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4"/>
      <c r="B370" s="44"/>
      <c r="C370" s="4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4"/>
      <c r="B371" s="44"/>
      <c r="C371" s="4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4"/>
      <c r="B372" s="44"/>
      <c r="C372" s="4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4"/>
      <c r="B373" s="44"/>
      <c r="C373" s="4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4"/>
      <c r="B374" s="44"/>
      <c r="C374" s="4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4"/>
      <c r="B375" s="44"/>
      <c r="C375" s="4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4"/>
      <c r="B376" s="44"/>
      <c r="C376" s="4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4"/>
      <c r="B377" s="44"/>
      <c r="C377" s="4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4"/>
      <c r="B378" s="44"/>
      <c r="C378" s="4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4"/>
      <c r="B379" s="44"/>
      <c r="C379" s="4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4"/>
      <c r="B380" s="44"/>
      <c r="C380" s="4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4"/>
      <c r="B381" s="44"/>
      <c r="C381" s="4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4"/>
      <c r="B382" s="44"/>
      <c r="C382" s="4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4"/>
      <c r="B383" s="44"/>
      <c r="C383" s="4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4"/>
      <c r="B384" s="44"/>
      <c r="C384" s="4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4"/>
      <c r="B385" s="44"/>
      <c r="C385" s="4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4"/>
      <c r="B386" s="44"/>
      <c r="C386" s="4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4"/>
      <c r="B387" s="44"/>
      <c r="C387" s="4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4"/>
      <c r="B388" s="44"/>
      <c r="C388" s="4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4"/>
      <c r="B389" s="44"/>
      <c r="C389" s="4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4"/>
      <c r="B390" s="44"/>
      <c r="C390" s="4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4"/>
      <c r="B391" s="44"/>
      <c r="C391" s="4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4"/>
      <c r="B392" s="44"/>
      <c r="C392" s="4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4"/>
      <c r="B393" s="44"/>
      <c r="C393" s="4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4"/>
      <c r="B394" s="44"/>
      <c r="C394" s="4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4"/>
      <c r="B395" s="44"/>
      <c r="C395" s="4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4"/>
      <c r="B396" s="44"/>
      <c r="C396" s="4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4"/>
      <c r="B397" s="44"/>
      <c r="C397" s="4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4"/>
      <c r="B398" s="44"/>
      <c r="C398" s="4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4"/>
      <c r="B399" s="44"/>
      <c r="C399" s="4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4"/>
      <c r="B400" s="44"/>
      <c r="C400" s="4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4"/>
      <c r="B401" s="44"/>
      <c r="C401" s="4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4"/>
      <c r="B402" s="44"/>
      <c r="C402" s="4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4"/>
      <c r="B403" s="44"/>
      <c r="C403" s="4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4"/>
      <c r="B404" s="44"/>
      <c r="C404" s="4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4"/>
      <c r="B405" s="44"/>
      <c r="C405" s="4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4"/>
      <c r="B406" s="44"/>
      <c r="C406" s="4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4"/>
      <c r="B407" s="44"/>
      <c r="C407" s="4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4"/>
      <c r="B408" s="44"/>
      <c r="C408" s="4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4"/>
      <c r="B409" s="44"/>
      <c r="C409" s="4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4"/>
      <c r="B410" s="44"/>
      <c r="C410" s="4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4"/>
      <c r="B411" s="44"/>
      <c r="C411" s="4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4"/>
      <c r="B412" s="44"/>
      <c r="C412" s="4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4"/>
      <c r="B413" s="44"/>
      <c r="C413" s="4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4"/>
      <c r="B414" s="44"/>
      <c r="C414" s="4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4"/>
      <c r="B415" s="44"/>
      <c r="C415" s="4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4"/>
      <c r="B416" s="44"/>
      <c r="C416" s="4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4"/>
      <c r="B417" s="44"/>
      <c r="C417" s="4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4"/>
      <c r="B418" s="44"/>
      <c r="C418" s="4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4"/>
      <c r="B419" s="44"/>
      <c r="C419" s="4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4"/>
      <c r="B420" s="44"/>
      <c r="C420" s="4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4"/>
      <c r="B421" s="44"/>
      <c r="C421" s="4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4"/>
      <c r="B422" s="44"/>
      <c r="C422" s="4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4"/>
      <c r="B423" s="44"/>
      <c r="C423" s="4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4"/>
      <c r="B424" s="44"/>
      <c r="C424" s="4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4"/>
      <c r="B425" s="44"/>
      <c r="C425" s="4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4"/>
      <c r="B426" s="44"/>
      <c r="C426" s="4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4"/>
      <c r="B427" s="44"/>
      <c r="C427" s="4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4"/>
      <c r="B428" s="44"/>
      <c r="C428" s="4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4"/>
      <c r="B429" s="44"/>
      <c r="C429" s="4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4"/>
      <c r="B430" s="44"/>
      <c r="C430" s="4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4"/>
      <c r="B431" s="44"/>
      <c r="C431" s="4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4"/>
      <c r="B432" s="44"/>
      <c r="C432" s="4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4"/>
      <c r="B433" s="44"/>
      <c r="C433" s="4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4"/>
      <c r="B434" s="44"/>
      <c r="C434" s="4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4"/>
      <c r="B435" s="44"/>
      <c r="C435" s="4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4"/>
      <c r="B436" s="44"/>
      <c r="C436" s="4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4"/>
      <c r="B437" s="44"/>
      <c r="C437" s="4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4"/>
      <c r="B438" s="44"/>
      <c r="C438" s="4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4"/>
      <c r="B439" s="44"/>
      <c r="C439" s="4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4"/>
      <c r="B440" s="44"/>
      <c r="C440" s="4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4"/>
      <c r="B441" s="44"/>
      <c r="C441" s="4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4"/>
      <c r="B442" s="44"/>
      <c r="C442" s="4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4"/>
      <c r="B443" s="44"/>
      <c r="C443" s="4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4"/>
      <c r="B444" s="44"/>
      <c r="C444" s="4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4"/>
      <c r="B445" s="44"/>
      <c r="C445" s="4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4"/>
      <c r="B446" s="44"/>
      <c r="C446" s="4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4"/>
      <c r="B447" s="44"/>
      <c r="C447" s="4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4"/>
      <c r="B448" s="44"/>
      <c r="C448" s="4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4"/>
      <c r="B449" s="44"/>
      <c r="C449" s="4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4"/>
      <c r="B450" s="44"/>
      <c r="C450" s="4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4"/>
      <c r="B451" s="44"/>
      <c r="C451" s="4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4"/>
      <c r="B452" s="44"/>
      <c r="C452" s="4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4"/>
      <c r="B453" s="44"/>
      <c r="C453" s="4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4"/>
      <c r="B454" s="44"/>
      <c r="C454" s="4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4"/>
      <c r="B455" s="44"/>
      <c r="C455" s="4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4"/>
      <c r="B456" s="44"/>
      <c r="C456" s="4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4"/>
      <c r="B457" s="44"/>
      <c r="C457" s="4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4"/>
      <c r="B458" s="44"/>
      <c r="C458" s="4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4"/>
      <c r="B459" s="44"/>
      <c r="C459" s="4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4"/>
      <c r="B460" s="44"/>
      <c r="C460" s="4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4"/>
      <c r="B461" s="44"/>
      <c r="C461" s="4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4"/>
      <c r="B462" s="44"/>
      <c r="C462" s="4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4"/>
      <c r="B463" s="44"/>
      <c r="C463" s="4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4"/>
      <c r="B464" s="44"/>
      <c r="C464" s="4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4"/>
      <c r="B465" s="44"/>
      <c r="C465" s="4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4"/>
      <c r="B466" s="44"/>
      <c r="C466" s="4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4"/>
      <c r="B467" s="44"/>
      <c r="C467" s="4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4"/>
      <c r="B468" s="44"/>
      <c r="C468" s="4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4"/>
      <c r="B469" s="44"/>
      <c r="C469" s="4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4"/>
      <c r="B470" s="44"/>
      <c r="C470" s="4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4"/>
      <c r="B471" s="44"/>
      <c r="C471" s="4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4"/>
      <c r="B472" s="44"/>
      <c r="C472" s="4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4"/>
      <c r="B473" s="44"/>
      <c r="C473" s="4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4"/>
      <c r="B474" s="44"/>
      <c r="C474" s="4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4"/>
      <c r="B475" s="44"/>
      <c r="C475" s="4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4"/>
      <c r="B476" s="44"/>
      <c r="C476" s="4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4"/>
      <c r="B477" s="44"/>
      <c r="C477" s="4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4"/>
      <c r="B478" s="44"/>
      <c r="C478" s="4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4"/>
      <c r="B479" s="44"/>
      <c r="C479" s="4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4"/>
      <c r="B480" s="44"/>
      <c r="C480" s="4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4"/>
      <c r="B481" s="44"/>
      <c r="C481" s="4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4"/>
      <c r="B482" s="44"/>
      <c r="C482" s="4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4"/>
      <c r="B483" s="44"/>
      <c r="C483" s="4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4"/>
      <c r="B484" s="44"/>
      <c r="C484" s="4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4"/>
      <c r="B485" s="44"/>
      <c r="C485" s="4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4"/>
      <c r="B486" s="44"/>
      <c r="C486" s="4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4"/>
      <c r="B487" s="44"/>
      <c r="C487" s="4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4"/>
      <c r="B488" s="44"/>
      <c r="C488" s="4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4"/>
      <c r="B489" s="44"/>
      <c r="C489" s="4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4"/>
      <c r="B490" s="44"/>
      <c r="C490" s="4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4"/>
      <c r="B491" s="44"/>
      <c r="C491" s="4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4"/>
      <c r="B492" s="44"/>
      <c r="C492" s="4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4"/>
      <c r="B493" s="44"/>
      <c r="C493" s="4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4"/>
      <c r="B494" s="44"/>
      <c r="C494" s="4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4"/>
      <c r="B495" s="44"/>
      <c r="C495" s="4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4"/>
      <c r="B496" s="44"/>
      <c r="C496" s="4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4"/>
      <c r="B497" s="44"/>
      <c r="C497" s="4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4"/>
      <c r="B498" s="44"/>
      <c r="C498" s="4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4"/>
      <c r="B499" s="44"/>
      <c r="C499" s="4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4"/>
      <c r="B500" s="44"/>
      <c r="C500" s="4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4"/>
      <c r="B501" s="44"/>
      <c r="C501" s="4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4"/>
      <c r="B502" s="44"/>
      <c r="C502" s="4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4"/>
      <c r="B503" s="44"/>
      <c r="C503" s="4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4"/>
      <c r="B504" s="44"/>
      <c r="C504" s="4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4"/>
      <c r="B505" s="44"/>
      <c r="C505" s="4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4"/>
      <c r="B506" s="44"/>
      <c r="C506" s="4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4"/>
      <c r="B507" s="44"/>
      <c r="C507" s="4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4"/>
      <c r="B508" s="44"/>
      <c r="C508" s="4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4"/>
      <c r="B509" s="44"/>
      <c r="C509" s="4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4"/>
      <c r="B510" s="44"/>
      <c r="C510" s="4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4"/>
      <c r="B511" s="44"/>
      <c r="C511" s="4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4"/>
      <c r="B512" s="44"/>
      <c r="C512" s="4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4"/>
      <c r="B513" s="44"/>
      <c r="C513" s="4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4"/>
      <c r="B514" s="44"/>
      <c r="C514" s="4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4"/>
      <c r="B515" s="44"/>
      <c r="C515" s="4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4"/>
      <c r="B516" s="44"/>
      <c r="C516" s="4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4"/>
      <c r="B517" s="44"/>
      <c r="C517" s="4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4"/>
      <c r="B518" s="44"/>
      <c r="C518" s="4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4"/>
      <c r="B519" s="44"/>
      <c r="C519" s="4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4"/>
      <c r="B520" s="44"/>
      <c r="C520" s="4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4"/>
      <c r="B521" s="44"/>
      <c r="C521" s="4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4"/>
      <c r="B522" s="44"/>
      <c r="C522" s="4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4"/>
      <c r="B523" s="44"/>
      <c r="C523" s="4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4"/>
      <c r="B524" s="44"/>
      <c r="C524" s="4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4"/>
      <c r="B525" s="44"/>
      <c r="C525" s="4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4"/>
      <c r="B526" s="44"/>
      <c r="C526" s="4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4"/>
      <c r="B527" s="44"/>
      <c r="C527" s="4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4"/>
      <c r="B528" s="44"/>
      <c r="C528" s="4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4"/>
      <c r="B529" s="44"/>
      <c r="C529" s="4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4"/>
      <c r="B530" s="44"/>
      <c r="C530" s="4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4"/>
      <c r="B531" s="44"/>
      <c r="C531" s="4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4"/>
      <c r="B532" s="44"/>
      <c r="C532" s="4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4"/>
      <c r="B533" s="44"/>
      <c r="C533" s="4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4"/>
      <c r="B534" s="44"/>
      <c r="C534" s="4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4"/>
      <c r="B535" s="44"/>
      <c r="C535" s="4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4"/>
      <c r="B536" s="44"/>
      <c r="C536" s="4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4"/>
      <c r="B537" s="44"/>
      <c r="C537" s="4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4"/>
      <c r="B538" s="44"/>
      <c r="C538" s="4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4"/>
      <c r="B539" s="44"/>
      <c r="C539" s="4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4"/>
      <c r="B540" s="44"/>
      <c r="C540" s="4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4"/>
      <c r="B541" s="44"/>
      <c r="C541" s="4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4"/>
      <c r="B542" s="44"/>
      <c r="C542" s="4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4"/>
      <c r="B543" s="44"/>
      <c r="C543" s="4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4"/>
      <c r="B544" s="44"/>
      <c r="C544" s="4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4"/>
      <c r="B545" s="44"/>
      <c r="C545" s="4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4"/>
      <c r="B546" s="44"/>
      <c r="C546" s="4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4"/>
      <c r="B547" s="44"/>
      <c r="C547" s="4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4"/>
      <c r="B548" s="44"/>
      <c r="C548" s="4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4"/>
      <c r="B549" s="44"/>
      <c r="C549" s="4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4"/>
      <c r="B550" s="44"/>
      <c r="C550" s="4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4"/>
      <c r="B551" s="44"/>
      <c r="C551" s="4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4"/>
      <c r="B552" s="44"/>
      <c r="C552" s="4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4"/>
      <c r="B553" s="44"/>
      <c r="C553" s="4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4"/>
      <c r="B554" s="44"/>
      <c r="C554" s="4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4"/>
      <c r="B555" s="44"/>
      <c r="C555" s="4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4"/>
      <c r="B556" s="44"/>
      <c r="C556" s="4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4"/>
      <c r="B557" s="44"/>
      <c r="C557" s="4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4"/>
      <c r="B558" s="44"/>
      <c r="C558" s="4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4"/>
      <c r="B559" s="44"/>
      <c r="C559" s="4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4"/>
      <c r="B560" s="44"/>
      <c r="C560" s="4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4"/>
      <c r="B561" s="44"/>
      <c r="C561" s="4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4"/>
      <c r="B562" s="44"/>
      <c r="C562" s="4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4"/>
      <c r="B563" s="44"/>
      <c r="C563" s="4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4"/>
      <c r="B564" s="44"/>
      <c r="C564" s="4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4"/>
      <c r="B565" s="44"/>
      <c r="C565" s="4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4"/>
      <c r="B566" s="44"/>
      <c r="C566" s="4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4"/>
      <c r="B567" s="44"/>
      <c r="C567" s="4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4"/>
      <c r="B568" s="44"/>
      <c r="C568" s="4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4"/>
      <c r="B569" s="44"/>
      <c r="C569" s="4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4"/>
      <c r="B570" s="44"/>
      <c r="C570" s="4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4"/>
      <c r="B571" s="44"/>
      <c r="C571" s="4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4"/>
      <c r="B572" s="44"/>
      <c r="C572" s="4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4"/>
      <c r="B573" s="44"/>
      <c r="C573" s="4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4"/>
      <c r="B574" s="44"/>
      <c r="C574" s="4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4"/>
      <c r="B575" s="44"/>
      <c r="C575" s="4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4"/>
      <c r="B576" s="44"/>
      <c r="C576" s="4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4"/>
      <c r="B577" s="44"/>
      <c r="C577" s="4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4"/>
      <c r="B578" s="44"/>
      <c r="C578" s="4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4"/>
      <c r="B579" s="44"/>
      <c r="C579" s="4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4"/>
      <c r="B580" s="44"/>
      <c r="C580" s="4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4"/>
      <c r="B581" s="44"/>
      <c r="C581" s="4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4"/>
      <c r="B582" s="44"/>
      <c r="C582" s="4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4"/>
      <c r="B583" s="44"/>
      <c r="C583" s="4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4"/>
      <c r="B584" s="44"/>
      <c r="C584" s="4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4"/>
      <c r="B585" s="44"/>
      <c r="C585" s="4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4"/>
      <c r="B586" s="44"/>
      <c r="C586" s="4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4"/>
      <c r="B587" s="44"/>
      <c r="C587" s="4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4"/>
      <c r="B588" s="44"/>
      <c r="C588" s="4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4"/>
      <c r="B589" s="44"/>
      <c r="C589" s="4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4"/>
      <c r="B590" s="44"/>
      <c r="C590" s="4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4"/>
      <c r="B591" s="44"/>
      <c r="C591" s="4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4"/>
      <c r="B592" s="44"/>
      <c r="C592" s="4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4"/>
      <c r="B593" s="44"/>
      <c r="C593" s="4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4"/>
      <c r="B594" s="44"/>
      <c r="C594" s="4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4"/>
      <c r="B595" s="44"/>
      <c r="C595" s="4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4"/>
      <c r="B596" s="44"/>
      <c r="C596" s="4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4"/>
      <c r="B597" s="44"/>
      <c r="C597" s="4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4"/>
      <c r="B598" s="44"/>
      <c r="C598" s="4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4"/>
      <c r="B599" s="44"/>
      <c r="C599" s="4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4"/>
      <c r="B600" s="44"/>
      <c r="C600" s="4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4"/>
      <c r="B601" s="44"/>
      <c r="C601" s="4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4"/>
      <c r="B602" s="44"/>
      <c r="C602" s="4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4"/>
      <c r="B603" s="44"/>
      <c r="C603" s="4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4"/>
      <c r="B604" s="44"/>
      <c r="C604" s="4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4"/>
      <c r="B605" s="44"/>
      <c r="C605" s="4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4"/>
      <c r="B606" s="44"/>
      <c r="C606" s="4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4"/>
      <c r="B607" s="44"/>
      <c r="C607" s="4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4"/>
      <c r="B608" s="44"/>
      <c r="C608" s="4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4"/>
      <c r="B609" s="44"/>
      <c r="C609" s="4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4"/>
      <c r="B610" s="44"/>
      <c r="C610" s="4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4"/>
      <c r="B611" s="44"/>
      <c r="C611" s="4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4"/>
      <c r="B612" s="44"/>
      <c r="C612" s="4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4"/>
      <c r="B613" s="44"/>
      <c r="C613" s="4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4"/>
      <c r="B614" s="44"/>
      <c r="C614" s="4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4"/>
      <c r="B615" s="44"/>
      <c r="C615" s="4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4"/>
      <c r="B616" s="44"/>
      <c r="C616" s="4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4"/>
      <c r="B617" s="44"/>
      <c r="C617" s="4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4"/>
      <c r="B618" s="44"/>
      <c r="C618" s="4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4"/>
      <c r="B619" s="44"/>
      <c r="C619" s="4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4"/>
      <c r="B620" s="44"/>
      <c r="C620" s="4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4"/>
      <c r="B621" s="44"/>
      <c r="C621" s="4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4"/>
      <c r="B622" s="44"/>
      <c r="C622" s="4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4"/>
      <c r="B623" s="44"/>
      <c r="C623" s="4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4"/>
      <c r="B624" s="44"/>
      <c r="C624" s="4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4"/>
      <c r="B625" s="44"/>
      <c r="C625" s="4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4"/>
      <c r="B626" s="44"/>
      <c r="C626" s="4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4"/>
      <c r="B627" s="44"/>
      <c r="C627" s="4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4"/>
      <c r="B628" s="44"/>
      <c r="C628" s="4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4"/>
      <c r="B629" s="44"/>
      <c r="C629" s="4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4"/>
      <c r="B630" s="44"/>
      <c r="C630" s="4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4"/>
      <c r="B631" s="44"/>
      <c r="C631" s="4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4"/>
      <c r="B632" s="44"/>
      <c r="C632" s="4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4"/>
      <c r="B633" s="44"/>
      <c r="C633" s="4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4"/>
      <c r="B634" s="44"/>
      <c r="C634" s="4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4"/>
      <c r="B635" s="44"/>
      <c r="C635" s="4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4"/>
      <c r="B636" s="44"/>
      <c r="C636" s="4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4"/>
      <c r="B637" s="44"/>
      <c r="C637" s="4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4"/>
      <c r="B638" s="44"/>
      <c r="C638" s="4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4"/>
      <c r="B639" s="44"/>
      <c r="C639" s="4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4"/>
      <c r="B640" s="44"/>
      <c r="C640" s="4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4"/>
      <c r="B641" s="44"/>
      <c r="C641" s="4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4"/>
      <c r="B642" s="44"/>
      <c r="C642" s="4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4"/>
      <c r="B643" s="44"/>
      <c r="C643" s="4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4"/>
      <c r="B644" s="44"/>
      <c r="C644" s="4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4"/>
      <c r="B645" s="44"/>
      <c r="C645" s="4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4"/>
      <c r="B646" s="44"/>
      <c r="C646" s="4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4"/>
      <c r="B647" s="44"/>
      <c r="C647" s="4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4"/>
      <c r="B648" s="44"/>
      <c r="C648" s="4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4"/>
      <c r="B649" s="44"/>
      <c r="C649" s="4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4"/>
      <c r="B650" s="44"/>
      <c r="C650" s="4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4"/>
      <c r="B651" s="44"/>
      <c r="C651" s="4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4"/>
      <c r="B652" s="44"/>
      <c r="C652" s="4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4"/>
      <c r="B653" s="44"/>
      <c r="C653" s="4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4"/>
      <c r="B654" s="44"/>
      <c r="C654" s="4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4"/>
      <c r="B655" s="44"/>
      <c r="C655" s="4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4"/>
      <c r="B656" s="44"/>
      <c r="C656" s="4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4"/>
      <c r="B657" s="44"/>
      <c r="C657" s="4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4"/>
      <c r="B658" s="44"/>
      <c r="C658" s="4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4"/>
      <c r="B659" s="44"/>
      <c r="C659" s="4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4"/>
      <c r="B660" s="44"/>
      <c r="C660" s="4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4"/>
      <c r="B661" s="44"/>
      <c r="C661" s="4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4"/>
      <c r="B662" s="44"/>
      <c r="C662" s="4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4"/>
      <c r="B663" s="44"/>
      <c r="C663" s="4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4"/>
      <c r="B664" s="44"/>
      <c r="C664" s="4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4"/>
      <c r="B665" s="44"/>
      <c r="C665" s="4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4"/>
      <c r="B666" s="44"/>
      <c r="C666" s="4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4"/>
      <c r="B667" s="44"/>
      <c r="C667" s="4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4"/>
      <c r="B668" s="44"/>
      <c r="C668" s="4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4"/>
      <c r="B669" s="44"/>
      <c r="C669" s="4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4"/>
      <c r="B670" s="44"/>
      <c r="C670" s="4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4"/>
      <c r="B671" s="44"/>
      <c r="C671" s="4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4"/>
      <c r="B672" s="44"/>
      <c r="C672" s="4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4"/>
      <c r="B673" s="44"/>
      <c r="C673" s="4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4"/>
      <c r="B674" s="44"/>
      <c r="C674" s="4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4"/>
      <c r="B675" s="44"/>
      <c r="C675" s="4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4"/>
      <c r="B676" s="44"/>
      <c r="C676" s="4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4"/>
      <c r="B677" s="44"/>
      <c r="C677" s="4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4"/>
      <c r="B678" s="44"/>
      <c r="C678" s="4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4"/>
      <c r="B679" s="44"/>
      <c r="C679" s="4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4"/>
      <c r="B680" s="44"/>
      <c r="C680" s="4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4"/>
      <c r="B681" s="44"/>
      <c r="C681" s="4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4"/>
      <c r="B682" s="44"/>
      <c r="C682" s="4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4"/>
      <c r="B683" s="44"/>
      <c r="C683" s="4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4"/>
      <c r="B684" s="44"/>
      <c r="C684" s="4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4"/>
      <c r="B685" s="44"/>
      <c r="C685" s="4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4"/>
      <c r="B686" s="44"/>
      <c r="C686" s="4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4"/>
      <c r="B687" s="44"/>
      <c r="C687" s="4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4"/>
      <c r="B688" s="44"/>
      <c r="C688" s="4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4"/>
      <c r="B689" s="44"/>
      <c r="C689" s="4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4"/>
      <c r="B690" s="44"/>
      <c r="C690" s="4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4"/>
      <c r="B691" s="44"/>
      <c r="C691" s="4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4"/>
      <c r="B692" s="44"/>
      <c r="C692" s="4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4"/>
      <c r="B693" s="44"/>
      <c r="C693" s="4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4"/>
      <c r="B694" s="44"/>
      <c r="C694" s="4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4"/>
      <c r="B695" s="44"/>
      <c r="C695" s="4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4"/>
      <c r="B696" s="44"/>
      <c r="C696" s="4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4"/>
      <c r="B697" s="44"/>
      <c r="C697" s="4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4"/>
      <c r="B698" s="44"/>
      <c r="C698" s="4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4"/>
      <c r="B699" s="44"/>
      <c r="C699" s="4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4"/>
      <c r="B700" s="44"/>
      <c r="C700" s="4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4"/>
      <c r="B701" s="44"/>
      <c r="C701" s="4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4"/>
      <c r="B702" s="44"/>
      <c r="C702" s="4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4"/>
      <c r="B703" s="44"/>
      <c r="C703" s="4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4"/>
      <c r="B704" s="44"/>
      <c r="C704" s="4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4"/>
      <c r="B705" s="44"/>
      <c r="C705" s="4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4"/>
      <c r="B706" s="44"/>
      <c r="C706" s="4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4"/>
      <c r="B707" s="44"/>
      <c r="C707" s="4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4"/>
      <c r="B708" s="44"/>
      <c r="C708" s="4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4"/>
      <c r="B709" s="44"/>
      <c r="C709" s="4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4"/>
      <c r="B710" s="44"/>
      <c r="C710" s="4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4"/>
      <c r="B711" s="44"/>
      <c r="C711" s="4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4"/>
      <c r="B712" s="44"/>
      <c r="C712" s="4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4"/>
      <c r="B713" s="44"/>
      <c r="C713" s="4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4"/>
      <c r="B714" s="44"/>
      <c r="C714" s="4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4"/>
      <c r="B715" s="44"/>
      <c r="C715" s="4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4"/>
      <c r="B716" s="44"/>
      <c r="C716" s="4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4"/>
      <c r="B717" s="44"/>
      <c r="C717" s="4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4"/>
      <c r="B718" s="44"/>
      <c r="C718" s="4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4"/>
      <c r="B719" s="44"/>
      <c r="C719" s="4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4"/>
      <c r="B720" s="44"/>
      <c r="C720" s="4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4"/>
      <c r="B721" s="44"/>
      <c r="C721" s="4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4"/>
      <c r="B722" s="44"/>
      <c r="C722" s="4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4"/>
      <c r="B723" s="44"/>
      <c r="C723" s="4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4"/>
      <c r="B724" s="44"/>
      <c r="C724" s="4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4"/>
      <c r="B725" s="44"/>
      <c r="C725" s="4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4"/>
      <c r="B726" s="44"/>
      <c r="C726" s="4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4"/>
      <c r="B727" s="44"/>
      <c r="C727" s="4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4"/>
      <c r="B728" s="44"/>
      <c r="C728" s="4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4"/>
      <c r="B729" s="44"/>
      <c r="C729" s="4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4"/>
      <c r="B730" s="44"/>
      <c r="C730" s="4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4"/>
      <c r="B731" s="44"/>
      <c r="C731" s="4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4"/>
      <c r="B732" s="44"/>
      <c r="C732" s="4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4"/>
      <c r="B733" s="44"/>
      <c r="C733" s="4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4"/>
      <c r="B734" s="44"/>
      <c r="C734" s="4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4"/>
      <c r="B735" s="44"/>
      <c r="C735" s="4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4"/>
      <c r="B736" s="44"/>
      <c r="C736" s="4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4"/>
      <c r="B737" s="44"/>
      <c r="C737" s="4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4"/>
      <c r="B738" s="44"/>
      <c r="C738" s="4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4"/>
      <c r="B739" s="44"/>
      <c r="C739" s="4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4"/>
      <c r="B740" s="44"/>
      <c r="C740" s="4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4"/>
      <c r="B741" s="44"/>
      <c r="C741" s="4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4"/>
      <c r="B742" s="44"/>
      <c r="C742" s="4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4"/>
      <c r="B743" s="44"/>
      <c r="C743" s="4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4"/>
      <c r="B744" s="44"/>
      <c r="C744" s="4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4"/>
      <c r="B745" s="44"/>
      <c r="C745" s="4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4"/>
      <c r="B746" s="44"/>
      <c r="C746" s="4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4"/>
      <c r="B747" s="44"/>
      <c r="C747" s="4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4"/>
      <c r="B748" s="44"/>
      <c r="C748" s="4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4"/>
      <c r="B749" s="44"/>
      <c r="C749" s="4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4"/>
      <c r="B750" s="44"/>
      <c r="C750" s="4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4"/>
      <c r="B751" s="44"/>
      <c r="C751" s="4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4"/>
      <c r="B752" s="44"/>
      <c r="C752" s="4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4"/>
      <c r="B753" s="44"/>
      <c r="C753" s="4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4"/>
      <c r="B754" s="44"/>
      <c r="C754" s="4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4"/>
      <c r="B755" s="44"/>
      <c r="C755" s="4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4"/>
      <c r="B756" s="44"/>
      <c r="C756" s="4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4"/>
      <c r="B757" s="44"/>
      <c r="C757" s="4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4"/>
      <c r="B758" s="44"/>
      <c r="C758" s="4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4"/>
      <c r="B759" s="44"/>
      <c r="C759" s="4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4"/>
      <c r="B760" s="44"/>
      <c r="C760" s="4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4"/>
      <c r="B761" s="44"/>
      <c r="C761" s="4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4"/>
      <c r="B762" s="44"/>
      <c r="C762" s="4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4"/>
      <c r="B763" s="44"/>
      <c r="C763" s="4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4"/>
      <c r="B764" s="44"/>
      <c r="C764" s="4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4"/>
      <c r="B765" s="44"/>
      <c r="C765" s="4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4"/>
      <c r="B766" s="44"/>
      <c r="C766" s="4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4"/>
      <c r="B767" s="44"/>
      <c r="C767" s="4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4"/>
      <c r="B768" s="44"/>
      <c r="C768" s="4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4"/>
      <c r="B769" s="44"/>
      <c r="C769" s="4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4"/>
      <c r="B770" s="44"/>
      <c r="C770" s="4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4"/>
      <c r="B771" s="44"/>
      <c r="C771" s="4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4"/>
      <c r="B772" s="44"/>
      <c r="C772" s="4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4"/>
      <c r="B773" s="44"/>
      <c r="C773" s="4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4"/>
      <c r="B774" s="44"/>
      <c r="C774" s="4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4"/>
      <c r="B775" s="44"/>
      <c r="C775" s="4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4"/>
      <c r="B776" s="44"/>
      <c r="C776" s="4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4"/>
      <c r="B777" s="44"/>
      <c r="C777" s="4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4"/>
      <c r="B778" s="44"/>
      <c r="C778" s="4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4"/>
      <c r="B779" s="44"/>
      <c r="C779" s="4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4"/>
      <c r="B780" s="44"/>
      <c r="C780" s="4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4"/>
      <c r="B781" s="44"/>
      <c r="C781" s="4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4"/>
      <c r="B782" s="44"/>
      <c r="C782" s="4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4"/>
      <c r="B783" s="44"/>
      <c r="C783" s="4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4"/>
      <c r="B784" s="44"/>
      <c r="C784" s="4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4"/>
      <c r="B785" s="44"/>
      <c r="C785" s="4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4"/>
      <c r="B786" s="44"/>
      <c r="C786" s="4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4"/>
      <c r="B787" s="44"/>
      <c r="C787" s="4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4"/>
      <c r="B788" s="44"/>
      <c r="C788" s="4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4"/>
      <c r="B789" s="44"/>
      <c r="C789" s="4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4"/>
      <c r="B790" s="44"/>
      <c r="C790" s="4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4"/>
      <c r="B791" s="44"/>
      <c r="C791" s="4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4"/>
      <c r="B792" s="44"/>
      <c r="C792" s="4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4"/>
      <c r="B793" s="44"/>
      <c r="C793" s="4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4"/>
      <c r="B794" s="44"/>
      <c r="C794" s="4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4"/>
      <c r="B795" s="44"/>
      <c r="C795" s="4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4"/>
      <c r="B796" s="44"/>
      <c r="C796" s="4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4"/>
      <c r="B797" s="44"/>
      <c r="C797" s="4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4"/>
      <c r="B798" s="44"/>
      <c r="C798" s="4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4"/>
      <c r="B799" s="44"/>
      <c r="C799" s="4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4"/>
      <c r="B800" s="44"/>
      <c r="C800" s="4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4"/>
      <c r="B801" s="44"/>
      <c r="C801" s="4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4"/>
      <c r="B802" s="44"/>
      <c r="C802" s="4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4"/>
      <c r="B803" s="44"/>
      <c r="C803" s="4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4"/>
      <c r="B804" s="44"/>
      <c r="C804" s="4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4"/>
      <c r="B805" s="44"/>
      <c r="C805" s="4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4"/>
      <c r="B806" s="44"/>
      <c r="C806" s="4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4"/>
      <c r="B807" s="44"/>
      <c r="C807" s="4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4"/>
      <c r="B808" s="44"/>
      <c r="C808" s="4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4"/>
      <c r="B809" s="44"/>
      <c r="C809" s="4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4"/>
      <c r="B810" s="44"/>
      <c r="C810" s="4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4"/>
      <c r="B811" s="44"/>
      <c r="C811" s="4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4"/>
      <c r="B812" s="44"/>
      <c r="C812" s="4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4"/>
      <c r="B813" s="44"/>
      <c r="C813" s="4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4"/>
      <c r="B814" s="44"/>
      <c r="C814" s="4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4"/>
      <c r="B815" s="44"/>
      <c r="C815" s="4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4"/>
      <c r="B816" s="44"/>
      <c r="C816" s="4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4"/>
      <c r="B817" s="44"/>
      <c r="C817" s="4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4"/>
      <c r="B818" s="44"/>
      <c r="C818" s="4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4"/>
      <c r="B819" s="44"/>
      <c r="C819" s="4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4"/>
      <c r="B820" s="44"/>
      <c r="C820" s="4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4"/>
      <c r="B821" s="44"/>
      <c r="C821" s="4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4"/>
      <c r="B822" s="44"/>
      <c r="C822" s="4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4"/>
      <c r="B823" s="44"/>
      <c r="C823" s="4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4"/>
      <c r="B824" s="44"/>
      <c r="C824" s="4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4"/>
      <c r="B825" s="44"/>
      <c r="C825" s="4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4"/>
      <c r="B826" s="44"/>
      <c r="C826" s="4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4"/>
      <c r="B827" s="44"/>
      <c r="C827" s="4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4"/>
      <c r="B828" s="44"/>
      <c r="C828" s="4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4"/>
      <c r="B829" s="44"/>
      <c r="C829" s="4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4"/>
      <c r="B830" s="44"/>
      <c r="C830" s="4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4"/>
      <c r="B831" s="44"/>
      <c r="C831" s="4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4"/>
      <c r="B832" s="44"/>
      <c r="C832" s="4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4"/>
      <c r="B833" s="44"/>
      <c r="C833" s="4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4"/>
      <c r="B834" s="44"/>
      <c r="C834" s="4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4"/>
      <c r="B835" s="44"/>
      <c r="C835" s="4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4"/>
      <c r="B836" s="44"/>
      <c r="C836" s="4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4"/>
      <c r="B837" s="44"/>
      <c r="C837" s="4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4"/>
      <c r="B838" s="44"/>
      <c r="C838" s="4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4"/>
      <c r="B839" s="44"/>
      <c r="C839" s="4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4"/>
      <c r="B840" s="44"/>
      <c r="C840" s="4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4"/>
      <c r="B841" s="44"/>
      <c r="C841" s="4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4"/>
      <c r="B842" s="44"/>
      <c r="C842" s="4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4"/>
      <c r="B843" s="44"/>
      <c r="C843" s="4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4"/>
      <c r="B844" s="44"/>
      <c r="C844" s="4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4"/>
      <c r="B845" s="44"/>
      <c r="C845" s="4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4"/>
      <c r="B846" s="44"/>
      <c r="C846" s="4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4"/>
      <c r="B847" s="44"/>
      <c r="C847" s="4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4"/>
      <c r="B848" s="44"/>
      <c r="C848" s="4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4"/>
      <c r="B849" s="44"/>
      <c r="C849" s="4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4"/>
      <c r="B850" s="44"/>
      <c r="C850" s="4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4"/>
      <c r="B851" s="44"/>
      <c r="C851" s="4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4"/>
      <c r="B852" s="44"/>
      <c r="C852" s="4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4"/>
      <c r="B853" s="44"/>
      <c r="C853" s="4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4"/>
      <c r="B854" s="44"/>
      <c r="C854" s="4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4"/>
      <c r="B855" s="44"/>
      <c r="C855" s="4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4"/>
      <c r="B856" s="44"/>
      <c r="C856" s="4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4"/>
      <c r="B857" s="44"/>
      <c r="C857" s="4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4"/>
      <c r="B858" s="44"/>
      <c r="C858" s="4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4"/>
      <c r="B859" s="44"/>
      <c r="C859" s="4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4"/>
      <c r="B860" s="44"/>
      <c r="C860" s="4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4"/>
      <c r="B861" s="44"/>
      <c r="C861" s="4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4"/>
      <c r="B862" s="44"/>
      <c r="C862" s="4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4"/>
      <c r="B863" s="44"/>
      <c r="C863" s="4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4"/>
      <c r="B864" s="44"/>
      <c r="C864" s="4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4"/>
      <c r="B865" s="44"/>
      <c r="C865" s="4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4"/>
      <c r="B866" s="44"/>
      <c r="C866" s="4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4"/>
      <c r="B867" s="44"/>
      <c r="C867" s="4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4"/>
      <c r="B868" s="44"/>
      <c r="C868" s="4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4"/>
      <c r="B869" s="44"/>
      <c r="C869" s="4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4"/>
      <c r="B870" s="44"/>
      <c r="C870" s="4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4"/>
      <c r="B871" s="44"/>
      <c r="C871" s="4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4"/>
      <c r="B872" s="44"/>
      <c r="C872" s="4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4"/>
      <c r="B873" s="44"/>
      <c r="C873" s="4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4"/>
      <c r="B874" s="44"/>
      <c r="C874" s="4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4"/>
      <c r="B875" s="44"/>
      <c r="C875" s="4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4"/>
      <c r="B876" s="44"/>
      <c r="C876" s="4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4"/>
      <c r="B877" s="44"/>
      <c r="C877" s="4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4"/>
      <c r="B878" s="44"/>
      <c r="C878" s="4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4"/>
      <c r="B879" s="44"/>
      <c r="C879" s="4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4"/>
      <c r="B880" s="44"/>
      <c r="C880" s="4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4"/>
      <c r="B881" s="44"/>
      <c r="C881" s="4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4"/>
      <c r="B882" s="44"/>
      <c r="C882" s="4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4"/>
      <c r="B883" s="44"/>
      <c r="C883" s="4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4"/>
      <c r="B884" s="44"/>
      <c r="C884" s="4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4"/>
      <c r="B885" s="44"/>
      <c r="C885" s="4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4"/>
      <c r="B886" s="44"/>
      <c r="C886" s="4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4"/>
      <c r="B887" s="44"/>
      <c r="C887" s="4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4"/>
      <c r="B888" s="44"/>
      <c r="C888" s="4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4"/>
      <c r="B889" s="44"/>
      <c r="C889" s="4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4"/>
      <c r="B890" s="44"/>
      <c r="C890" s="4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4"/>
      <c r="B891" s="44"/>
      <c r="C891" s="4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4"/>
      <c r="B892" s="44"/>
      <c r="C892" s="4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4"/>
      <c r="B893" s="44"/>
      <c r="C893" s="4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4"/>
      <c r="B894" s="44"/>
      <c r="C894" s="4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4"/>
      <c r="B895" s="44"/>
      <c r="C895" s="4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4"/>
      <c r="B896" s="44"/>
      <c r="C896" s="4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4"/>
      <c r="B897" s="44"/>
      <c r="C897" s="4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4"/>
      <c r="B898" s="44"/>
      <c r="C898" s="4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4"/>
      <c r="B899" s="44"/>
      <c r="C899" s="4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4"/>
      <c r="B900" s="44"/>
      <c r="C900" s="4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4"/>
      <c r="B901" s="44"/>
      <c r="C901" s="4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4"/>
      <c r="B902" s="44"/>
      <c r="C902" s="4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4"/>
      <c r="B903" s="44"/>
      <c r="C903" s="4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4"/>
      <c r="B904" s="44"/>
      <c r="C904" s="4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4"/>
      <c r="B905" s="44"/>
      <c r="C905" s="4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4"/>
      <c r="B906" s="44"/>
      <c r="C906" s="4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4"/>
      <c r="B907" s="44"/>
      <c r="C907" s="4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4"/>
      <c r="B908" s="44"/>
      <c r="C908" s="4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4"/>
      <c r="B909" s="44"/>
      <c r="C909" s="4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4"/>
      <c r="B910" s="44"/>
      <c r="C910" s="4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4"/>
      <c r="B911" s="44"/>
      <c r="C911" s="4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4"/>
      <c r="B912" s="44"/>
      <c r="C912" s="4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4"/>
      <c r="B913" s="44"/>
      <c r="C913" s="4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4"/>
      <c r="B914" s="44"/>
      <c r="C914" s="4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4"/>
      <c r="B915" s="44"/>
      <c r="C915" s="4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4"/>
      <c r="B916" s="44"/>
      <c r="C916" s="4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4"/>
      <c r="B917" s="44"/>
      <c r="C917" s="4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4"/>
      <c r="B918" s="44"/>
      <c r="C918" s="4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4"/>
      <c r="B919" s="44"/>
      <c r="C919" s="4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4"/>
      <c r="B920" s="44"/>
      <c r="C920" s="4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4"/>
      <c r="B921" s="44"/>
      <c r="C921" s="4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4"/>
      <c r="B922" s="44"/>
      <c r="C922" s="4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4"/>
      <c r="B923" s="44"/>
      <c r="C923" s="4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4"/>
      <c r="B924" s="44"/>
      <c r="C924" s="4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4"/>
      <c r="B925" s="44"/>
      <c r="C925" s="4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4"/>
      <c r="B926" s="44"/>
      <c r="C926" s="4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4"/>
      <c r="B927" s="44"/>
      <c r="C927" s="4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4"/>
      <c r="B928" s="44"/>
      <c r="C928" s="4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4"/>
      <c r="B929" s="44"/>
      <c r="C929" s="4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4"/>
      <c r="B930" s="44"/>
      <c r="C930" s="4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4"/>
      <c r="B931" s="44"/>
      <c r="C931" s="4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4"/>
      <c r="B932" s="44"/>
      <c r="C932" s="4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4"/>
      <c r="B933" s="44"/>
      <c r="C933" s="4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4"/>
      <c r="B934" s="44"/>
      <c r="C934" s="4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4"/>
      <c r="B935" s="44"/>
      <c r="C935" s="4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4"/>
      <c r="B936" s="44"/>
      <c r="C936" s="4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4"/>
      <c r="B937" s="44"/>
      <c r="C937" s="4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4"/>
      <c r="B938" s="44"/>
      <c r="C938" s="4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4"/>
      <c r="B939" s="44"/>
      <c r="C939" s="4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4"/>
      <c r="B940" s="44"/>
      <c r="C940" s="4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4"/>
      <c r="B941" s="44"/>
      <c r="C941" s="4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4"/>
      <c r="B942" s="44"/>
      <c r="C942" s="4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4"/>
      <c r="B943" s="44"/>
      <c r="C943" s="4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4"/>
      <c r="B944" s="44"/>
      <c r="C944" s="4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4"/>
      <c r="B945" s="44"/>
      <c r="C945" s="4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4"/>
      <c r="B946" s="44"/>
      <c r="C946" s="4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4"/>
      <c r="B947" s="44"/>
      <c r="C947" s="4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4"/>
      <c r="B948" s="44"/>
      <c r="C948" s="4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4"/>
      <c r="B949" s="44"/>
      <c r="C949" s="4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4"/>
      <c r="B950" s="44"/>
      <c r="C950" s="4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4"/>
      <c r="B951" s="44"/>
      <c r="C951" s="4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4"/>
      <c r="B952" s="44"/>
      <c r="C952" s="4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4"/>
      <c r="B953" s="44"/>
      <c r="C953" s="4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4"/>
      <c r="B954" s="44"/>
      <c r="C954" s="4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4"/>
      <c r="B955" s="44"/>
      <c r="C955" s="4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4"/>
      <c r="B956" s="44"/>
      <c r="C956" s="4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4"/>
      <c r="B957" s="44"/>
      <c r="C957" s="4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4"/>
      <c r="B958" s="44"/>
      <c r="C958" s="4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4"/>
      <c r="B959" s="44"/>
      <c r="C959" s="4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4"/>
      <c r="B960" s="44"/>
      <c r="C960" s="4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4"/>
      <c r="B961" s="44"/>
      <c r="C961" s="4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4"/>
      <c r="B962" s="44"/>
      <c r="C962" s="4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4"/>
      <c r="B963" s="44"/>
      <c r="C963" s="4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4"/>
      <c r="B964" s="44"/>
      <c r="C964" s="4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4"/>
      <c r="B965" s="44"/>
      <c r="C965" s="4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4"/>
      <c r="B966" s="44"/>
      <c r="C966" s="4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4"/>
      <c r="B967" s="44"/>
      <c r="C967" s="4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4"/>
      <c r="B968" s="44"/>
      <c r="C968" s="4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4"/>
      <c r="B969" s="44"/>
      <c r="C969" s="4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4"/>
      <c r="B970" s="44"/>
      <c r="C970" s="4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4"/>
      <c r="B971" s="44"/>
      <c r="C971" s="4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4"/>
      <c r="B972" s="44"/>
      <c r="C972" s="4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4"/>
      <c r="B973" s="44"/>
      <c r="C973" s="4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4"/>
      <c r="B974" s="44"/>
      <c r="C974" s="4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4"/>
      <c r="B975" s="44"/>
      <c r="C975" s="4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4"/>
      <c r="B976" s="44"/>
      <c r="C976" s="4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4"/>
      <c r="B977" s="44"/>
      <c r="C977" s="4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4"/>
      <c r="B978" s="44"/>
      <c r="C978" s="4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4"/>
      <c r="B979" s="44"/>
      <c r="C979" s="4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4"/>
      <c r="B980" s="44"/>
      <c r="C980" s="4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4"/>
      <c r="B981" s="44"/>
      <c r="C981" s="4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4"/>
      <c r="B982" s="44"/>
      <c r="C982" s="4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4"/>
      <c r="B983" s="44"/>
      <c r="C983" s="4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4"/>
      <c r="B984" s="44"/>
      <c r="C984" s="4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4"/>
      <c r="B985" s="44"/>
      <c r="C985" s="4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4"/>
      <c r="B986" s="44"/>
      <c r="C986" s="4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4"/>
      <c r="B987" s="44"/>
      <c r="C987" s="4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4"/>
      <c r="B988" s="44"/>
      <c r="C988" s="4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4"/>
      <c r="B989" s="44"/>
      <c r="C989" s="4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4"/>
      <c r="B990" s="44"/>
      <c r="C990" s="4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4"/>
      <c r="B991" s="44"/>
      <c r="C991" s="4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4"/>
      <c r="B992" s="44"/>
      <c r="C992" s="4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4"/>
      <c r="B993" s="44"/>
      <c r="C993" s="4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4"/>
      <c r="B994" s="44"/>
      <c r="C994" s="4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4"/>
      <c r="B995" s="44"/>
      <c r="C995" s="4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4"/>
      <c r="B996" s="44"/>
      <c r="C996" s="44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4"/>
      <c r="B997" s="44"/>
      <c r="C997" s="44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4"/>
      <c r="B998" s="44"/>
      <c r="C998" s="44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4"/>
      <c r="B999" s="44"/>
      <c r="C999" s="44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128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3.411904761E9</v>
      </c>
      <c r="E9" s="6">
        <v>6788146.0</v>
      </c>
      <c r="F9" s="6">
        <f t="shared" ref="F9:F27" si="1">D9-E9</f>
        <v>3405116615</v>
      </c>
      <c r="G9" s="6">
        <v>3.301994638E9</v>
      </c>
      <c r="H9" s="6">
        <v>5513.0</v>
      </c>
      <c r="I9" s="6">
        <v>7477827.0</v>
      </c>
      <c r="J9" s="6">
        <v>2.6463077E7</v>
      </c>
      <c r="K9" s="4">
        <f t="shared" ref="K9:K27" si="2">I9-J9</f>
        <v>-18985250</v>
      </c>
      <c r="L9" s="4">
        <f>I9+Sep!L9</f>
        <v>81417433</v>
      </c>
      <c r="M9" s="4">
        <f>J9+Sep!M9</f>
        <v>352353784</v>
      </c>
      <c r="N9" s="4">
        <f t="shared" ref="N9:N27" si="3">L9-M9</f>
        <v>-270936351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1.07892434478E9</v>
      </c>
      <c r="E10" s="6">
        <v>3.251355441E7</v>
      </c>
      <c r="F10" s="6">
        <f t="shared" si="1"/>
        <v>1046410790</v>
      </c>
      <c r="G10" s="6">
        <v>9.822836885E8</v>
      </c>
      <c r="H10" s="6">
        <v>4277.0</v>
      </c>
      <c r="I10" s="6">
        <v>2.606694317E7</v>
      </c>
      <c r="J10" s="6">
        <v>1.527767605E7</v>
      </c>
      <c r="K10" s="4">
        <f t="shared" si="2"/>
        <v>10789267.12</v>
      </c>
      <c r="L10" s="4">
        <f>I10+Sep!L10</f>
        <v>326570737.8</v>
      </c>
      <c r="M10" s="4">
        <f>J10+Sep!M10</f>
        <v>187083441.3</v>
      </c>
      <c r="N10" s="4">
        <f t="shared" si="3"/>
        <v>139487296.6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9.5720326225E8</v>
      </c>
      <c r="E11" s="6">
        <v>5689507.67</v>
      </c>
      <c r="F11" s="6">
        <f t="shared" si="1"/>
        <v>951513754.6</v>
      </c>
      <c r="G11" s="6">
        <v>9.029744997E8</v>
      </c>
      <c r="H11" s="6">
        <v>2383.0</v>
      </c>
      <c r="I11" s="6">
        <v>9300155.83</v>
      </c>
      <c r="J11" s="6">
        <v>1.387827565E7</v>
      </c>
      <c r="K11" s="4">
        <f t="shared" si="2"/>
        <v>-4578119.82</v>
      </c>
      <c r="L11" s="4">
        <f>I11+Sep!L11</f>
        <v>73513278.95</v>
      </c>
      <c r="M11" s="4">
        <f>J11+Sep!M11</f>
        <v>120242090.3</v>
      </c>
      <c r="N11" s="4">
        <f t="shared" si="3"/>
        <v>-46728811.38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4.8235479864E8</v>
      </c>
      <c r="E12" s="6">
        <v>1.697710385E7</v>
      </c>
      <c r="F12" s="6">
        <f t="shared" si="1"/>
        <v>465377694.8</v>
      </c>
      <c r="G12" s="6">
        <v>3.9187184925E8</v>
      </c>
      <c r="H12" s="6">
        <v>1723.0</v>
      </c>
      <c r="I12" s="6">
        <v>2644939.75</v>
      </c>
      <c r="J12" s="6">
        <v>864049.24</v>
      </c>
      <c r="K12" s="4">
        <f t="shared" si="2"/>
        <v>1780890.51</v>
      </c>
      <c r="L12" s="4">
        <f>I12+Sep!L12</f>
        <v>79218704.76</v>
      </c>
      <c r="M12" s="4">
        <f>J12+Sep!M12</f>
        <v>9085694.29</v>
      </c>
      <c r="N12" s="4">
        <f t="shared" si="3"/>
        <v>70133010.47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2.79139791E8</v>
      </c>
      <c r="E13" s="6">
        <v>943432.0</v>
      </c>
      <c r="F13" s="6">
        <f t="shared" si="1"/>
        <v>278196359</v>
      </c>
      <c r="G13" s="6">
        <v>2.34791493E8</v>
      </c>
      <c r="H13" s="6">
        <v>1090.0</v>
      </c>
      <c r="I13" s="6">
        <v>169235.0</v>
      </c>
      <c r="J13" s="6">
        <v>3253032.0</v>
      </c>
      <c r="K13" s="4">
        <f t="shared" si="2"/>
        <v>-3083797</v>
      </c>
      <c r="L13" s="4">
        <f>I13+Sep!L13</f>
        <v>2608814</v>
      </c>
      <c r="M13" s="4">
        <f>J13+Sep!M13</f>
        <v>62865523</v>
      </c>
      <c r="N13" s="4">
        <f t="shared" si="3"/>
        <v>-60256709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2.375134723E9</v>
      </c>
      <c r="E14" s="6">
        <v>2.3254197E7</v>
      </c>
      <c r="F14" s="6">
        <f t="shared" si="1"/>
        <v>2351880526</v>
      </c>
      <c r="G14" s="6">
        <v>2.207362082E9</v>
      </c>
      <c r="H14" s="6">
        <v>15431.0</v>
      </c>
      <c r="I14" s="6">
        <v>2876432.0</v>
      </c>
      <c r="J14" s="6">
        <v>2.7826123E7</v>
      </c>
      <c r="K14" s="4">
        <f t="shared" si="2"/>
        <v>-24949691</v>
      </c>
      <c r="L14" s="4">
        <f>I14+Sep!L14</f>
        <v>97763975</v>
      </c>
      <c r="M14" s="4">
        <f>J14+Sep!M14</f>
        <v>729059983</v>
      </c>
      <c r="N14" s="4">
        <f t="shared" si="3"/>
        <v>-631296008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6.1841345E7</v>
      </c>
      <c r="E15" s="6">
        <v>372457.0</v>
      </c>
      <c r="F15" s="6">
        <f t="shared" si="1"/>
        <v>61468888</v>
      </c>
      <c r="G15" s="6">
        <v>6.0038145E7</v>
      </c>
      <c r="H15" s="6">
        <v>511.0</v>
      </c>
      <c r="I15" s="6">
        <v>228016.0</v>
      </c>
      <c r="J15" s="6">
        <v>365386.0</v>
      </c>
      <c r="K15" s="4">
        <f t="shared" si="2"/>
        <v>-137370</v>
      </c>
      <c r="L15" s="4">
        <f>I15+Sep!L15</f>
        <v>12020215</v>
      </c>
      <c r="M15" s="4">
        <f>J15+Sep!M15</f>
        <v>31620394</v>
      </c>
      <c r="N15" s="4">
        <f t="shared" si="3"/>
        <v>-19600179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4.7719144E7</v>
      </c>
      <c r="E16" s="6">
        <v>614370.0</v>
      </c>
      <c r="F16" s="6">
        <f t="shared" si="1"/>
        <v>47104774</v>
      </c>
      <c r="G16" s="6">
        <v>2.1235404E7</v>
      </c>
      <c r="H16" s="6">
        <v>39.0</v>
      </c>
      <c r="I16" s="6">
        <v>0.0</v>
      </c>
      <c r="J16" s="6">
        <v>0.0</v>
      </c>
      <c r="K16" s="4">
        <f t="shared" si="2"/>
        <v>0</v>
      </c>
      <c r="L16" s="4">
        <f>I16+Sep!L16</f>
        <v>0</v>
      </c>
      <c r="M16" s="4">
        <f>J16+Sep!M16</f>
        <v>78603974</v>
      </c>
      <c r="N16" s="4">
        <f t="shared" si="3"/>
        <v>-78603974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8.91218848E8</v>
      </c>
      <c r="E17" s="6">
        <v>2.4183128E7</v>
      </c>
      <c r="F17" s="6">
        <f t="shared" si="1"/>
        <v>867035720</v>
      </c>
      <c r="G17" s="6">
        <v>8.83200289E8</v>
      </c>
      <c r="H17" s="6">
        <v>10565.0</v>
      </c>
      <c r="I17" s="6">
        <v>0.0</v>
      </c>
      <c r="J17" s="6">
        <v>9073414.0</v>
      </c>
      <c r="K17" s="4">
        <f t="shared" si="2"/>
        <v>-9073414</v>
      </c>
      <c r="L17" s="4">
        <f>I17+Sep!L17</f>
        <v>1459</v>
      </c>
      <c r="M17" s="4">
        <f>J17+Sep!M17</f>
        <v>116353596</v>
      </c>
      <c r="N17" s="4">
        <f t="shared" si="3"/>
        <v>-116352137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2.725239037E9</v>
      </c>
      <c r="E18" s="6">
        <v>1.5168108E7</v>
      </c>
      <c r="F18" s="6">
        <f t="shared" si="1"/>
        <v>2710070929</v>
      </c>
      <c r="G18" s="6">
        <v>2.640224353E9</v>
      </c>
      <c r="H18" s="6">
        <v>10048.0</v>
      </c>
      <c r="I18" s="6">
        <v>0.0</v>
      </c>
      <c r="J18" s="6">
        <v>3.4438131E7</v>
      </c>
      <c r="K18" s="4">
        <f t="shared" si="2"/>
        <v>-34438131</v>
      </c>
      <c r="L18" s="4">
        <f>I18+Sep!L18</f>
        <v>28110254</v>
      </c>
      <c r="M18" s="4">
        <f>J18+Sep!M18</f>
        <v>372251749</v>
      </c>
      <c r="N18" s="4">
        <f t="shared" si="3"/>
        <v>-344141495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2.4892570176E9</v>
      </c>
      <c r="E19" s="6">
        <v>5665453.7</v>
      </c>
      <c r="F19" s="6">
        <f t="shared" si="1"/>
        <v>2483591564</v>
      </c>
      <c r="G19" s="6">
        <v>2.29798578503E9</v>
      </c>
      <c r="H19" s="6">
        <v>5069.0</v>
      </c>
      <c r="I19" s="6">
        <v>3395948.94</v>
      </c>
      <c r="J19" s="6">
        <v>4927100.44</v>
      </c>
      <c r="K19" s="4">
        <f t="shared" si="2"/>
        <v>-1531151.5</v>
      </c>
      <c r="L19" s="4">
        <f>I19+Sep!L19</f>
        <v>102359310.5</v>
      </c>
      <c r="M19" s="4">
        <f>J19+Sep!M19</f>
        <v>227279248.5</v>
      </c>
      <c r="N19" s="4">
        <f t="shared" si="3"/>
        <v>-124919938.1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8.24746694786E9</v>
      </c>
      <c r="E20" s="6">
        <v>1.2909995532E8</v>
      </c>
      <c r="F20" s="6">
        <f t="shared" si="1"/>
        <v>8118366993</v>
      </c>
      <c r="G20" s="6">
        <v>7.48598974178E9</v>
      </c>
      <c r="H20" s="6">
        <v>30703.0</v>
      </c>
      <c r="I20" s="6">
        <v>3.110375162E7</v>
      </c>
      <c r="J20" s="6">
        <v>5.295860502E7</v>
      </c>
      <c r="K20" s="4">
        <f t="shared" si="2"/>
        <v>-21854853.4</v>
      </c>
      <c r="L20" s="4">
        <f>I20+Sep!L20</f>
        <v>161143589.5</v>
      </c>
      <c r="M20" s="4">
        <f>J20+Sep!M20</f>
        <v>725159282.5</v>
      </c>
      <c r="N20" s="4">
        <f t="shared" si="3"/>
        <v>-564015693.1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2.9922319569E8</v>
      </c>
      <c r="E21" s="6">
        <v>543662.72</v>
      </c>
      <c r="F21" s="6">
        <f t="shared" si="1"/>
        <v>298679533</v>
      </c>
      <c r="G21" s="6">
        <v>2.969338865E8</v>
      </c>
      <c r="H21" s="6">
        <v>846.0</v>
      </c>
      <c r="I21" s="6">
        <v>263005.99</v>
      </c>
      <c r="J21" s="6">
        <v>180193.64</v>
      </c>
      <c r="K21" s="4">
        <f t="shared" si="2"/>
        <v>82812.35</v>
      </c>
      <c r="L21" s="4">
        <f>I21+Sep!L21</f>
        <v>3323598.82</v>
      </c>
      <c r="M21" s="4">
        <f>J21+Sep!M21</f>
        <v>7766716.95</v>
      </c>
      <c r="N21" s="4">
        <f t="shared" si="3"/>
        <v>-4443118.13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3.15521876151E9</v>
      </c>
      <c r="E22" s="6">
        <v>7048429.71</v>
      </c>
      <c r="F22" s="6">
        <f t="shared" si="1"/>
        <v>3148170332</v>
      </c>
      <c r="G22" s="6">
        <v>3.11497303885E9</v>
      </c>
      <c r="H22" s="6">
        <v>21814.0</v>
      </c>
      <c r="I22" s="6">
        <v>5793422.81</v>
      </c>
      <c r="J22" s="6">
        <v>1.856915078E7</v>
      </c>
      <c r="K22" s="4">
        <f t="shared" si="2"/>
        <v>-12775727.97</v>
      </c>
      <c r="L22" s="4">
        <f>I22+Sep!L22</f>
        <v>132836998.3</v>
      </c>
      <c r="M22" s="4">
        <f>J22+Sep!M22</f>
        <v>293334553.1</v>
      </c>
      <c r="N22" s="4">
        <f t="shared" si="3"/>
        <v>-160497554.8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5.281712078E9</v>
      </c>
      <c r="E23" s="6">
        <v>1.6216864E7</v>
      </c>
      <c r="F23" s="6">
        <f t="shared" si="1"/>
        <v>5265495214</v>
      </c>
      <c r="G23" s="6">
        <v>5.245745189E9</v>
      </c>
      <c r="H23" s="6">
        <v>15541.0</v>
      </c>
      <c r="I23" s="6">
        <v>726568.0</v>
      </c>
      <c r="J23" s="6">
        <v>5.7759138E7</v>
      </c>
      <c r="K23" s="4">
        <f t="shared" si="2"/>
        <v>-57032570</v>
      </c>
      <c r="L23" s="4">
        <f>I23+Sep!L23</f>
        <v>7512798</v>
      </c>
      <c r="M23" s="4">
        <f>J23+Sep!M23</f>
        <v>892531941</v>
      </c>
      <c r="N23" s="4">
        <f t="shared" si="3"/>
        <v>-885019143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3.4029802674E9</v>
      </c>
      <c r="E24" s="6">
        <v>8.066969013E7</v>
      </c>
      <c r="F24" s="6">
        <f t="shared" si="1"/>
        <v>3322310577</v>
      </c>
      <c r="G24" s="6">
        <v>3.11976788115E9</v>
      </c>
      <c r="H24" s="6">
        <v>11856.0</v>
      </c>
      <c r="I24" s="6">
        <v>1.0039834452E8</v>
      </c>
      <c r="J24" s="6">
        <v>3151829.82</v>
      </c>
      <c r="K24" s="4">
        <f t="shared" si="2"/>
        <v>97246514.7</v>
      </c>
      <c r="L24" s="4">
        <f>I24+Sep!L24</f>
        <v>133740406.7</v>
      </c>
      <c r="M24" s="4">
        <f>J24+Sep!M24</f>
        <v>51772829.29</v>
      </c>
      <c r="N24" s="4">
        <f t="shared" si="3"/>
        <v>81967577.41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4.608323039E9</v>
      </c>
      <c r="E25" s="6">
        <v>7.9307796E7</v>
      </c>
      <c r="F25" s="6">
        <f t="shared" si="1"/>
        <v>4529015243</v>
      </c>
      <c r="G25" s="6">
        <v>4.274029382E9</v>
      </c>
      <c r="H25" s="6">
        <v>67459.0</v>
      </c>
      <c r="I25" s="6">
        <v>1.1064388E7</v>
      </c>
      <c r="J25" s="6">
        <v>1.30580491E8</v>
      </c>
      <c r="K25" s="4">
        <f t="shared" si="2"/>
        <v>-119516103</v>
      </c>
      <c r="L25" s="4">
        <f>I25+Sep!L25</f>
        <v>203228759</v>
      </c>
      <c r="M25" s="4">
        <f>J25+Sep!M25</f>
        <v>869750936</v>
      </c>
      <c r="N25" s="4">
        <f t="shared" si="3"/>
        <v>-666522177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7.268748313E9</v>
      </c>
      <c r="E26" s="6">
        <v>4.503643E7</v>
      </c>
      <c r="F26" s="6">
        <f t="shared" si="1"/>
        <v>7223711883</v>
      </c>
      <c r="G26" s="6">
        <v>7.190690055E9</v>
      </c>
      <c r="H26" s="6">
        <v>58475.0</v>
      </c>
      <c r="I26" s="6">
        <v>1.8469637E7</v>
      </c>
      <c r="J26" s="6">
        <v>2.05456215E8</v>
      </c>
      <c r="K26" s="4">
        <f t="shared" si="2"/>
        <v>-186986578</v>
      </c>
      <c r="L26" s="4">
        <f>I26+Sep!L26</f>
        <v>317347342</v>
      </c>
      <c r="M26" s="4">
        <f>J26+Sep!M26</f>
        <v>1575748502</v>
      </c>
      <c r="N26" s="4">
        <f t="shared" si="3"/>
        <v>-1258401160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5.0235158646E8</v>
      </c>
      <c r="E27" s="6">
        <v>6272213.81</v>
      </c>
      <c r="F27" s="6">
        <f t="shared" si="1"/>
        <v>496079372.7</v>
      </c>
      <c r="G27" s="6">
        <v>4.74701663E8</v>
      </c>
      <c r="H27" s="6">
        <v>1174.0</v>
      </c>
      <c r="I27" s="6">
        <v>922202.69</v>
      </c>
      <c r="J27" s="6">
        <v>4160300.66</v>
      </c>
      <c r="K27" s="4">
        <f t="shared" si="2"/>
        <v>-3238097.97</v>
      </c>
      <c r="L27" s="4">
        <f>I27+Sep!L27</f>
        <v>6937890.31</v>
      </c>
      <c r="M27" s="4">
        <f>J27+Sep!M27</f>
        <v>17648924.05</v>
      </c>
      <c r="N27" s="4">
        <f t="shared" si="3"/>
        <v>-10711033.74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2.5557653047E8</v>
      </c>
      <c r="E29" s="6">
        <v>520644.3</v>
      </c>
      <c r="F29" s="6">
        <f t="shared" ref="F29:F32" si="5">D29-E29</f>
        <v>255055886.2</v>
      </c>
      <c r="G29" s="6">
        <v>2.491128966E8</v>
      </c>
      <c r="H29" s="6">
        <v>5013.0</v>
      </c>
      <c r="I29" s="6">
        <v>4239249.21</v>
      </c>
      <c r="J29" s="6">
        <v>2385897.0</v>
      </c>
      <c r="K29" s="4">
        <f t="shared" ref="K29:K32" si="6">I29-J29</f>
        <v>1853352.21</v>
      </c>
      <c r="L29" s="4">
        <f>I29+Sep!L29</f>
        <v>104314330.8</v>
      </c>
      <c r="M29" s="4">
        <f>J29+Sep!M29</f>
        <v>60511723.71</v>
      </c>
      <c r="N29" s="4">
        <f t="shared" ref="N29:N32" si="7">L29-M29</f>
        <v>43802607.06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3.6586026682E8</v>
      </c>
      <c r="E30" s="6">
        <v>1622022.22</v>
      </c>
      <c r="F30" s="6">
        <f t="shared" si="5"/>
        <v>364238244.6</v>
      </c>
      <c r="G30" s="6">
        <v>2.71306747E8</v>
      </c>
      <c r="H30" s="6">
        <v>7998.0</v>
      </c>
      <c r="I30" s="6">
        <v>5712484.85</v>
      </c>
      <c r="J30" s="6">
        <v>8.399325341E7</v>
      </c>
      <c r="K30" s="4">
        <f t="shared" si="6"/>
        <v>-78280768.56</v>
      </c>
      <c r="L30" s="4">
        <f>I30+Sep!L30</f>
        <v>152796775.5</v>
      </c>
      <c r="M30" s="4">
        <f>J30+Sep!M30</f>
        <v>155728538.6</v>
      </c>
      <c r="N30" s="4">
        <f t="shared" si="7"/>
        <v>-2931763.05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2.0038044551E8</v>
      </c>
      <c r="E31" s="6">
        <v>2477022.83</v>
      </c>
      <c r="F31" s="6">
        <f t="shared" si="5"/>
        <v>197903422.7</v>
      </c>
      <c r="G31" s="6">
        <v>1.964053886E8</v>
      </c>
      <c r="H31" s="6">
        <v>1088.0</v>
      </c>
      <c r="I31" s="6">
        <v>625223.35</v>
      </c>
      <c r="J31" s="6">
        <v>1.704132819E7</v>
      </c>
      <c r="K31" s="4">
        <f t="shared" si="6"/>
        <v>-16416104.84</v>
      </c>
      <c r="L31" s="4">
        <f>I31+Sep!L31</f>
        <v>5009057.43</v>
      </c>
      <c r="M31" s="4">
        <f>J31+Sep!M31</f>
        <v>61203476.19</v>
      </c>
      <c r="N31" s="4">
        <f t="shared" si="7"/>
        <v>-56194418.76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6.57830121E8</v>
      </c>
      <c r="E32" s="6">
        <v>1750822.0</v>
      </c>
      <c r="F32" s="6">
        <f t="shared" si="5"/>
        <v>656079299</v>
      </c>
      <c r="G32" s="6">
        <v>6.49205948E8</v>
      </c>
      <c r="H32" s="6">
        <v>790286.0</v>
      </c>
      <c r="I32" s="6">
        <v>1.5524053E7</v>
      </c>
      <c r="J32" s="6">
        <v>1.7040315E7</v>
      </c>
      <c r="K32" s="4">
        <f t="shared" si="6"/>
        <v>-1516262</v>
      </c>
      <c r="L32" s="4">
        <f>I32+Sep!L32</f>
        <v>231406717</v>
      </c>
      <c r="M32" s="4">
        <f>J32+Sep!M32</f>
        <v>222029393</v>
      </c>
      <c r="N32" s="4">
        <f t="shared" si="7"/>
        <v>9377324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1.264566218E9</v>
      </c>
      <c r="E34" s="6">
        <v>3897476.0</v>
      </c>
      <c r="F34" s="6">
        <f>D34-E34</f>
        <v>1260668742</v>
      </c>
      <c r="G34" s="6">
        <v>1.261762563E9</v>
      </c>
      <c r="H34" s="6">
        <v>3301.0</v>
      </c>
      <c r="I34" s="6">
        <v>0.0</v>
      </c>
      <c r="J34" s="6">
        <v>0.0</v>
      </c>
      <c r="K34" s="4">
        <f>I34-J34</f>
        <v>0</v>
      </c>
      <c r="L34" s="4">
        <f>I34+Sep!L34</f>
        <v>50257348</v>
      </c>
      <c r="M34" s="4">
        <f>J34+Sep!M34</f>
        <v>84105740</v>
      </c>
      <c r="N34" s="4">
        <f>L34-M34</f>
        <v>-33848392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50310174843</v>
      </c>
      <c r="E35" s="28">
        <f t="shared" si="9"/>
        <v>506632486.7</v>
      </c>
      <c r="F35" s="28">
        <f t="shared" si="9"/>
        <v>49803542356</v>
      </c>
      <c r="G35" s="28">
        <f t="shared" si="9"/>
        <v>47754586607</v>
      </c>
      <c r="H35" s="29">
        <f t="shared" si="9"/>
        <v>1072203</v>
      </c>
      <c r="I35" s="28">
        <f t="shared" si="9"/>
        <v>247001828.7</v>
      </c>
      <c r="J35" s="28">
        <f t="shared" si="9"/>
        <v>729642981.9</v>
      </c>
      <c r="K35" s="28">
        <f t="shared" si="9"/>
        <v>-482641153.2</v>
      </c>
      <c r="L35" s="28">
        <f t="shared" si="9"/>
        <v>2313439793</v>
      </c>
      <c r="M35" s="28">
        <f t="shared" si="9"/>
        <v>7304092034</v>
      </c>
      <c r="N35" s="28">
        <f t="shared" si="9"/>
        <v>-4990652240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3.141037831E7</v>
      </c>
      <c r="E37" s="6">
        <v>241708.13</v>
      </c>
      <c r="F37" s="6">
        <f t="shared" ref="F37:F38" si="10">D37-E37</f>
        <v>31168670.18</v>
      </c>
      <c r="G37" s="6">
        <v>0.0</v>
      </c>
      <c r="H37" s="22">
        <v>48.0</v>
      </c>
      <c r="I37" s="6">
        <v>0.0</v>
      </c>
      <c r="J37" s="6">
        <v>0.0</v>
      </c>
      <c r="K37" s="4">
        <f t="shared" ref="K37:K38" si="11">I37-J37</f>
        <v>0</v>
      </c>
      <c r="L37" s="4">
        <f>I37+Sep!L37</f>
        <v>119211.12</v>
      </c>
      <c r="M37" s="4">
        <f>J37+Sep!M37</f>
        <v>3297998</v>
      </c>
      <c r="N37" s="4">
        <f t="shared" ref="N37:N38" si="12">L37-M37</f>
        <v>-3178786.88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2.508334223E9</v>
      </c>
      <c r="E38" s="6">
        <v>1.5683076E8</v>
      </c>
      <c r="F38" s="6">
        <f t="shared" si="10"/>
        <v>2351503463</v>
      </c>
      <c r="G38" s="6">
        <v>0.0</v>
      </c>
      <c r="H38" s="22">
        <v>3303.0</v>
      </c>
      <c r="I38" s="6">
        <v>4.9842749E7</v>
      </c>
      <c r="J38" s="6">
        <v>2.0518898E7</v>
      </c>
      <c r="K38" s="4">
        <f t="shared" si="11"/>
        <v>29323851</v>
      </c>
      <c r="L38" s="4">
        <f>I38+Sep!L38</f>
        <v>505160819</v>
      </c>
      <c r="M38" s="4">
        <f>J38+Sep!M38</f>
        <v>487049943</v>
      </c>
      <c r="N38" s="4">
        <f t="shared" si="12"/>
        <v>18110876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2539744601</v>
      </c>
      <c r="E39" s="28">
        <f t="shared" si="13"/>
        <v>157072468.1</v>
      </c>
      <c r="F39" s="28">
        <f t="shared" si="13"/>
        <v>2382672133</v>
      </c>
      <c r="G39" s="28">
        <f t="shared" si="13"/>
        <v>0</v>
      </c>
      <c r="H39" s="30">
        <f t="shared" si="13"/>
        <v>3351</v>
      </c>
      <c r="I39" s="28">
        <f t="shared" si="13"/>
        <v>49842749</v>
      </c>
      <c r="J39" s="28">
        <f t="shared" si="13"/>
        <v>20518898</v>
      </c>
      <c r="K39" s="28">
        <f t="shared" si="13"/>
        <v>29323851</v>
      </c>
      <c r="L39" s="28">
        <f t="shared" si="13"/>
        <v>505280030.1</v>
      </c>
      <c r="M39" s="28">
        <f t="shared" si="13"/>
        <v>490347941</v>
      </c>
      <c r="N39" s="28">
        <f t="shared" si="13"/>
        <v>14932089.12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52849919444</v>
      </c>
      <c r="E40" s="28">
        <f t="shared" si="14"/>
        <v>663704954.8</v>
      </c>
      <c r="F40" s="28">
        <f t="shared" si="14"/>
        <v>52186214490</v>
      </c>
      <c r="G40" s="28">
        <f t="shared" si="14"/>
        <v>47754586607</v>
      </c>
      <c r="H40" s="30">
        <f t="shared" si="14"/>
        <v>1075554</v>
      </c>
      <c r="I40" s="28">
        <f t="shared" si="14"/>
        <v>296844577.7</v>
      </c>
      <c r="J40" s="28">
        <f t="shared" si="14"/>
        <v>750161879.9</v>
      </c>
      <c r="K40" s="28">
        <f t="shared" si="14"/>
        <v>-453317302.2</v>
      </c>
      <c r="L40" s="28">
        <f t="shared" si="14"/>
        <v>2818719823</v>
      </c>
      <c r="M40" s="28">
        <f t="shared" si="14"/>
        <v>7794439975</v>
      </c>
      <c r="N40" s="28">
        <f t="shared" si="14"/>
        <v>-4975720151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3.8076259655E8</v>
      </c>
      <c r="E43" s="4">
        <v>1109548.79</v>
      </c>
      <c r="F43" s="6">
        <f t="shared" ref="F43:F52" si="15">D43-E43</f>
        <v>379653047.8</v>
      </c>
      <c r="G43" s="6">
        <v>2.1510984935E8</v>
      </c>
      <c r="H43" s="22">
        <v>2317.0</v>
      </c>
      <c r="I43" s="6">
        <v>293348.07</v>
      </c>
      <c r="J43" s="6">
        <v>1415561.87</v>
      </c>
      <c r="K43" s="4">
        <f t="shared" ref="K43:K52" si="16">I43-J43</f>
        <v>-1122213.8</v>
      </c>
      <c r="L43" s="4">
        <f>I43+Sep!L43</f>
        <v>5273829.58</v>
      </c>
      <c r="M43" s="4">
        <f>J43+Sep!M43</f>
        <v>33245310.47</v>
      </c>
      <c r="N43" s="4">
        <f t="shared" ref="N43:N52" si="17">L43-M43</f>
        <v>-27971480.89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1.1425518465E8</v>
      </c>
      <c r="E44" s="4">
        <v>294701.74</v>
      </c>
      <c r="F44" s="6">
        <f t="shared" si="15"/>
        <v>113960482.9</v>
      </c>
      <c r="G44" s="6">
        <v>3.30886955E7</v>
      </c>
      <c r="H44" s="22">
        <v>840.0</v>
      </c>
      <c r="I44" s="6">
        <v>445787.06</v>
      </c>
      <c r="J44" s="6">
        <v>1218246.44</v>
      </c>
      <c r="K44" s="4">
        <f t="shared" si="16"/>
        <v>-772459.38</v>
      </c>
      <c r="L44" s="4">
        <f>I44+Sep!L44</f>
        <v>3180018.82</v>
      </c>
      <c r="M44" s="4">
        <f>J44+Sep!M44</f>
        <v>6977497.07</v>
      </c>
      <c r="N44" s="4">
        <f t="shared" si="17"/>
        <v>-3797478.25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5.66422694E8</v>
      </c>
      <c r="E45" s="4">
        <v>3386174.0</v>
      </c>
      <c r="F45" s="6">
        <f t="shared" si="15"/>
        <v>563036520</v>
      </c>
      <c r="G45" s="6">
        <v>3.2922738E8</v>
      </c>
      <c r="H45" s="22">
        <v>4597.0</v>
      </c>
      <c r="I45" s="6">
        <v>431068.0</v>
      </c>
      <c r="J45" s="6">
        <v>6646467.0</v>
      </c>
      <c r="K45" s="4">
        <f t="shared" si="16"/>
        <v>-6215399</v>
      </c>
      <c r="L45" s="4">
        <f>I45+Sep!L45</f>
        <v>7061507</v>
      </c>
      <c r="M45" s="4">
        <f>J45+Sep!M45</f>
        <v>85559105</v>
      </c>
      <c r="N45" s="4">
        <f t="shared" si="17"/>
        <v>-78497598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4.62926399E8</v>
      </c>
      <c r="E46" s="4">
        <v>1481445.0</v>
      </c>
      <c r="F46" s="6">
        <f t="shared" si="15"/>
        <v>461444954</v>
      </c>
      <c r="G46" s="6">
        <v>3.53714598E8</v>
      </c>
      <c r="H46" s="22">
        <v>552.0</v>
      </c>
      <c r="I46" s="6">
        <v>8484692.0</v>
      </c>
      <c r="J46" s="6">
        <v>804019.0</v>
      </c>
      <c r="K46" s="4">
        <f t="shared" si="16"/>
        <v>7680673</v>
      </c>
      <c r="L46" s="4">
        <f>I46+Sep!L46</f>
        <v>191002340</v>
      </c>
      <c r="M46" s="4">
        <f>J46+Sep!M46</f>
        <v>204909092</v>
      </c>
      <c r="N46" s="4">
        <f t="shared" si="17"/>
        <v>-13906752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45" t="s">
        <v>129</v>
      </c>
      <c r="D47" s="6">
        <v>3.16801555E8</v>
      </c>
      <c r="E47" s="4">
        <v>914020.0</v>
      </c>
      <c r="F47" s="6">
        <f t="shared" si="15"/>
        <v>315887535</v>
      </c>
      <c r="G47" s="6">
        <v>1.53093357E8</v>
      </c>
      <c r="H47" s="22">
        <v>45.0</v>
      </c>
      <c r="I47" s="6">
        <v>0.0</v>
      </c>
      <c r="J47" s="6">
        <v>0.0</v>
      </c>
      <c r="K47" s="4">
        <f t="shared" si="16"/>
        <v>0</v>
      </c>
      <c r="L47" s="62">
        <f>I47+'Sep UPDATED'!L47</f>
        <v>236627654.4</v>
      </c>
      <c r="M47" s="62">
        <f>J47+'Sep UPDATED'!M47</f>
        <v>240904859.1</v>
      </c>
      <c r="N47" s="4">
        <f t="shared" si="17"/>
        <v>-4277204.72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3.96749605E8</v>
      </c>
      <c r="E48" s="4">
        <v>6354189.0</v>
      </c>
      <c r="F48" s="6">
        <f t="shared" si="15"/>
        <v>390395416</v>
      </c>
      <c r="G48" s="6">
        <v>1.9369768E8</v>
      </c>
      <c r="H48" s="22">
        <v>9432.0</v>
      </c>
      <c r="I48" s="6">
        <v>23675.0</v>
      </c>
      <c r="J48" s="6">
        <v>1.1779573E7</v>
      </c>
      <c r="K48" s="4">
        <f t="shared" si="16"/>
        <v>-11755898</v>
      </c>
      <c r="L48" s="4">
        <f>I48+Sep!L48</f>
        <v>624627</v>
      </c>
      <c r="M48" s="4">
        <f>J48+Sep!M48</f>
        <v>60991797</v>
      </c>
      <c r="N48" s="4">
        <f t="shared" si="17"/>
        <v>-60367170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1.688699835E9</v>
      </c>
      <c r="E49" s="4">
        <v>1.4196059E7</v>
      </c>
      <c r="F49" s="6">
        <f t="shared" si="15"/>
        <v>1674503776</v>
      </c>
      <c r="G49" s="6">
        <v>8.1856053E8</v>
      </c>
      <c r="H49" s="22">
        <v>6789.0</v>
      </c>
      <c r="I49" s="6">
        <v>1326175.0</v>
      </c>
      <c r="J49" s="6">
        <v>1.3606285E7</v>
      </c>
      <c r="K49" s="4">
        <f t="shared" si="16"/>
        <v>-12280110</v>
      </c>
      <c r="L49" s="4">
        <f>I49+Sep!L49</f>
        <v>5958394</v>
      </c>
      <c r="M49" s="4">
        <f>J49+Sep!M49</f>
        <v>166079424</v>
      </c>
      <c r="N49" s="4">
        <f t="shared" si="17"/>
        <v>-160121030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1.14078376E8</v>
      </c>
      <c r="E50" s="4">
        <v>156553.0</v>
      </c>
      <c r="F50" s="6">
        <f t="shared" si="15"/>
        <v>113921823</v>
      </c>
      <c r="G50" s="6">
        <v>5.668048E7</v>
      </c>
      <c r="H50" s="22">
        <v>154.0</v>
      </c>
      <c r="I50" s="6">
        <v>0.0</v>
      </c>
      <c r="J50" s="6">
        <v>24562.0</v>
      </c>
      <c r="K50" s="4">
        <f t="shared" si="16"/>
        <v>-24562</v>
      </c>
      <c r="L50" s="4">
        <f>I50+Sep!L50</f>
        <v>0</v>
      </c>
      <c r="M50" s="4">
        <f>J50+Sep!M50</f>
        <v>5432426</v>
      </c>
      <c r="N50" s="4">
        <f t="shared" si="17"/>
        <v>-5432426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5.109901654E9</v>
      </c>
      <c r="E51" s="4">
        <v>4.3029387E7</v>
      </c>
      <c r="F51" s="6">
        <f t="shared" si="15"/>
        <v>5066872267</v>
      </c>
      <c r="G51" s="6">
        <v>2.479768142E9</v>
      </c>
      <c r="H51" s="22">
        <v>54781.0</v>
      </c>
      <c r="I51" s="6">
        <v>4407133.0</v>
      </c>
      <c r="J51" s="6">
        <v>1.62040136E8</v>
      </c>
      <c r="K51" s="4">
        <f t="shared" si="16"/>
        <v>-157633003</v>
      </c>
      <c r="L51" s="4">
        <f>I51+Sep!L51</f>
        <v>52656818</v>
      </c>
      <c r="M51" s="4">
        <f>J51+Sep!M51</f>
        <v>840598024</v>
      </c>
      <c r="N51" s="4">
        <f t="shared" si="17"/>
        <v>-787941206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4.75665883E8</v>
      </c>
      <c r="E52" s="4">
        <v>4137133.0</v>
      </c>
      <c r="F52" s="6">
        <f t="shared" si="15"/>
        <v>471528750</v>
      </c>
      <c r="G52" s="6">
        <v>2.4282593E8</v>
      </c>
      <c r="H52" s="22">
        <v>5003.0</v>
      </c>
      <c r="I52" s="6">
        <v>0.0</v>
      </c>
      <c r="J52" s="6">
        <v>1.7097071E7</v>
      </c>
      <c r="K52" s="4">
        <f t="shared" si="16"/>
        <v>-17097071</v>
      </c>
      <c r="L52" s="4">
        <f>I52+Sep!L52</f>
        <v>70220085</v>
      </c>
      <c r="M52" s="4">
        <f>J52+Sep!M52</f>
        <v>79095223</v>
      </c>
      <c r="N52" s="4">
        <f t="shared" si="17"/>
        <v>-8875138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>
        <f>J53+Sep!M53</f>
        <v>0</v>
      </c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7.0577408E7</v>
      </c>
      <c r="E54" s="4">
        <v>507346.0</v>
      </c>
      <c r="F54" s="6">
        <f t="shared" ref="F54:F56" si="19">D54-E54</f>
        <v>70070062</v>
      </c>
      <c r="G54" s="6">
        <v>1.4131745E7</v>
      </c>
      <c r="H54" s="22">
        <v>1279.0</v>
      </c>
      <c r="I54" s="6">
        <v>97760.0</v>
      </c>
      <c r="J54" s="6">
        <v>1909683.0</v>
      </c>
      <c r="K54" s="4">
        <f t="shared" ref="K54:K56" si="20">I54-J54</f>
        <v>-1811923</v>
      </c>
      <c r="L54" s="4">
        <f>I54+Sep!L54</f>
        <v>1892187</v>
      </c>
      <c r="M54" s="4">
        <f>J54+Sep!M54</f>
        <v>8509795</v>
      </c>
      <c r="N54" s="4">
        <f t="shared" ref="N54:N56" si="21">L54-M54</f>
        <v>-6617608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5.1714454E7</v>
      </c>
      <c r="E55" s="4">
        <v>529815.0</v>
      </c>
      <c r="F55" s="6">
        <f t="shared" si="19"/>
        <v>51184639</v>
      </c>
      <c r="G55" s="6">
        <v>3.6394183E7</v>
      </c>
      <c r="H55" s="22">
        <v>520.0</v>
      </c>
      <c r="I55" s="6">
        <v>19300.0</v>
      </c>
      <c r="J55" s="6">
        <v>564302.0</v>
      </c>
      <c r="K55" s="4">
        <f t="shared" si="20"/>
        <v>-545002</v>
      </c>
      <c r="L55" s="4">
        <f>I55+Sep!L55</f>
        <v>1183778</v>
      </c>
      <c r="M55" s="4">
        <f>J55+Sep!M55</f>
        <v>4439779</v>
      </c>
      <c r="N55" s="4">
        <f t="shared" si="21"/>
        <v>-3256001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4.6846836E7</v>
      </c>
      <c r="E56" s="4">
        <v>453849.0</v>
      </c>
      <c r="F56" s="6">
        <f t="shared" si="19"/>
        <v>46392987</v>
      </c>
      <c r="G56" s="6">
        <v>3.8747299E7</v>
      </c>
      <c r="H56" s="22">
        <v>257.0</v>
      </c>
      <c r="I56" s="6">
        <v>30657.0</v>
      </c>
      <c r="J56" s="6">
        <v>390854.0</v>
      </c>
      <c r="K56" s="4">
        <f t="shared" si="20"/>
        <v>-360197</v>
      </c>
      <c r="L56" s="4">
        <f>I56+Sep!L56</f>
        <v>3199698</v>
      </c>
      <c r="M56" s="4">
        <f>J56+Sep!M56</f>
        <v>1562651</v>
      </c>
      <c r="N56" s="4">
        <f t="shared" si="21"/>
        <v>1637047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9795402480</v>
      </c>
      <c r="E57" s="28">
        <f t="shared" si="23"/>
        <v>76550220.53</v>
      </c>
      <c r="F57" s="28">
        <f t="shared" si="23"/>
        <v>9718852260</v>
      </c>
      <c r="G57" s="28">
        <f t="shared" si="23"/>
        <v>4965039869</v>
      </c>
      <c r="H57" s="28">
        <f t="shared" si="23"/>
        <v>86566</v>
      </c>
      <c r="I57" s="28">
        <f t="shared" si="23"/>
        <v>15559595.13</v>
      </c>
      <c r="J57" s="28">
        <f t="shared" si="23"/>
        <v>217496760.3</v>
      </c>
      <c r="K57" s="28">
        <f t="shared" si="23"/>
        <v>-201937165.2</v>
      </c>
      <c r="L57" s="28">
        <f t="shared" si="23"/>
        <v>578880936.8</v>
      </c>
      <c r="M57" s="28">
        <f t="shared" si="23"/>
        <v>1738304983</v>
      </c>
      <c r="N57" s="28">
        <f t="shared" si="23"/>
        <v>-1159424046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7.305604396E7</v>
      </c>
      <c r="E59" s="6">
        <v>531889.24</v>
      </c>
      <c r="F59" s="6">
        <f t="shared" ref="F59:F62" si="24">D59-E59</f>
        <v>72524154.72</v>
      </c>
      <c r="G59" s="6">
        <v>0.0</v>
      </c>
      <c r="H59" s="22">
        <v>49.0</v>
      </c>
      <c r="I59" s="6">
        <v>0.0</v>
      </c>
      <c r="J59" s="6">
        <v>0.0</v>
      </c>
      <c r="K59" s="4">
        <f t="shared" ref="K59:K62" si="25">I59-J59</f>
        <v>0</v>
      </c>
      <c r="L59" s="4">
        <f>I59+Sep!L59</f>
        <v>4226971.61</v>
      </c>
      <c r="M59" s="4">
        <f>J59+Sep!M59</f>
        <v>1616336.27</v>
      </c>
      <c r="N59" s="4">
        <f t="shared" ref="N59:N62" si="26">L59-M59</f>
        <v>2610635.34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3.26743402E8</v>
      </c>
      <c r="E60" s="6">
        <v>184013.0</v>
      </c>
      <c r="F60" s="6">
        <f t="shared" si="24"/>
        <v>326559389</v>
      </c>
      <c r="G60" s="6">
        <v>1.71534072E8</v>
      </c>
      <c r="H60" s="22">
        <v>197.0</v>
      </c>
      <c r="I60" s="6">
        <v>0.0</v>
      </c>
      <c r="J60" s="6">
        <v>1.309699E7</v>
      </c>
      <c r="K60" s="4">
        <f t="shared" si="25"/>
        <v>-13096990</v>
      </c>
      <c r="L60" s="4">
        <f>I60+Sep!L60</f>
        <v>0</v>
      </c>
      <c r="M60" s="4">
        <f>J60+Sep!M60</f>
        <v>57701966</v>
      </c>
      <c r="N60" s="4">
        <f t="shared" si="26"/>
        <v>-57701966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1.891598592E9</v>
      </c>
      <c r="E61" s="6">
        <v>7.6580423E7</v>
      </c>
      <c r="F61" s="6">
        <f t="shared" si="24"/>
        <v>1815018169</v>
      </c>
      <c r="G61" s="6">
        <v>0.0</v>
      </c>
      <c r="H61" s="22">
        <v>4331.0</v>
      </c>
      <c r="I61" s="6">
        <v>3287412.0</v>
      </c>
      <c r="J61" s="6">
        <v>2.4766309E7</v>
      </c>
      <c r="K61" s="4">
        <f t="shared" si="25"/>
        <v>-21478897</v>
      </c>
      <c r="L61" s="4">
        <f>I61+Sep!L61</f>
        <v>121595080</v>
      </c>
      <c r="M61" s="4">
        <f>J61+Sep!M61</f>
        <v>210653666</v>
      </c>
      <c r="N61" s="4">
        <f t="shared" si="26"/>
        <v>-89058586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2.33817179E8</v>
      </c>
      <c r="E62" s="6">
        <v>5569798.0</v>
      </c>
      <c r="F62" s="6">
        <f t="shared" si="24"/>
        <v>228247381</v>
      </c>
      <c r="G62" s="6">
        <v>0.0</v>
      </c>
      <c r="H62" s="22">
        <v>780.0</v>
      </c>
      <c r="I62" s="6">
        <v>11770.0</v>
      </c>
      <c r="J62" s="6">
        <v>9008599.0</v>
      </c>
      <c r="K62" s="4">
        <f t="shared" si="25"/>
        <v>-8996829</v>
      </c>
      <c r="L62" s="4">
        <f>I62+Sep!L62</f>
        <v>9276478</v>
      </c>
      <c r="M62" s="4">
        <f>J62+Sep!M62</f>
        <v>48969243</v>
      </c>
      <c r="N62" s="4">
        <f t="shared" si="26"/>
        <v>-39692765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2525215217</v>
      </c>
      <c r="E63" s="28">
        <f t="shared" si="28"/>
        <v>82866123.24</v>
      </c>
      <c r="F63" s="28">
        <f t="shared" si="28"/>
        <v>2442349094</v>
      </c>
      <c r="G63" s="28">
        <f t="shared" si="28"/>
        <v>171534072</v>
      </c>
      <c r="H63" s="29">
        <f t="shared" si="28"/>
        <v>5357</v>
      </c>
      <c r="I63" s="28">
        <f t="shared" si="28"/>
        <v>3299182</v>
      </c>
      <c r="J63" s="28">
        <f t="shared" si="28"/>
        <v>46871898</v>
      </c>
      <c r="K63" s="28">
        <f t="shared" si="28"/>
        <v>-43572716</v>
      </c>
      <c r="L63" s="28">
        <f t="shared" si="28"/>
        <v>135098529.6</v>
      </c>
      <c r="M63" s="28">
        <f t="shared" si="28"/>
        <v>318941211.3</v>
      </c>
      <c r="N63" s="28">
        <f t="shared" si="28"/>
        <v>-183842681.7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12320617697</v>
      </c>
      <c r="E64" s="28">
        <f t="shared" si="29"/>
        <v>159416343.8</v>
      </c>
      <c r="F64" s="28">
        <f t="shared" si="29"/>
        <v>12161201353</v>
      </c>
      <c r="G64" s="28">
        <f t="shared" si="29"/>
        <v>5136573941</v>
      </c>
      <c r="H64" s="29">
        <f t="shared" si="29"/>
        <v>91923</v>
      </c>
      <c r="I64" s="28">
        <f t="shared" si="29"/>
        <v>18858777.13</v>
      </c>
      <c r="J64" s="28">
        <f t="shared" si="29"/>
        <v>264368658.3</v>
      </c>
      <c r="K64" s="28">
        <f t="shared" si="29"/>
        <v>-245509881.2</v>
      </c>
      <c r="L64" s="28">
        <f t="shared" si="29"/>
        <v>713979466.4</v>
      </c>
      <c r="M64" s="28">
        <f t="shared" si="29"/>
        <v>2057246194</v>
      </c>
      <c r="N64" s="28">
        <f t="shared" si="29"/>
        <v>-1343266728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3.4786789095E10</v>
      </c>
      <c r="E67" s="6">
        <v>2.49135389E8</v>
      </c>
      <c r="F67" s="6">
        <f t="shared" ref="F67:F77" si="30">D67-E67</f>
        <v>34537653706</v>
      </c>
      <c r="G67" s="6">
        <v>3.575E8</v>
      </c>
      <c r="H67" s="22">
        <v>24333.0</v>
      </c>
      <c r="I67" s="6">
        <v>1.61499803E8</v>
      </c>
      <c r="J67" s="6">
        <v>2.32284141E8</v>
      </c>
      <c r="K67" s="4">
        <f t="shared" ref="K67:K77" si="31">I67-J67</f>
        <v>-70784338</v>
      </c>
      <c r="L67" s="4">
        <f>I67+Sep!L67</f>
        <v>1781531542</v>
      </c>
      <c r="M67" s="4">
        <f>J67+Sep!M67</f>
        <v>3246797076</v>
      </c>
      <c r="N67" s="4">
        <f t="shared" ref="N67:N77" si="32">L67-M67</f>
        <v>-1465265534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2.4307522036E8</v>
      </c>
      <c r="E68" s="6">
        <v>1399897.26</v>
      </c>
      <c r="F68" s="6">
        <f t="shared" si="30"/>
        <v>241675323.1</v>
      </c>
      <c r="G68" s="6">
        <v>0.0</v>
      </c>
      <c r="H68" s="22">
        <v>899.0</v>
      </c>
      <c r="I68" s="6">
        <v>223725.84</v>
      </c>
      <c r="J68" s="6">
        <v>1343169.22</v>
      </c>
      <c r="K68" s="4">
        <f t="shared" si="31"/>
        <v>-1119443.38</v>
      </c>
      <c r="L68" s="4">
        <f>I68+Sep!L68</f>
        <v>5114284.32</v>
      </c>
      <c r="M68" s="4">
        <f>J68+Sep!M68</f>
        <v>37008274.38</v>
      </c>
      <c r="N68" s="4">
        <f t="shared" si="32"/>
        <v>-31893990.06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9.3594713054E8</v>
      </c>
      <c r="E69" s="6">
        <v>7922543.09</v>
      </c>
      <c r="F69" s="6">
        <f t="shared" si="30"/>
        <v>928024587.5</v>
      </c>
      <c r="G69" s="6">
        <v>0.0</v>
      </c>
      <c r="H69" s="22">
        <v>1771.0</v>
      </c>
      <c r="I69" s="6">
        <v>4889210.12</v>
      </c>
      <c r="J69" s="6">
        <v>6153159.47</v>
      </c>
      <c r="K69" s="4">
        <f t="shared" si="31"/>
        <v>-1263949.35</v>
      </c>
      <c r="L69" s="4">
        <f>I69+Sep!L69</f>
        <v>86349053.04</v>
      </c>
      <c r="M69" s="4">
        <f>J69+Sep!M69</f>
        <v>124062931.7</v>
      </c>
      <c r="N69" s="4">
        <f t="shared" si="32"/>
        <v>-37713878.68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1.9111002E8</v>
      </c>
      <c r="E70" s="6">
        <v>170147.0</v>
      </c>
      <c r="F70" s="6">
        <f t="shared" si="30"/>
        <v>190939873</v>
      </c>
      <c r="G70" s="6">
        <v>0.0</v>
      </c>
      <c r="H70" s="22">
        <v>129.0</v>
      </c>
      <c r="I70" s="6">
        <v>49999.0</v>
      </c>
      <c r="J70" s="6">
        <v>0.0</v>
      </c>
      <c r="K70" s="4">
        <f t="shared" si="31"/>
        <v>49999</v>
      </c>
      <c r="L70" s="4">
        <f>I70+Sep!L70</f>
        <v>54997</v>
      </c>
      <c r="M70" s="4">
        <f>J70+Sep!M70</f>
        <v>2148575</v>
      </c>
      <c r="N70" s="4">
        <f t="shared" si="32"/>
        <v>-2093578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7.69765653E8</v>
      </c>
      <c r="E71" s="6">
        <v>4478599.0</v>
      </c>
      <c r="F71" s="6">
        <f t="shared" si="30"/>
        <v>765287054</v>
      </c>
      <c r="G71" s="6">
        <v>0.0</v>
      </c>
      <c r="H71" s="22">
        <v>1678.0</v>
      </c>
      <c r="I71" s="6">
        <v>1693227.0</v>
      </c>
      <c r="J71" s="6">
        <v>1.21800305E8</v>
      </c>
      <c r="K71" s="4">
        <f t="shared" si="31"/>
        <v>-120107078</v>
      </c>
      <c r="L71" s="4">
        <f>I71+Sep!L71</f>
        <v>7881796</v>
      </c>
      <c r="M71" s="4">
        <f>J71+Sep!M71</f>
        <v>457743683</v>
      </c>
      <c r="N71" s="4">
        <f t="shared" si="32"/>
        <v>-449861887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1.348919914E9</v>
      </c>
      <c r="E72" s="6">
        <v>3.1538754E7</v>
      </c>
      <c r="F72" s="6">
        <f t="shared" si="30"/>
        <v>1317381160</v>
      </c>
      <c r="G72" s="6">
        <v>0.0</v>
      </c>
      <c r="H72" s="22">
        <v>4382.0</v>
      </c>
      <c r="I72" s="6">
        <v>3667871.0</v>
      </c>
      <c r="J72" s="6">
        <v>3351363.0</v>
      </c>
      <c r="K72" s="4">
        <f t="shared" si="31"/>
        <v>316508</v>
      </c>
      <c r="L72" s="4">
        <f>I72+Sep!L72</f>
        <v>23953738</v>
      </c>
      <c r="M72" s="4">
        <f>J72+Sep!M72</f>
        <v>155022000</v>
      </c>
      <c r="N72" s="4">
        <f t="shared" si="32"/>
        <v>-131068262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4.93463141E8</v>
      </c>
      <c r="E73" s="6">
        <v>9864999.0</v>
      </c>
      <c r="F73" s="6">
        <f t="shared" si="30"/>
        <v>483598142</v>
      </c>
      <c r="G73" s="6">
        <v>0.0</v>
      </c>
      <c r="H73" s="22">
        <v>372.0</v>
      </c>
      <c r="I73" s="6">
        <v>0.0</v>
      </c>
      <c r="J73" s="6">
        <v>4853808.0</v>
      </c>
      <c r="K73" s="4">
        <f t="shared" si="31"/>
        <v>-4853808</v>
      </c>
      <c r="L73" s="4">
        <f>I73+Sep!L73</f>
        <v>0</v>
      </c>
      <c r="M73" s="4">
        <f>J73+Sep!M73</f>
        <v>155284217</v>
      </c>
      <c r="N73" s="4">
        <f t="shared" si="32"/>
        <v>-155284217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2.7223069735E8</v>
      </c>
      <c r="E74" s="6">
        <v>1363250.04</v>
      </c>
      <c r="F74" s="6">
        <f t="shared" si="30"/>
        <v>270867447.3</v>
      </c>
      <c r="G74" s="6">
        <v>0.0</v>
      </c>
      <c r="H74" s="22">
        <v>3980.0</v>
      </c>
      <c r="I74" s="6">
        <v>1521238.06</v>
      </c>
      <c r="J74" s="6">
        <v>699571.17</v>
      </c>
      <c r="K74" s="4">
        <f t="shared" si="31"/>
        <v>821666.89</v>
      </c>
      <c r="L74" s="4">
        <f>I74+Sep!L74</f>
        <v>19672190.23</v>
      </c>
      <c r="M74" s="4">
        <f>J74+Sep!M74</f>
        <v>84368203.38</v>
      </c>
      <c r="N74" s="4">
        <f t="shared" si="32"/>
        <v>-64696013.15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1.93329964239E9</v>
      </c>
      <c r="E75" s="6">
        <v>3283372.01</v>
      </c>
      <c r="F75" s="6">
        <f t="shared" si="30"/>
        <v>1930016270</v>
      </c>
      <c r="G75" s="6">
        <v>0.0</v>
      </c>
      <c r="H75" s="22">
        <v>757.0</v>
      </c>
      <c r="I75" s="6">
        <v>59815.0</v>
      </c>
      <c r="J75" s="6">
        <v>165731.01</v>
      </c>
      <c r="K75" s="4">
        <f t="shared" si="31"/>
        <v>-105916.01</v>
      </c>
      <c r="L75" s="4">
        <f>I75+Sep!L75</f>
        <v>80633630.02</v>
      </c>
      <c r="M75" s="4">
        <f>J75+Sep!M75</f>
        <v>15787750.73</v>
      </c>
      <c r="N75" s="4">
        <f t="shared" si="32"/>
        <v>64845879.29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6.403279495E9</v>
      </c>
      <c r="E76" s="6">
        <v>2.2119264E7</v>
      </c>
      <c r="F76" s="6">
        <f t="shared" si="30"/>
        <v>6381160231</v>
      </c>
      <c r="G76" s="6">
        <v>0.0</v>
      </c>
      <c r="H76" s="22">
        <v>19746.0</v>
      </c>
      <c r="I76" s="6">
        <v>1.3627938E8</v>
      </c>
      <c r="J76" s="6">
        <v>8.7672736E7</v>
      </c>
      <c r="K76" s="4">
        <f t="shared" si="31"/>
        <v>48606644</v>
      </c>
      <c r="L76" s="4">
        <f>I76+Sep!L76</f>
        <v>894663708</v>
      </c>
      <c r="M76" s="4">
        <f>J76+Sep!M76</f>
        <v>1262777126</v>
      </c>
      <c r="N76" s="4">
        <f t="shared" si="32"/>
        <v>-368113418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1.44890614E8</v>
      </c>
      <c r="E77" s="6">
        <v>561238.0</v>
      </c>
      <c r="F77" s="6">
        <f t="shared" si="30"/>
        <v>144329376</v>
      </c>
      <c r="G77" s="6">
        <v>0.0</v>
      </c>
      <c r="H77" s="22">
        <v>2963.0</v>
      </c>
      <c r="I77" s="6">
        <v>518614.0</v>
      </c>
      <c r="J77" s="6">
        <v>505147.0</v>
      </c>
      <c r="K77" s="4">
        <f t="shared" si="31"/>
        <v>13467</v>
      </c>
      <c r="L77" s="4">
        <f>I77+Sep!L77</f>
        <v>14221467</v>
      </c>
      <c r="M77" s="4">
        <f>J77+Sep!M77</f>
        <v>24653676</v>
      </c>
      <c r="N77" s="4">
        <f t="shared" si="32"/>
        <v>-10432209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130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I79+Sep!L79</f>
        <v>0</v>
      </c>
      <c r="M79" s="4">
        <f>J79+Sep!M79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47522770623</v>
      </c>
      <c r="E80" s="28">
        <f t="shared" si="34"/>
        <v>331837452.4</v>
      </c>
      <c r="F80" s="28">
        <f t="shared" si="34"/>
        <v>47190933170</v>
      </c>
      <c r="G80" s="28">
        <f t="shared" si="34"/>
        <v>357500000</v>
      </c>
      <c r="H80" s="28">
        <f t="shared" si="34"/>
        <v>61010</v>
      </c>
      <c r="I80" s="28">
        <f t="shared" si="34"/>
        <v>310402883</v>
      </c>
      <c r="J80" s="28">
        <f t="shared" si="34"/>
        <v>458829130.9</v>
      </c>
      <c r="K80" s="28">
        <f t="shared" si="34"/>
        <v>-148426247.9</v>
      </c>
      <c r="L80" s="28">
        <f t="shared" si="34"/>
        <v>2914076406</v>
      </c>
      <c r="M80" s="28">
        <f t="shared" si="34"/>
        <v>6265653513</v>
      </c>
      <c r="N80" s="28">
        <f t="shared" si="34"/>
        <v>-3351577108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1.1581095914E10</v>
      </c>
      <c r="E82" s="6">
        <v>6.4109542E7</v>
      </c>
      <c r="F82" s="6">
        <f t="shared" ref="F82:F88" si="35">D82-E82</f>
        <v>11516986372</v>
      </c>
      <c r="G82" s="6">
        <v>0.0</v>
      </c>
      <c r="H82" s="22">
        <v>6913.0</v>
      </c>
      <c r="I82" s="6">
        <v>2.4570638E7</v>
      </c>
      <c r="J82" s="6">
        <v>6.917272E7</v>
      </c>
      <c r="K82" s="4">
        <f t="shared" ref="K82:K88" si="36">I82-J82</f>
        <v>-44602082</v>
      </c>
      <c r="L82" s="4">
        <f>I82+Sep!L82</f>
        <v>271494189</v>
      </c>
      <c r="M82" s="4">
        <f>J82+Sep!M82</f>
        <v>1052151243</v>
      </c>
      <c r="N82" s="4">
        <f t="shared" ref="N82:N88" si="37">L82-M82</f>
        <v>-780657054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5.04237393E7</v>
      </c>
      <c r="E83" s="6">
        <v>2154301.94</v>
      </c>
      <c r="F83" s="6">
        <f t="shared" si="35"/>
        <v>48269437.36</v>
      </c>
      <c r="G83" s="6">
        <v>0.0</v>
      </c>
      <c r="H83" s="22">
        <v>21.0</v>
      </c>
      <c r="I83" s="6">
        <v>0.0</v>
      </c>
      <c r="J83" s="6">
        <v>3.488166793E7</v>
      </c>
      <c r="K83" s="4">
        <f t="shared" si="36"/>
        <v>-34881667.93</v>
      </c>
      <c r="L83" s="4">
        <f>I83+Sep!L83</f>
        <v>29237669.08</v>
      </c>
      <c r="M83" s="4">
        <f>J83+Sep!M83</f>
        <v>116641955.7</v>
      </c>
      <c r="N83" s="4">
        <f t="shared" si="37"/>
        <v>-87404286.58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3.26158098E8</v>
      </c>
      <c r="E84" s="6">
        <v>859890.0</v>
      </c>
      <c r="F84" s="6">
        <f t="shared" si="35"/>
        <v>325298208</v>
      </c>
      <c r="G84" s="6">
        <v>0.0</v>
      </c>
      <c r="H84" s="22">
        <v>147.0</v>
      </c>
      <c r="I84" s="6">
        <v>268965.0</v>
      </c>
      <c r="J84" s="6">
        <v>4349225.0</v>
      </c>
      <c r="K84" s="4">
        <f t="shared" si="36"/>
        <v>-4080260</v>
      </c>
      <c r="L84" s="4">
        <f>I84+Sep!L84</f>
        <v>2751651</v>
      </c>
      <c r="M84" s="4">
        <f>J84+Sep!M84</f>
        <v>19861678</v>
      </c>
      <c r="N84" s="4">
        <f t="shared" si="37"/>
        <v>-17110027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6.904795E7</v>
      </c>
      <c r="E85" s="6">
        <v>5961051.0</v>
      </c>
      <c r="F85" s="6">
        <f t="shared" si="35"/>
        <v>63086899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I85+Sep!L85</f>
        <v>0</v>
      </c>
      <c r="M85" s="4">
        <f>J85+Sep!M85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1.607620128E9</v>
      </c>
      <c r="E86" s="6">
        <v>8488519.0</v>
      </c>
      <c r="F86" s="6">
        <f t="shared" si="35"/>
        <v>1599131609</v>
      </c>
      <c r="G86" s="6">
        <v>0.0</v>
      </c>
      <c r="H86" s="22">
        <v>1470.0</v>
      </c>
      <c r="I86" s="6">
        <v>91885.0</v>
      </c>
      <c r="J86" s="6">
        <v>1.5210754E7</v>
      </c>
      <c r="K86" s="4">
        <f t="shared" si="36"/>
        <v>-15118869</v>
      </c>
      <c r="L86" s="4">
        <f>I86+Sep!L86</f>
        <v>460279</v>
      </c>
      <c r="M86" s="4">
        <f>J86+Sep!M86</f>
        <v>212075396</v>
      </c>
      <c r="N86" s="4">
        <f t="shared" si="37"/>
        <v>-211615117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2.2088649657E8</v>
      </c>
      <c r="E87" s="6">
        <v>1852373.78</v>
      </c>
      <c r="F87" s="6">
        <f t="shared" si="35"/>
        <v>219034122.8</v>
      </c>
      <c r="G87" s="6">
        <v>0.0</v>
      </c>
      <c r="H87" s="22">
        <v>93.0</v>
      </c>
      <c r="I87" s="6">
        <v>1347370.75</v>
      </c>
      <c r="J87" s="6">
        <v>2395400.98</v>
      </c>
      <c r="K87" s="4">
        <f t="shared" si="36"/>
        <v>-1048030.23</v>
      </c>
      <c r="L87" s="4">
        <f>I87+Sep!L87</f>
        <v>2787115.58</v>
      </c>
      <c r="M87" s="4">
        <f>J87+Sep!M87</f>
        <v>19942765.25</v>
      </c>
      <c r="N87" s="4">
        <f t="shared" si="37"/>
        <v>-17155649.67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4.71721512E8</v>
      </c>
      <c r="E88" s="6">
        <v>3765615.0</v>
      </c>
      <c r="F88" s="6">
        <f t="shared" si="35"/>
        <v>467955897</v>
      </c>
      <c r="G88" s="6">
        <v>0.0</v>
      </c>
      <c r="H88" s="22">
        <v>2663.0</v>
      </c>
      <c r="I88" s="6">
        <v>471186.0</v>
      </c>
      <c r="J88" s="6">
        <v>4.4016969E7</v>
      </c>
      <c r="K88" s="4">
        <f t="shared" si="36"/>
        <v>-43545783</v>
      </c>
      <c r="L88" s="4">
        <f>I88+Sep!L88</f>
        <v>189958474</v>
      </c>
      <c r="M88" s="4">
        <f>J88+Sep!M88</f>
        <v>261198631</v>
      </c>
      <c r="N88" s="4">
        <f t="shared" si="37"/>
        <v>-71240157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14326953838</v>
      </c>
      <c r="E89" s="28">
        <f t="shared" si="39"/>
        <v>87191292.72</v>
      </c>
      <c r="F89" s="28">
        <f t="shared" si="39"/>
        <v>14239762545</v>
      </c>
      <c r="G89" s="28">
        <f t="shared" si="39"/>
        <v>0</v>
      </c>
      <c r="H89" s="28">
        <f t="shared" si="39"/>
        <v>11330</v>
      </c>
      <c r="I89" s="28">
        <f t="shared" si="39"/>
        <v>26750044.75</v>
      </c>
      <c r="J89" s="28">
        <f t="shared" si="39"/>
        <v>170026736.9</v>
      </c>
      <c r="K89" s="28">
        <f t="shared" si="39"/>
        <v>-143276692.2</v>
      </c>
      <c r="L89" s="28">
        <f t="shared" si="39"/>
        <v>496689377.7</v>
      </c>
      <c r="M89" s="28">
        <f t="shared" si="39"/>
        <v>1682841130</v>
      </c>
      <c r="N89" s="28">
        <f t="shared" si="39"/>
        <v>-1186151752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7.6555077E8</v>
      </c>
      <c r="E90" s="6">
        <v>6934936.0</v>
      </c>
      <c r="F90" s="6">
        <f>D90-E90</f>
        <v>758615834</v>
      </c>
      <c r="G90" s="6">
        <v>0.0</v>
      </c>
      <c r="H90" s="22">
        <v>557.0</v>
      </c>
      <c r="I90" s="6">
        <v>5139088.0</v>
      </c>
      <c r="J90" s="6">
        <v>1.4017066E7</v>
      </c>
      <c r="K90" s="4">
        <f>I90-J90</f>
        <v>-8877978</v>
      </c>
      <c r="L90" s="4">
        <f>I90+Sep!L90</f>
        <v>44993954</v>
      </c>
      <c r="M90" s="4">
        <f>J90+Sep!M90</f>
        <v>89840533</v>
      </c>
      <c r="N90" s="4">
        <f>L90-M90</f>
        <v>-44846579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765550770</v>
      </c>
      <c r="E91" s="28">
        <f t="shared" si="40"/>
        <v>6934936</v>
      </c>
      <c r="F91" s="28">
        <f t="shared" si="40"/>
        <v>758615834</v>
      </c>
      <c r="G91" s="28">
        <f t="shared" si="40"/>
        <v>0</v>
      </c>
      <c r="H91" s="30">
        <f t="shared" si="40"/>
        <v>557</v>
      </c>
      <c r="I91" s="28">
        <f t="shared" si="40"/>
        <v>5139088</v>
      </c>
      <c r="J91" s="28">
        <f t="shared" si="40"/>
        <v>14017066</v>
      </c>
      <c r="K91" s="28">
        <f t="shared" si="40"/>
        <v>-8877978</v>
      </c>
      <c r="L91" s="28">
        <f t="shared" si="40"/>
        <v>44993954</v>
      </c>
      <c r="M91" s="28">
        <f t="shared" si="40"/>
        <v>89840533</v>
      </c>
      <c r="N91" s="28">
        <f t="shared" si="40"/>
        <v>-44846579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62615275231</v>
      </c>
      <c r="E92" s="28">
        <f t="shared" si="41"/>
        <v>425963681.1</v>
      </c>
      <c r="F92" s="28">
        <f t="shared" si="41"/>
        <v>62189311549</v>
      </c>
      <c r="G92" s="28">
        <f t="shared" si="41"/>
        <v>357500000</v>
      </c>
      <c r="H92" s="29">
        <f t="shared" si="41"/>
        <v>72897</v>
      </c>
      <c r="I92" s="28">
        <f t="shared" si="41"/>
        <v>342292015.8</v>
      </c>
      <c r="J92" s="28">
        <f t="shared" si="41"/>
        <v>642872933.8</v>
      </c>
      <c r="K92" s="28">
        <f t="shared" si="41"/>
        <v>-300580918</v>
      </c>
      <c r="L92" s="28">
        <f t="shared" si="41"/>
        <v>3455759737</v>
      </c>
      <c r="M92" s="28">
        <f t="shared" si="41"/>
        <v>8038335176</v>
      </c>
      <c r="N92" s="28">
        <f t="shared" si="41"/>
        <v>-4582575439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1.7457713908E8</v>
      </c>
      <c r="E95" s="6">
        <v>265918.27</v>
      </c>
      <c r="F95" s="6">
        <f t="shared" ref="F95:F98" si="42">D95-E95</f>
        <v>174311220.8</v>
      </c>
      <c r="G95" s="6">
        <v>0.0</v>
      </c>
      <c r="H95" s="22">
        <v>58.0</v>
      </c>
      <c r="I95" s="6">
        <v>39000.0</v>
      </c>
      <c r="J95" s="6">
        <v>87754.74</v>
      </c>
      <c r="K95" s="4">
        <f t="shared" ref="K95:K98" si="43">I95-J95</f>
        <v>-48754.74</v>
      </c>
      <c r="L95" s="4">
        <f>I95+Sep!L95</f>
        <v>1552500</v>
      </c>
      <c r="M95" s="4">
        <f>J95+Sep!M95</f>
        <v>1507633.12</v>
      </c>
      <c r="N95" s="4">
        <f t="shared" ref="N95:N98" si="44">L95-M95</f>
        <v>44866.88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1.974813615E10</v>
      </c>
      <c r="E96" s="6">
        <v>1.4933398E7</v>
      </c>
      <c r="F96" s="6">
        <f t="shared" si="42"/>
        <v>19733202752</v>
      </c>
      <c r="G96" s="6">
        <v>0.0</v>
      </c>
      <c r="H96" s="22">
        <v>20669.0</v>
      </c>
      <c r="I96" s="6">
        <v>353379.0</v>
      </c>
      <c r="J96" s="6">
        <v>1.97736142E8</v>
      </c>
      <c r="K96" s="4">
        <f t="shared" si="43"/>
        <v>-197382763</v>
      </c>
      <c r="L96" s="4">
        <f>I96+Sep!L96</f>
        <v>3517359</v>
      </c>
      <c r="M96" s="4">
        <f>J96+Sep!M96</f>
        <v>3040191429</v>
      </c>
      <c r="N96" s="4">
        <f t="shared" si="44"/>
        <v>-3036674070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2.265449697E9</v>
      </c>
      <c r="E97" s="6">
        <v>1.25202261E8</v>
      </c>
      <c r="F97" s="6">
        <f t="shared" si="42"/>
        <v>2140247436</v>
      </c>
      <c r="G97" s="6">
        <v>0.0</v>
      </c>
      <c r="H97" s="22">
        <v>1247.0</v>
      </c>
      <c r="I97" s="6">
        <v>2.55134511E8</v>
      </c>
      <c r="J97" s="6">
        <v>4.1955299E7</v>
      </c>
      <c r="K97" s="4">
        <f t="shared" si="43"/>
        <v>213179212</v>
      </c>
      <c r="L97" s="4">
        <f>I97+Sep!L97</f>
        <v>830522531</v>
      </c>
      <c r="M97" s="4">
        <f>J97+Sep!M97</f>
        <v>1515879568</v>
      </c>
      <c r="N97" s="4">
        <f t="shared" si="44"/>
        <v>-685357037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1.0885275845E10</v>
      </c>
      <c r="E98" s="6">
        <v>5.8783956E7</v>
      </c>
      <c r="F98" s="6">
        <f t="shared" si="42"/>
        <v>10826491889</v>
      </c>
      <c r="G98" s="6">
        <v>0.0</v>
      </c>
      <c r="H98" s="22">
        <v>74471.0</v>
      </c>
      <c r="I98" s="6">
        <v>1.7364697E8</v>
      </c>
      <c r="J98" s="6">
        <v>4.53271256E8</v>
      </c>
      <c r="K98" s="4">
        <f t="shared" si="43"/>
        <v>-279624286</v>
      </c>
      <c r="L98" s="4">
        <f>I98+Sep!L98</f>
        <v>4300959133</v>
      </c>
      <c r="M98" s="4">
        <f>J98+Sep!M98</f>
        <v>6249514110</v>
      </c>
      <c r="N98" s="4">
        <f t="shared" si="44"/>
        <v>-1948554977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>
        <f>J99+Sep!M99</f>
        <v>0</v>
      </c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1.3092321066E10</v>
      </c>
      <c r="E100" s="6">
        <v>1.0485576E7</v>
      </c>
      <c r="F100" s="6">
        <f>D100-E100</f>
        <v>13081835490</v>
      </c>
      <c r="G100" s="6">
        <v>0.0</v>
      </c>
      <c r="H100" s="22">
        <v>30298.0</v>
      </c>
      <c r="I100" s="6">
        <v>9.42134613E8</v>
      </c>
      <c r="J100" s="6">
        <v>6.74741893E8</v>
      </c>
      <c r="K100" s="4">
        <f>I100-J100</f>
        <v>267392720</v>
      </c>
      <c r="L100" s="4">
        <f>I100+Sep!L100</f>
        <v>9603289873</v>
      </c>
      <c r="M100" s="4">
        <f>J100+Sep!M100</f>
        <v>8341941483</v>
      </c>
      <c r="N100" s="4">
        <f>L100-M100</f>
        <v>1261348390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46165759897</v>
      </c>
      <c r="E101" s="28">
        <f t="shared" si="46"/>
        <v>209671109.3</v>
      </c>
      <c r="F101" s="28">
        <f t="shared" si="46"/>
        <v>45956088788</v>
      </c>
      <c r="G101" s="28">
        <f t="shared" si="46"/>
        <v>0</v>
      </c>
      <c r="H101" s="30">
        <f t="shared" si="46"/>
        <v>126743</v>
      </c>
      <c r="I101" s="28">
        <f t="shared" si="46"/>
        <v>1371308473</v>
      </c>
      <c r="J101" s="28">
        <f t="shared" si="46"/>
        <v>1367792345</v>
      </c>
      <c r="K101" s="28">
        <f t="shared" si="46"/>
        <v>3516128.26</v>
      </c>
      <c r="L101" s="28">
        <f t="shared" si="46"/>
        <v>14739841396</v>
      </c>
      <c r="M101" s="28">
        <f t="shared" si="46"/>
        <v>19149034223</v>
      </c>
      <c r="N101" s="28">
        <f t="shared" si="46"/>
        <v>-4409192827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1.329465032E9</v>
      </c>
      <c r="E103" s="6">
        <v>6023401.0</v>
      </c>
      <c r="F103" s="6">
        <f>D103-E103</f>
        <v>1323441631</v>
      </c>
      <c r="G103" s="6">
        <v>0.0</v>
      </c>
      <c r="H103" s="22">
        <v>3953.0</v>
      </c>
      <c r="I103" s="6">
        <v>2.1948453E7</v>
      </c>
      <c r="J103" s="6">
        <v>6.6799593E7</v>
      </c>
      <c r="K103" s="4">
        <f>I103-J103</f>
        <v>-44851140</v>
      </c>
      <c r="L103" s="4">
        <f>I103+Sep!L103</f>
        <v>975433487</v>
      </c>
      <c r="M103" s="4">
        <f>J103+Sep!M103</f>
        <v>2040760082</v>
      </c>
      <c r="N103" s="4">
        <f>L103-M103</f>
        <v>-1065326595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1329465032</v>
      </c>
      <c r="E104" s="28">
        <f t="shared" si="47"/>
        <v>6023401</v>
      </c>
      <c r="F104" s="28">
        <f t="shared" si="47"/>
        <v>1323441631</v>
      </c>
      <c r="G104" s="28">
        <f t="shared" si="47"/>
        <v>0</v>
      </c>
      <c r="H104" s="30">
        <f t="shared" si="47"/>
        <v>3953</v>
      </c>
      <c r="I104" s="28">
        <f t="shared" si="47"/>
        <v>21948453</v>
      </c>
      <c r="J104" s="28">
        <f t="shared" si="47"/>
        <v>66799593</v>
      </c>
      <c r="K104" s="28">
        <f t="shared" si="47"/>
        <v>-44851140</v>
      </c>
      <c r="L104" s="28">
        <f t="shared" si="47"/>
        <v>975433487</v>
      </c>
      <c r="M104" s="28">
        <f t="shared" si="47"/>
        <v>2040760082</v>
      </c>
      <c r="N104" s="28">
        <f t="shared" si="47"/>
        <v>-1065326595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47495224929</v>
      </c>
      <c r="E105" s="28">
        <f t="shared" si="48"/>
        <v>215694510.3</v>
      </c>
      <c r="F105" s="28">
        <f t="shared" si="48"/>
        <v>47279530419</v>
      </c>
      <c r="G105" s="28">
        <f t="shared" si="48"/>
        <v>0</v>
      </c>
      <c r="H105" s="30">
        <f t="shared" si="48"/>
        <v>130696</v>
      </c>
      <c r="I105" s="28">
        <f t="shared" si="48"/>
        <v>1393256926</v>
      </c>
      <c r="J105" s="28">
        <f t="shared" si="48"/>
        <v>1434591938</v>
      </c>
      <c r="K105" s="28">
        <f t="shared" si="48"/>
        <v>-41335011.74</v>
      </c>
      <c r="L105" s="28">
        <f t="shared" si="48"/>
        <v>15715274883</v>
      </c>
      <c r="M105" s="28">
        <f t="shared" si="48"/>
        <v>21189794305</v>
      </c>
      <c r="N105" s="28">
        <f t="shared" si="48"/>
        <v>-5474519422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9.520733989E9</v>
      </c>
      <c r="E108" s="6">
        <v>6.5612883E7</v>
      </c>
      <c r="F108" s="6">
        <f t="shared" ref="F108:F110" si="49">D108-E108</f>
        <v>9455121106</v>
      </c>
      <c r="G108" s="6">
        <v>0.0</v>
      </c>
      <c r="H108" s="22">
        <v>577270.0</v>
      </c>
      <c r="I108" s="6">
        <v>1.5234315E8</v>
      </c>
      <c r="J108" s="6">
        <v>3.73145947E8</v>
      </c>
      <c r="K108" s="4">
        <f t="shared" ref="K108:K110" si="50">I108-J108</f>
        <v>-220802797</v>
      </c>
      <c r="L108" s="4">
        <f>I108+Sep!L108</f>
        <v>1537178624</v>
      </c>
      <c r="M108" s="4">
        <f>J108+Sep!M108</f>
        <v>1508039501</v>
      </c>
      <c r="N108" s="4">
        <f t="shared" ref="N108:N110" si="51">L108-M108</f>
        <v>29139123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7.043600379E9</v>
      </c>
      <c r="E109" s="6">
        <v>6.6143261E7</v>
      </c>
      <c r="F109" s="6">
        <f t="shared" si="49"/>
        <v>6977457118</v>
      </c>
      <c r="G109" s="6">
        <v>0.0</v>
      </c>
      <c r="H109" s="22">
        <v>11550.0</v>
      </c>
      <c r="I109" s="6">
        <v>4.4350923E8</v>
      </c>
      <c r="J109" s="6">
        <v>1.39534616E8</v>
      </c>
      <c r="K109" s="4">
        <f t="shared" si="50"/>
        <v>303974614</v>
      </c>
      <c r="L109" s="4">
        <f>I109+Sep!L109</f>
        <v>2537000145</v>
      </c>
      <c r="M109" s="4">
        <f>J109+Sep!M109</f>
        <v>1726413665</v>
      </c>
      <c r="N109" s="4">
        <f t="shared" si="51"/>
        <v>810586480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3.754363862E9</v>
      </c>
      <c r="E110" s="6">
        <v>5.3429988E7</v>
      </c>
      <c r="F110" s="6">
        <f t="shared" si="49"/>
        <v>3700933874</v>
      </c>
      <c r="G110" s="6">
        <v>0.0</v>
      </c>
      <c r="H110" s="22">
        <v>5178.0</v>
      </c>
      <c r="I110" s="6">
        <v>1.58179889E8</v>
      </c>
      <c r="J110" s="6">
        <v>1.15997828E8</v>
      </c>
      <c r="K110" s="4">
        <f t="shared" si="50"/>
        <v>42182061</v>
      </c>
      <c r="L110" s="4">
        <f>I110+Sep!L110</f>
        <v>1369304100</v>
      </c>
      <c r="M110" s="4">
        <f>J110+Sep!M110</f>
        <v>904947837</v>
      </c>
      <c r="N110" s="4">
        <f t="shared" si="51"/>
        <v>464356263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20318698230</v>
      </c>
      <c r="E111" s="28">
        <f t="shared" si="53"/>
        <v>185186132</v>
      </c>
      <c r="F111" s="28">
        <f t="shared" si="53"/>
        <v>20133512098</v>
      </c>
      <c r="G111" s="28">
        <f t="shared" si="53"/>
        <v>0</v>
      </c>
      <c r="H111" s="29">
        <f t="shared" si="53"/>
        <v>593998</v>
      </c>
      <c r="I111" s="28">
        <f t="shared" si="53"/>
        <v>754032269</v>
      </c>
      <c r="J111" s="28">
        <f t="shared" si="53"/>
        <v>628678391</v>
      </c>
      <c r="K111" s="28">
        <f t="shared" si="53"/>
        <v>125353878</v>
      </c>
      <c r="L111" s="28">
        <f t="shared" si="53"/>
        <v>5443482869</v>
      </c>
      <c r="M111" s="28">
        <f t="shared" si="53"/>
        <v>4139401003</v>
      </c>
      <c r="N111" s="28">
        <f t="shared" si="53"/>
        <v>1304081866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9.059827756E9</v>
      </c>
      <c r="E113" s="6">
        <v>5.6338948E7</v>
      </c>
      <c r="F113" s="6">
        <f>D113-E113</f>
        <v>9003488808</v>
      </c>
      <c r="G113" s="6">
        <v>0.0</v>
      </c>
      <c r="H113" s="22">
        <v>6939.0</v>
      </c>
      <c r="I113" s="6">
        <v>4.3276642E7</v>
      </c>
      <c r="J113" s="6">
        <v>1.70306533E8</v>
      </c>
      <c r="K113" s="4">
        <f>I113-J113</f>
        <v>-127029891</v>
      </c>
      <c r="L113" s="4">
        <f>I113+Sep!L113</f>
        <v>457618524</v>
      </c>
      <c r="M113" s="4">
        <f>J113+Sep!M113</f>
        <v>1378436474</v>
      </c>
      <c r="N113" s="4">
        <f>L113-M113</f>
        <v>-920817950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9059827756</v>
      </c>
      <c r="E114" s="28">
        <f t="shared" si="54"/>
        <v>56338948</v>
      </c>
      <c r="F114" s="28">
        <f t="shared" si="54"/>
        <v>9003488808</v>
      </c>
      <c r="G114" s="28">
        <f t="shared" si="54"/>
        <v>0</v>
      </c>
      <c r="H114" s="30">
        <f t="shared" si="54"/>
        <v>6939</v>
      </c>
      <c r="I114" s="28">
        <f t="shared" si="54"/>
        <v>43276642</v>
      </c>
      <c r="J114" s="28">
        <f t="shared" si="54"/>
        <v>170306533</v>
      </c>
      <c r="K114" s="28">
        <f t="shared" si="54"/>
        <v>-127029891</v>
      </c>
      <c r="L114" s="28">
        <f t="shared" si="54"/>
        <v>457618524</v>
      </c>
      <c r="M114" s="28">
        <f t="shared" si="54"/>
        <v>1378436474</v>
      </c>
      <c r="N114" s="28">
        <f t="shared" si="54"/>
        <v>-920817950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29378525986</v>
      </c>
      <c r="E115" s="28">
        <f t="shared" si="55"/>
        <v>241525080</v>
      </c>
      <c r="F115" s="28">
        <f t="shared" si="55"/>
        <v>29137000906</v>
      </c>
      <c r="G115" s="28">
        <f t="shared" si="55"/>
        <v>0</v>
      </c>
      <c r="H115" s="30">
        <f t="shared" si="55"/>
        <v>600937</v>
      </c>
      <c r="I115" s="28">
        <f t="shared" si="55"/>
        <v>797308911</v>
      </c>
      <c r="J115" s="28">
        <f t="shared" si="55"/>
        <v>798984924</v>
      </c>
      <c r="K115" s="28">
        <f t="shared" si="55"/>
        <v>-1676013</v>
      </c>
      <c r="L115" s="28">
        <f t="shared" si="55"/>
        <v>5901101393</v>
      </c>
      <c r="M115" s="28">
        <f t="shared" si="55"/>
        <v>5517837477</v>
      </c>
      <c r="N115" s="28">
        <f t="shared" si="55"/>
        <v>383263916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204659563287</v>
      </c>
      <c r="E116" s="40">
        <f t="shared" si="56"/>
        <v>1706304570</v>
      </c>
      <c r="F116" s="40">
        <f t="shared" si="56"/>
        <v>202953258717</v>
      </c>
      <c r="G116" s="40">
        <f t="shared" si="56"/>
        <v>53248660548</v>
      </c>
      <c r="H116" s="41">
        <f t="shared" si="56"/>
        <v>1972007</v>
      </c>
      <c r="I116" s="40">
        <f t="shared" si="56"/>
        <v>2848561208</v>
      </c>
      <c r="J116" s="40">
        <f t="shared" si="56"/>
        <v>3890980334</v>
      </c>
      <c r="K116" s="40">
        <f t="shared" si="56"/>
        <v>-1042419126</v>
      </c>
      <c r="L116" s="40">
        <f t="shared" si="56"/>
        <v>28604835303</v>
      </c>
      <c r="M116" s="40">
        <f t="shared" si="56"/>
        <v>44597653127</v>
      </c>
      <c r="N116" s="40">
        <f t="shared" si="56"/>
        <v>-15992817824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I116+Sep!L116-L116</f>
        <v>0.000003814697266</v>
      </c>
      <c r="M117" s="4">
        <f>J116+Sep!M116-Oct!M116</f>
        <v>-934400</v>
      </c>
      <c r="N117" s="4">
        <f>K116+Sep!N116-Oct!N116</f>
        <v>934400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131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63" t="s">
        <v>132</v>
      </c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63" t="s">
        <v>133</v>
      </c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1.8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134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3.447985358E9</v>
      </c>
      <c r="E9" s="6">
        <v>8968324.0</v>
      </c>
      <c r="F9" s="6">
        <f t="shared" ref="F9:F27" si="1">D9-E9</f>
        <v>3439017034</v>
      </c>
      <c r="G9" s="6">
        <v>3.375031332E9</v>
      </c>
      <c r="H9" s="6">
        <v>5479.0</v>
      </c>
      <c r="I9" s="6">
        <v>7123386.0</v>
      </c>
      <c r="J9" s="6">
        <v>2.6106867E7</v>
      </c>
      <c r="K9" s="4">
        <f t="shared" ref="K9:K27" si="2">I9-J9</f>
        <v>-18983481</v>
      </c>
      <c r="L9" s="4">
        <f>I9+Oct!L9</f>
        <v>88540819</v>
      </c>
      <c r="M9" s="4">
        <f>J9+Oct!M9</f>
        <v>378460651</v>
      </c>
      <c r="N9" s="4">
        <f t="shared" ref="N9:N27" si="3">L9-M9</f>
        <v>-289919832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1.11244933707E9</v>
      </c>
      <c r="E10" s="6">
        <v>4286949.1</v>
      </c>
      <c r="F10" s="6">
        <f t="shared" si="1"/>
        <v>1108162388</v>
      </c>
      <c r="G10" s="6">
        <v>1.0400628531E9</v>
      </c>
      <c r="H10" s="6">
        <v>4264.0</v>
      </c>
      <c r="I10" s="6">
        <v>6275437.15</v>
      </c>
      <c r="J10" s="6">
        <v>9880752.98</v>
      </c>
      <c r="K10" s="4">
        <f t="shared" si="2"/>
        <v>-3605315.83</v>
      </c>
      <c r="L10" s="4">
        <f>I10+Oct!L10</f>
        <v>332846175</v>
      </c>
      <c r="M10" s="4">
        <f>J10+Oct!M10</f>
        <v>196964194.3</v>
      </c>
      <c r="N10" s="4">
        <f t="shared" si="3"/>
        <v>135881980.7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9.7245137435E8</v>
      </c>
      <c r="E11" s="6">
        <v>6832143.06</v>
      </c>
      <c r="F11" s="6">
        <f t="shared" si="1"/>
        <v>965619231.3</v>
      </c>
      <c r="G11" s="6">
        <v>9.123237126E8</v>
      </c>
      <c r="H11" s="6">
        <v>2373.0</v>
      </c>
      <c r="I11" s="6">
        <v>4638277.82</v>
      </c>
      <c r="J11" s="6">
        <v>9778583.16</v>
      </c>
      <c r="K11" s="4">
        <f t="shared" si="2"/>
        <v>-5140305.34</v>
      </c>
      <c r="L11" s="4">
        <f>I11+Oct!L11</f>
        <v>78151556.77</v>
      </c>
      <c r="M11" s="4">
        <f>J11+Oct!M11</f>
        <v>130020673.5</v>
      </c>
      <c r="N11" s="4">
        <f t="shared" si="3"/>
        <v>-51869116.72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4.9411191053E8</v>
      </c>
      <c r="E12" s="6">
        <v>1.789876711E7</v>
      </c>
      <c r="F12" s="6">
        <f t="shared" si="1"/>
        <v>476213143.4</v>
      </c>
      <c r="G12" s="6">
        <v>4.2068465717E8</v>
      </c>
      <c r="H12" s="6">
        <v>1716.0</v>
      </c>
      <c r="I12" s="6">
        <v>404148.25</v>
      </c>
      <c r="J12" s="6">
        <v>254113.25</v>
      </c>
      <c r="K12" s="4">
        <f t="shared" si="2"/>
        <v>150035</v>
      </c>
      <c r="L12" s="4">
        <f>I12+Oct!L12</f>
        <v>79622853.01</v>
      </c>
      <c r="M12" s="4">
        <f>J12+Oct!M12</f>
        <v>9339807.54</v>
      </c>
      <c r="N12" s="4">
        <f t="shared" si="3"/>
        <v>70283045.47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2.83927251E8</v>
      </c>
      <c r="E13" s="6">
        <v>868451.0</v>
      </c>
      <c r="F13" s="6">
        <f t="shared" si="1"/>
        <v>283058800</v>
      </c>
      <c r="G13" s="6">
        <v>2.4486887E8</v>
      </c>
      <c r="H13" s="6">
        <v>1089.0</v>
      </c>
      <c r="I13" s="6">
        <v>173790.0</v>
      </c>
      <c r="J13" s="6">
        <v>111374.0</v>
      </c>
      <c r="K13" s="4">
        <f t="shared" si="2"/>
        <v>62416</v>
      </c>
      <c r="L13" s="4">
        <f>I13+Oct!L13</f>
        <v>2782604</v>
      </c>
      <c r="M13" s="4">
        <f>J13+Oct!M13</f>
        <v>62976897</v>
      </c>
      <c r="N13" s="4">
        <f t="shared" si="3"/>
        <v>-60194293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2.397780895E9</v>
      </c>
      <c r="E14" s="6">
        <v>1.1278989E7</v>
      </c>
      <c r="F14" s="6">
        <f t="shared" si="1"/>
        <v>2386501906</v>
      </c>
      <c r="G14" s="6">
        <v>2.242926597E9</v>
      </c>
      <c r="H14" s="6">
        <v>15390.0</v>
      </c>
      <c r="I14" s="6">
        <v>5013903.0</v>
      </c>
      <c r="J14" s="6">
        <v>7821580.0</v>
      </c>
      <c r="K14" s="4">
        <f t="shared" si="2"/>
        <v>-2807677</v>
      </c>
      <c r="L14" s="4">
        <f>I14+Oct!L14</f>
        <v>102777878</v>
      </c>
      <c r="M14" s="4">
        <f>J14+Oct!M14</f>
        <v>736881563</v>
      </c>
      <c r="N14" s="4">
        <f t="shared" si="3"/>
        <v>-634103685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6.1363865E7</v>
      </c>
      <c r="E15" s="6">
        <v>402308.0</v>
      </c>
      <c r="F15" s="6">
        <f t="shared" si="1"/>
        <v>60961557</v>
      </c>
      <c r="G15" s="6">
        <v>5.9273543E7</v>
      </c>
      <c r="H15" s="6">
        <v>510.0</v>
      </c>
      <c r="I15" s="6">
        <v>285129.0</v>
      </c>
      <c r="J15" s="6">
        <v>1560734.0</v>
      </c>
      <c r="K15" s="4">
        <f t="shared" si="2"/>
        <v>-1275605</v>
      </c>
      <c r="L15" s="4">
        <f>I15+Oct!L15</f>
        <v>12305344</v>
      </c>
      <c r="M15" s="4">
        <f>J15+Oct!M15</f>
        <v>33181128</v>
      </c>
      <c r="N15" s="4">
        <f t="shared" si="3"/>
        <v>-20875784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2.4790912E7</v>
      </c>
      <c r="E16" s="6">
        <v>640625.0</v>
      </c>
      <c r="F16" s="6">
        <f t="shared" si="1"/>
        <v>24150287</v>
      </c>
      <c r="G16" s="6">
        <v>1.9143575E7</v>
      </c>
      <c r="H16" s="6">
        <v>38.0</v>
      </c>
      <c r="I16" s="6">
        <v>0.0</v>
      </c>
      <c r="J16" s="6">
        <v>2.3594463E7</v>
      </c>
      <c r="K16" s="4">
        <f t="shared" si="2"/>
        <v>-23594463</v>
      </c>
      <c r="L16" s="4">
        <f>I16+Oct!L16</f>
        <v>0</v>
      </c>
      <c r="M16" s="4">
        <f>J16+Oct!M16</f>
        <v>102198437</v>
      </c>
      <c r="N16" s="4">
        <f t="shared" si="3"/>
        <v>-102198437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9.01671158E8</v>
      </c>
      <c r="E17" s="6">
        <v>2.416528829E7</v>
      </c>
      <c r="F17" s="6">
        <f t="shared" si="1"/>
        <v>877505869.7</v>
      </c>
      <c r="G17" s="6">
        <v>8.92163341E8</v>
      </c>
      <c r="H17" s="6">
        <v>10533.0</v>
      </c>
      <c r="I17" s="6">
        <v>0.0</v>
      </c>
      <c r="J17" s="6">
        <v>3808169.0</v>
      </c>
      <c r="K17" s="4">
        <f t="shared" si="2"/>
        <v>-3808169</v>
      </c>
      <c r="L17" s="4">
        <f>I17+Oct!L17</f>
        <v>1459</v>
      </c>
      <c r="M17" s="4">
        <f>J17+Oct!M17</f>
        <v>120161765</v>
      </c>
      <c r="N17" s="4">
        <f t="shared" si="3"/>
        <v>-120160306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2.749520474E9</v>
      </c>
      <c r="E18" s="6">
        <v>1.3860514E7</v>
      </c>
      <c r="F18" s="6">
        <f t="shared" si="1"/>
        <v>2735659960</v>
      </c>
      <c r="G18" s="6">
        <v>2.701527669E9</v>
      </c>
      <c r="H18" s="6">
        <v>10008.0</v>
      </c>
      <c r="I18" s="6">
        <v>0.0</v>
      </c>
      <c r="J18" s="6">
        <v>1.509325E7</v>
      </c>
      <c r="K18" s="4">
        <f t="shared" si="2"/>
        <v>-15093250</v>
      </c>
      <c r="L18" s="4">
        <f>I18+Oct!L18</f>
        <v>28110254</v>
      </c>
      <c r="M18" s="4">
        <f>J18+Oct!M18</f>
        <v>387344999</v>
      </c>
      <c r="N18" s="4">
        <f t="shared" si="3"/>
        <v>-359234745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2.56434385167E9</v>
      </c>
      <c r="E19" s="6">
        <v>7590704.69</v>
      </c>
      <c r="F19" s="6">
        <f t="shared" si="1"/>
        <v>2556753147</v>
      </c>
      <c r="G19" s="6">
        <v>2.35211639403E9</v>
      </c>
      <c r="H19" s="6">
        <v>5049.0</v>
      </c>
      <c r="I19" s="6">
        <v>3862372.58</v>
      </c>
      <c r="J19" s="6">
        <v>1.670906711E7</v>
      </c>
      <c r="K19" s="4">
        <f t="shared" si="2"/>
        <v>-12846694.53</v>
      </c>
      <c r="L19" s="4">
        <f>I19+Oct!L19</f>
        <v>106221683</v>
      </c>
      <c r="M19" s="4">
        <f>J19+Oct!M19</f>
        <v>243988315.6</v>
      </c>
      <c r="N19" s="4">
        <f t="shared" si="3"/>
        <v>-137766632.6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8.18372671628E9</v>
      </c>
      <c r="E20" s="6">
        <v>8.286617266E7</v>
      </c>
      <c r="F20" s="6">
        <f t="shared" si="1"/>
        <v>8100860544</v>
      </c>
      <c r="G20" s="6">
        <v>7.74422084167E9</v>
      </c>
      <c r="H20" s="6">
        <v>30587.0</v>
      </c>
      <c r="I20" s="6">
        <v>5642461.51</v>
      </c>
      <c r="J20" s="6">
        <v>1.4501484688E8</v>
      </c>
      <c r="K20" s="4">
        <f t="shared" si="2"/>
        <v>-139372385.4</v>
      </c>
      <c r="L20" s="4">
        <f>I20+Oct!L20</f>
        <v>166786051</v>
      </c>
      <c r="M20" s="4">
        <f>J20+Oct!M20</f>
        <v>870174129.4</v>
      </c>
      <c r="N20" s="4">
        <f t="shared" si="3"/>
        <v>-703388078.4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3.0453722931E8</v>
      </c>
      <c r="E21" s="6">
        <v>595958.96</v>
      </c>
      <c r="F21" s="6">
        <f t="shared" si="1"/>
        <v>303941270.4</v>
      </c>
      <c r="G21" s="6">
        <v>3.016541813E8</v>
      </c>
      <c r="H21" s="6">
        <v>846.0</v>
      </c>
      <c r="I21" s="6">
        <v>295503.0</v>
      </c>
      <c r="J21" s="6">
        <v>203156.28</v>
      </c>
      <c r="K21" s="4">
        <f t="shared" si="2"/>
        <v>92346.72</v>
      </c>
      <c r="L21" s="4">
        <f>I21+Oct!L21</f>
        <v>3619101.82</v>
      </c>
      <c r="M21" s="4">
        <f>J21+Oct!M21</f>
        <v>7969873.23</v>
      </c>
      <c r="N21" s="4">
        <f t="shared" si="3"/>
        <v>-4350771.41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3.19998294115E9</v>
      </c>
      <c r="E22" s="6">
        <v>7823805.7</v>
      </c>
      <c r="F22" s="6">
        <f t="shared" si="1"/>
        <v>3192159135</v>
      </c>
      <c r="G22" s="6">
        <v>3.14647192585E9</v>
      </c>
      <c r="H22" s="6">
        <v>21711.0</v>
      </c>
      <c r="I22" s="6">
        <v>5095486.81</v>
      </c>
      <c r="J22" s="6">
        <v>9449202.35</v>
      </c>
      <c r="K22" s="4">
        <f t="shared" si="2"/>
        <v>-4353715.54</v>
      </c>
      <c r="L22" s="4">
        <f>I22+Oct!L22</f>
        <v>137932485.1</v>
      </c>
      <c r="M22" s="4">
        <f>J22+Oct!M22</f>
        <v>302783755.5</v>
      </c>
      <c r="N22" s="4">
        <f t="shared" si="3"/>
        <v>-164851270.3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5.282359765E9</v>
      </c>
      <c r="E23" s="6">
        <v>1.8347159E7</v>
      </c>
      <c r="F23" s="6">
        <f t="shared" si="1"/>
        <v>5264012606</v>
      </c>
      <c r="G23" s="6">
        <v>5.211406799E9</v>
      </c>
      <c r="H23" s="6">
        <v>11603.0</v>
      </c>
      <c r="I23" s="6">
        <v>825581.0</v>
      </c>
      <c r="J23" s="6">
        <v>8.7567816E7</v>
      </c>
      <c r="K23" s="4">
        <f t="shared" si="2"/>
        <v>-86742235</v>
      </c>
      <c r="L23" s="4">
        <f>I23+Oct!L23</f>
        <v>8338379</v>
      </c>
      <c r="M23" s="4">
        <f>J23+Oct!M23</f>
        <v>980099757</v>
      </c>
      <c r="N23" s="4">
        <f t="shared" si="3"/>
        <v>-971761378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3.44767485371E9</v>
      </c>
      <c r="E24" s="6">
        <v>9552026.67</v>
      </c>
      <c r="F24" s="6">
        <f t="shared" si="1"/>
        <v>3438122827</v>
      </c>
      <c r="G24" s="6">
        <v>3.20470764425E9</v>
      </c>
      <c r="H24" s="6">
        <v>11828.0</v>
      </c>
      <c r="I24" s="6">
        <v>3.061596566E7</v>
      </c>
      <c r="J24" s="6">
        <v>3.200321439E7</v>
      </c>
      <c r="K24" s="4">
        <f t="shared" si="2"/>
        <v>-1387248.73</v>
      </c>
      <c r="L24" s="4">
        <f>I24+Oct!L24</f>
        <v>164356372.4</v>
      </c>
      <c r="M24" s="4">
        <f>J24+Oct!M24</f>
        <v>83776043.68</v>
      </c>
      <c r="N24" s="4">
        <f t="shared" si="3"/>
        <v>80580328.68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4.524760579E9</v>
      </c>
      <c r="E25" s="6">
        <v>1.05626545E8</v>
      </c>
      <c r="F25" s="6">
        <f t="shared" si="1"/>
        <v>4419134034</v>
      </c>
      <c r="G25" s="6">
        <v>4.302209199E9</v>
      </c>
      <c r="H25" s="6">
        <v>67463.0</v>
      </c>
      <c r="I25" s="6">
        <v>1.5751434E7</v>
      </c>
      <c r="J25" s="6">
        <v>1.43029606E8</v>
      </c>
      <c r="K25" s="4">
        <f t="shared" si="2"/>
        <v>-127278172</v>
      </c>
      <c r="L25" s="4">
        <f>I25+Oct!L25</f>
        <v>218980193</v>
      </c>
      <c r="M25" s="4">
        <f>J25+Oct!M25</f>
        <v>1012780542</v>
      </c>
      <c r="N25" s="4">
        <f t="shared" si="3"/>
        <v>-793800349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7.193024627E9</v>
      </c>
      <c r="E26" s="6">
        <v>3.630098E7</v>
      </c>
      <c r="F26" s="6">
        <f t="shared" si="1"/>
        <v>7156723647</v>
      </c>
      <c r="G26" s="6">
        <v>7.132524511E9</v>
      </c>
      <c r="H26" s="6">
        <v>58489.0</v>
      </c>
      <c r="I26" s="6">
        <v>2.9490672E7</v>
      </c>
      <c r="J26" s="6">
        <v>2.08833662E8</v>
      </c>
      <c r="K26" s="4">
        <f t="shared" si="2"/>
        <v>-179342990</v>
      </c>
      <c r="L26" s="4">
        <f>I26+Oct!L26</f>
        <v>346838014</v>
      </c>
      <c r="M26" s="4">
        <f>J26+Oct!M26</f>
        <v>1784582164</v>
      </c>
      <c r="N26" s="4">
        <f t="shared" si="3"/>
        <v>-1437744150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5.1315853397E8</v>
      </c>
      <c r="E27" s="6">
        <v>6275694.86</v>
      </c>
      <c r="F27" s="6">
        <f t="shared" si="1"/>
        <v>506882839.1</v>
      </c>
      <c r="G27" s="6">
        <v>4.867856931E8</v>
      </c>
      <c r="H27" s="6">
        <v>1173.0</v>
      </c>
      <c r="I27" s="6">
        <v>1126927.18</v>
      </c>
      <c r="J27" s="6">
        <v>167050.03</v>
      </c>
      <c r="K27" s="4">
        <f t="shared" si="2"/>
        <v>959877.15</v>
      </c>
      <c r="L27" s="4">
        <f>I27+Oct!L27</f>
        <v>8064817.49</v>
      </c>
      <c r="M27" s="4">
        <f>J27+Oct!M27</f>
        <v>17815974.08</v>
      </c>
      <c r="N27" s="4">
        <f t="shared" si="3"/>
        <v>-9751156.59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2.5943298663E8</v>
      </c>
      <c r="E29" s="6">
        <v>930098.15</v>
      </c>
      <c r="F29" s="6">
        <f t="shared" ref="F29:F32" si="5">D29-E29</f>
        <v>258502888.5</v>
      </c>
      <c r="G29" s="6">
        <v>2.5644624832E8</v>
      </c>
      <c r="H29" s="6">
        <v>5053.0</v>
      </c>
      <c r="I29" s="6">
        <v>4125645.43</v>
      </c>
      <c r="J29" s="6">
        <v>5136860.9</v>
      </c>
      <c r="K29" s="4">
        <f t="shared" ref="K29:K32" si="6">I29-J29</f>
        <v>-1011215.47</v>
      </c>
      <c r="L29" s="4">
        <f>I29+Oct!L29</f>
        <v>108439976.2</v>
      </c>
      <c r="M29" s="4">
        <f>J29+Oct!M29</f>
        <v>65648584.61</v>
      </c>
      <c r="N29" s="4">
        <f t="shared" ref="N29:N32" si="7">L29-M29</f>
        <v>42791391.59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3.5551780332E8</v>
      </c>
      <c r="E30" s="6">
        <v>4183379.56</v>
      </c>
      <c r="F30" s="6">
        <f t="shared" si="5"/>
        <v>351334423.8</v>
      </c>
      <c r="G30" s="6">
        <v>2.54654217E8</v>
      </c>
      <c r="H30" s="6">
        <v>8134.0</v>
      </c>
      <c r="I30" s="6">
        <v>4933563.72</v>
      </c>
      <c r="J30" s="6">
        <v>2.071746151E7</v>
      </c>
      <c r="K30" s="4">
        <f t="shared" si="6"/>
        <v>-15783897.79</v>
      </c>
      <c r="L30" s="4">
        <f>I30+Oct!L30</f>
        <v>157730339.2</v>
      </c>
      <c r="M30" s="4">
        <f>J30+Oct!M30</f>
        <v>176446000.1</v>
      </c>
      <c r="N30" s="4">
        <f t="shared" si="7"/>
        <v>-18715660.84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2.0205128291E8</v>
      </c>
      <c r="E31" s="6">
        <v>1785991.97</v>
      </c>
      <c r="F31" s="6">
        <f t="shared" si="5"/>
        <v>200265290.9</v>
      </c>
      <c r="G31" s="6">
        <v>1.9749759928E8</v>
      </c>
      <c r="H31" s="6">
        <v>1081.0</v>
      </c>
      <c r="I31" s="6">
        <v>402886.48</v>
      </c>
      <c r="J31" s="6">
        <v>519869.91</v>
      </c>
      <c r="K31" s="4">
        <f t="shared" si="6"/>
        <v>-116983.43</v>
      </c>
      <c r="L31" s="4">
        <f>I31+Oct!L31</f>
        <v>5411943.91</v>
      </c>
      <c r="M31" s="4">
        <f>J31+Oct!M31</f>
        <v>61723346.1</v>
      </c>
      <c r="N31" s="4">
        <f t="shared" si="7"/>
        <v>-56311402.19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135</v>
      </c>
      <c r="D32" s="6">
        <v>6.61011964E8</v>
      </c>
      <c r="E32" s="6">
        <v>2929078.0</v>
      </c>
      <c r="F32" s="6">
        <f t="shared" si="5"/>
        <v>658082886</v>
      </c>
      <c r="G32" s="6">
        <v>6.53318474E8</v>
      </c>
      <c r="H32" s="6">
        <v>792031.0</v>
      </c>
      <c r="I32" s="6">
        <v>2.4299407E7</v>
      </c>
      <c r="J32" s="6">
        <v>3.3365772E7</v>
      </c>
      <c r="K32" s="4">
        <f t="shared" si="6"/>
        <v>-9066365</v>
      </c>
      <c r="L32" s="4">
        <f>I32+Oct!L32</f>
        <v>255706124</v>
      </c>
      <c r="M32" s="4">
        <f>J32+Oct!M32</f>
        <v>255395165</v>
      </c>
      <c r="N32" s="4">
        <f t="shared" si="7"/>
        <v>310959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1.314030297E9</v>
      </c>
      <c r="E34" s="6">
        <v>5481990.0</v>
      </c>
      <c r="F34" s="6">
        <f>D34-E34</f>
        <v>1308548307</v>
      </c>
      <c r="G34" s="6">
        <v>1.308464823E9</v>
      </c>
      <c r="H34" s="6">
        <v>3311.0</v>
      </c>
      <c r="I34" s="6">
        <v>2.5645643E7</v>
      </c>
      <c r="J34" s="6">
        <v>0.0</v>
      </c>
      <c r="K34" s="4">
        <f>I34-J34</f>
        <v>25645643</v>
      </c>
      <c r="L34" s="4">
        <f>I34+Oct!L34</f>
        <v>75902991</v>
      </c>
      <c r="M34" s="4">
        <f>J34+Oct!M34</f>
        <v>84105740</v>
      </c>
      <c r="N34" s="4">
        <f>L34-M34</f>
        <v>-8202749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50451665966</v>
      </c>
      <c r="E35" s="28">
        <f t="shared" si="9"/>
        <v>379491943.8</v>
      </c>
      <c r="F35" s="28">
        <f t="shared" si="9"/>
        <v>50072174022</v>
      </c>
      <c r="G35" s="28">
        <f t="shared" si="9"/>
        <v>48460484701</v>
      </c>
      <c r="H35" s="29">
        <f t="shared" si="9"/>
        <v>1069759</v>
      </c>
      <c r="I35" s="28">
        <f t="shared" si="9"/>
        <v>176027620.6</v>
      </c>
      <c r="J35" s="28">
        <f t="shared" si="9"/>
        <v>800727471.8</v>
      </c>
      <c r="K35" s="28">
        <f t="shared" si="9"/>
        <v>-624699851.2</v>
      </c>
      <c r="L35" s="28">
        <f t="shared" si="9"/>
        <v>2489467414</v>
      </c>
      <c r="M35" s="28">
        <f t="shared" si="9"/>
        <v>8104819506</v>
      </c>
      <c r="N35" s="28">
        <f t="shared" si="9"/>
        <v>-5615352092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3.030899628E7</v>
      </c>
      <c r="E37" s="6">
        <v>230973.92</v>
      </c>
      <c r="F37" s="6">
        <f t="shared" ref="F37:F38" si="10">D37-E37</f>
        <v>30078022.36</v>
      </c>
      <c r="G37" s="6">
        <v>0.0</v>
      </c>
      <c r="H37" s="22">
        <v>48.0</v>
      </c>
      <c r="I37" s="6">
        <v>0.0</v>
      </c>
      <c r="J37" s="6">
        <v>0.0</v>
      </c>
      <c r="K37" s="4">
        <f t="shared" ref="K37:K38" si="11">I37-J37</f>
        <v>0</v>
      </c>
      <c r="L37" s="4">
        <f>I37+Oct!L37</f>
        <v>119211.12</v>
      </c>
      <c r="M37" s="4">
        <f>J37+Oct!M37</f>
        <v>3297998</v>
      </c>
      <c r="N37" s="4">
        <f t="shared" ref="N37:N38" si="12">L37-M37</f>
        <v>-3178786.88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2.239497304E9</v>
      </c>
      <c r="E38" s="6">
        <v>4.6092121E7</v>
      </c>
      <c r="F38" s="6">
        <f t="shared" si="10"/>
        <v>2193405183</v>
      </c>
      <c r="G38" s="6">
        <v>0.0</v>
      </c>
      <c r="H38" s="22">
        <v>3321.0</v>
      </c>
      <c r="I38" s="6">
        <v>1.7405513E7</v>
      </c>
      <c r="J38" s="6">
        <v>1.31251735E8</v>
      </c>
      <c r="K38" s="4">
        <f t="shared" si="11"/>
        <v>-113846222</v>
      </c>
      <c r="L38" s="4">
        <f>I38+Oct!L38</f>
        <v>522566332</v>
      </c>
      <c r="M38" s="4">
        <f>J38+Oct!M38</f>
        <v>618301678</v>
      </c>
      <c r="N38" s="4">
        <f t="shared" si="12"/>
        <v>-95735346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2269806300</v>
      </c>
      <c r="E39" s="28">
        <f t="shared" si="13"/>
        <v>46323094.92</v>
      </c>
      <c r="F39" s="28">
        <f t="shared" si="13"/>
        <v>2223483205</v>
      </c>
      <c r="G39" s="28">
        <f t="shared" si="13"/>
        <v>0</v>
      </c>
      <c r="H39" s="30">
        <f t="shared" si="13"/>
        <v>3369</v>
      </c>
      <c r="I39" s="28">
        <f t="shared" si="13"/>
        <v>17405513</v>
      </c>
      <c r="J39" s="28">
        <f t="shared" si="13"/>
        <v>131251735</v>
      </c>
      <c r="K39" s="28">
        <f t="shared" si="13"/>
        <v>-113846222</v>
      </c>
      <c r="L39" s="28">
        <f t="shared" si="13"/>
        <v>522685543.1</v>
      </c>
      <c r="M39" s="28">
        <f t="shared" si="13"/>
        <v>621599676</v>
      </c>
      <c r="N39" s="28">
        <f t="shared" si="13"/>
        <v>-98914132.88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52721472266</v>
      </c>
      <c r="E40" s="28">
        <f t="shared" si="14"/>
        <v>425815038.7</v>
      </c>
      <c r="F40" s="28">
        <f t="shared" si="14"/>
        <v>52295657227</v>
      </c>
      <c r="G40" s="28">
        <f t="shared" si="14"/>
        <v>48460484701</v>
      </c>
      <c r="H40" s="30">
        <f t="shared" si="14"/>
        <v>1073128</v>
      </c>
      <c r="I40" s="28">
        <f t="shared" si="14"/>
        <v>193433133.6</v>
      </c>
      <c r="J40" s="28">
        <f t="shared" si="14"/>
        <v>931979206.8</v>
      </c>
      <c r="K40" s="28">
        <f t="shared" si="14"/>
        <v>-738546073.2</v>
      </c>
      <c r="L40" s="28">
        <f t="shared" si="14"/>
        <v>3012152957</v>
      </c>
      <c r="M40" s="28">
        <f t="shared" si="14"/>
        <v>8726419182</v>
      </c>
      <c r="N40" s="28">
        <f t="shared" si="14"/>
        <v>-5714266225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4.0299832477E8</v>
      </c>
      <c r="E43" s="4">
        <v>1.789548803E7</v>
      </c>
      <c r="F43" s="6">
        <f t="shared" ref="F43:F52" si="15">D43-E43</f>
        <v>385102836.7</v>
      </c>
      <c r="G43" s="6">
        <v>2.0054386625E8</v>
      </c>
      <c r="H43" s="22">
        <v>2311.0</v>
      </c>
      <c r="I43" s="6">
        <v>1968873.92</v>
      </c>
      <c r="J43" s="6">
        <v>3482218.55</v>
      </c>
      <c r="K43" s="4">
        <f t="shared" ref="K43:K52" si="16">I43-J43</f>
        <v>-1513344.63</v>
      </c>
      <c r="L43" s="4">
        <f>I43+Oct!L43</f>
        <v>7242703.5</v>
      </c>
      <c r="M43" s="4">
        <f>J43+Oct!M43</f>
        <v>36727529.02</v>
      </c>
      <c r="N43" s="4">
        <f t="shared" ref="N43:N52" si="17">L43-M43</f>
        <v>-29484825.52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1.1622573164E8</v>
      </c>
      <c r="E44" s="4">
        <v>1887851.58</v>
      </c>
      <c r="F44" s="6">
        <f t="shared" si="15"/>
        <v>114337880.1</v>
      </c>
      <c r="G44" s="6">
        <v>3.220335E7</v>
      </c>
      <c r="H44" s="22">
        <v>852.0</v>
      </c>
      <c r="I44" s="6">
        <v>331359.83</v>
      </c>
      <c r="J44" s="6">
        <v>273699.97</v>
      </c>
      <c r="K44" s="4">
        <f t="shared" si="16"/>
        <v>57659.86</v>
      </c>
      <c r="L44" s="4">
        <f>I44+Oct!L44</f>
        <v>3511378.65</v>
      </c>
      <c r="M44" s="4">
        <f>J44+Oct!M44</f>
        <v>7251197.04</v>
      </c>
      <c r="N44" s="4">
        <f t="shared" si="17"/>
        <v>-3739818.39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5.86386119E8</v>
      </c>
      <c r="E45" s="4">
        <v>1.9992435E7</v>
      </c>
      <c r="F45" s="6">
        <f t="shared" si="15"/>
        <v>566393684</v>
      </c>
      <c r="G45" s="6">
        <v>3.21905108E8</v>
      </c>
      <c r="H45" s="22">
        <v>4580.0</v>
      </c>
      <c r="I45" s="6">
        <v>550421.0</v>
      </c>
      <c r="J45" s="6">
        <v>2155659.0</v>
      </c>
      <c r="K45" s="4">
        <f t="shared" si="16"/>
        <v>-1605238</v>
      </c>
      <c r="L45" s="4">
        <f>I45+Oct!L45</f>
        <v>7611928</v>
      </c>
      <c r="M45" s="4">
        <f>J45+Oct!M45</f>
        <v>87714764</v>
      </c>
      <c r="N45" s="4">
        <f t="shared" si="17"/>
        <v>-80102836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4.58400236E8</v>
      </c>
      <c r="E46" s="4">
        <v>1290476.0</v>
      </c>
      <c r="F46" s="6">
        <f t="shared" si="15"/>
        <v>457109760</v>
      </c>
      <c r="G46" s="6">
        <v>3.51123784E8</v>
      </c>
      <c r="H46" s="22">
        <v>548.0</v>
      </c>
      <c r="I46" s="6">
        <v>2030501.0</v>
      </c>
      <c r="J46" s="6">
        <v>1.6634119E7</v>
      </c>
      <c r="K46" s="4">
        <f t="shared" si="16"/>
        <v>-14603618</v>
      </c>
      <c r="L46" s="4">
        <f>I46+Oct!L46</f>
        <v>193032841</v>
      </c>
      <c r="M46" s="4">
        <f>J46+Oct!M46</f>
        <v>221543211</v>
      </c>
      <c r="N46" s="4">
        <f t="shared" si="17"/>
        <v>-28510370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136</v>
      </c>
      <c r="D47" s="6">
        <v>3.20337282E8</v>
      </c>
      <c r="E47" s="4">
        <v>1316011.0</v>
      </c>
      <c r="F47" s="6">
        <f t="shared" si="15"/>
        <v>319021271</v>
      </c>
      <c r="G47" s="6">
        <v>1.55463069E8</v>
      </c>
      <c r="H47" s="22">
        <v>45.0</v>
      </c>
      <c r="I47" s="6">
        <v>0.0</v>
      </c>
      <c r="J47" s="6">
        <v>0.0</v>
      </c>
      <c r="K47" s="4">
        <f t="shared" si="16"/>
        <v>0</v>
      </c>
      <c r="L47" s="4">
        <f>I47+Oct!L47</f>
        <v>236627654.4</v>
      </c>
      <c r="M47" s="4">
        <f>J47+Oct!M47</f>
        <v>240904859.1</v>
      </c>
      <c r="N47" s="4">
        <f t="shared" si="17"/>
        <v>-4277204.72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3.98300029E8</v>
      </c>
      <c r="E48" s="4">
        <v>3849659.0</v>
      </c>
      <c r="F48" s="6">
        <f t="shared" si="15"/>
        <v>394450370</v>
      </c>
      <c r="G48" s="6">
        <v>1.95058755E8</v>
      </c>
      <c r="H48" s="22">
        <v>9419.0</v>
      </c>
      <c r="I48" s="6">
        <v>12795.0</v>
      </c>
      <c r="J48" s="6">
        <v>2036914.0</v>
      </c>
      <c r="K48" s="4">
        <f t="shared" si="16"/>
        <v>-2024119</v>
      </c>
      <c r="L48" s="4">
        <f>I48+Oct!L48</f>
        <v>637422</v>
      </c>
      <c r="M48" s="4">
        <f>J48+Oct!M48</f>
        <v>63028711</v>
      </c>
      <c r="N48" s="4">
        <f t="shared" si="17"/>
        <v>-62391289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1.694042454E9</v>
      </c>
      <c r="E49" s="4">
        <v>1.1873076E7</v>
      </c>
      <c r="F49" s="6">
        <f t="shared" si="15"/>
        <v>1682169378</v>
      </c>
      <c r="G49" s="6">
        <v>8.31229152E8</v>
      </c>
      <c r="H49" s="22">
        <v>6703.0</v>
      </c>
      <c r="I49" s="6">
        <v>327360.0</v>
      </c>
      <c r="J49" s="6">
        <v>8480255.0</v>
      </c>
      <c r="K49" s="4">
        <f t="shared" si="16"/>
        <v>-8152895</v>
      </c>
      <c r="L49" s="4">
        <f>I49+Oct!L49</f>
        <v>6285754</v>
      </c>
      <c r="M49" s="4">
        <f>J49+Oct!M49</f>
        <v>174559679</v>
      </c>
      <c r="N49" s="4">
        <f t="shared" si="17"/>
        <v>-168273925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1.15341632E8</v>
      </c>
      <c r="E50" s="4">
        <v>150956.0</v>
      </c>
      <c r="F50" s="6">
        <f t="shared" si="15"/>
        <v>115190676</v>
      </c>
      <c r="G50" s="6">
        <v>5.6727785E7</v>
      </c>
      <c r="H50" s="22">
        <v>153.0</v>
      </c>
      <c r="I50" s="6">
        <v>0.0</v>
      </c>
      <c r="J50" s="6">
        <v>195545.0</v>
      </c>
      <c r="K50" s="4">
        <f t="shared" si="16"/>
        <v>-195545</v>
      </c>
      <c r="L50" s="4">
        <f>I50+Oct!L50</f>
        <v>0</v>
      </c>
      <c r="M50" s="4">
        <f>J50+Oct!M50</f>
        <v>5627971</v>
      </c>
      <c r="N50" s="4">
        <f t="shared" si="17"/>
        <v>-5627971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5.04057367E9</v>
      </c>
      <c r="E51" s="4">
        <v>5.3499391E7</v>
      </c>
      <c r="F51" s="6">
        <f t="shared" si="15"/>
        <v>4987074279</v>
      </c>
      <c r="G51" s="6">
        <v>1.987463079E9</v>
      </c>
      <c r="H51" s="22">
        <v>54795.0</v>
      </c>
      <c r="I51" s="6">
        <v>4913572.0</v>
      </c>
      <c r="J51" s="6">
        <v>1.06177268E8</v>
      </c>
      <c r="K51" s="4">
        <f t="shared" si="16"/>
        <v>-101263696</v>
      </c>
      <c r="L51" s="4">
        <f>I51+Oct!L51</f>
        <v>57570390</v>
      </c>
      <c r="M51" s="4">
        <f>J51+Oct!M51</f>
        <v>946775292</v>
      </c>
      <c r="N51" s="4">
        <f t="shared" si="17"/>
        <v>-889204902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4.67227695E8</v>
      </c>
      <c r="E52" s="4">
        <v>5270551.0</v>
      </c>
      <c r="F52" s="6">
        <f t="shared" si="15"/>
        <v>461957144</v>
      </c>
      <c r="G52" s="6">
        <v>1.8615718E8</v>
      </c>
      <c r="H52" s="22">
        <v>5003.0</v>
      </c>
      <c r="I52" s="6">
        <v>0.0</v>
      </c>
      <c r="J52" s="6">
        <v>1.1289912E7</v>
      </c>
      <c r="K52" s="4">
        <f t="shared" si="16"/>
        <v>-11289912</v>
      </c>
      <c r="L52" s="4">
        <f>I52+Oct!L52</f>
        <v>70220085</v>
      </c>
      <c r="M52" s="4">
        <f>J52+Oct!M52</f>
        <v>90385135</v>
      </c>
      <c r="N52" s="4">
        <f t="shared" si="17"/>
        <v>-20165050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7.0281293E7</v>
      </c>
      <c r="E54" s="4">
        <v>490472.0</v>
      </c>
      <c r="F54" s="6">
        <f t="shared" ref="F54:F56" si="19">D54-E54</f>
        <v>69790821</v>
      </c>
      <c r="G54" s="6">
        <v>1.4337388E7</v>
      </c>
      <c r="H54" s="22">
        <v>1279.0</v>
      </c>
      <c r="I54" s="6">
        <v>54000.0</v>
      </c>
      <c r="J54" s="6">
        <v>908936.0</v>
      </c>
      <c r="K54" s="4">
        <f t="shared" ref="K54:K56" si="20">I54-J54</f>
        <v>-854936</v>
      </c>
      <c r="L54" s="4">
        <f>I54+Oct!L54</f>
        <v>1946187</v>
      </c>
      <c r="M54" s="4">
        <f>J54+Oct!M54</f>
        <v>9418731</v>
      </c>
      <c r="N54" s="4">
        <f t="shared" ref="N54:N56" si="21">L54-M54</f>
        <v>-7472544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5.2035371E7</v>
      </c>
      <c r="E55" s="4">
        <v>460685.0</v>
      </c>
      <c r="F55" s="6">
        <f t="shared" si="19"/>
        <v>51574686</v>
      </c>
      <c r="G55" s="6">
        <v>3.6943436E7</v>
      </c>
      <c r="H55" s="22">
        <v>520.0</v>
      </c>
      <c r="I55" s="6">
        <v>20500.0</v>
      </c>
      <c r="J55" s="6">
        <v>383944.0</v>
      </c>
      <c r="K55" s="4">
        <f t="shared" si="20"/>
        <v>-363444</v>
      </c>
      <c r="L55" s="4">
        <f>I55+Oct!L55</f>
        <v>1204278</v>
      </c>
      <c r="M55" s="4">
        <f>J55+Oct!M55</f>
        <v>4823723</v>
      </c>
      <c r="N55" s="4">
        <f t="shared" si="21"/>
        <v>-3619445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4.7320744E7</v>
      </c>
      <c r="E56" s="4">
        <v>445160.0</v>
      </c>
      <c r="F56" s="6">
        <f t="shared" si="19"/>
        <v>46875584</v>
      </c>
      <c r="G56" s="6">
        <v>3.9317992E7</v>
      </c>
      <c r="H56" s="22">
        <v>257.0</v>
      </c>
      <c r="I56" s="6">
        <v>33500.0</v>
      </c>
      <c r="J56" s="6">
        <v>206971.0</v>
      </c>
      <c r="K56" s="4">
        <f t="shared" si="20"/>
        <v>-173471</v>
      </c>
      <c r="L56" s="4">
        <f>I56+Oct!L56</f>
        <v>3233198</v>
      </c>
      <c r="M56" s="4">
        <f>J56+Oct!M56</f>
        <v>1769622</v>
      </c>
      <c r="N56" s="4">
        <f t="shared" si="21"/>
        <v>1463576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9769470581</v>
      </c>
      <c r="E57" s="28">
        <f t="shared" si="23"/>
        <v>118422211.6</v>
      </c>
      <c r="F57" s="28">
        <f t="shared" si="23"/>
        <v>9651048370</v>
      </c>
      <c r="G57" s="28">
        <f t="shared" si="23"/>
        <v>4408473944</v>
      </c>
      <c r="H57" s="28">
        <f t="shared" si="23"/>
        <v>86465</v>
      </c>
      <c r="I57" s="28">
        <f t="shared" si="23"/>
        <v>10242882.75</v>
      </c>
      <c r="J57" s="28">
        <f t="shared" si="23"/>
        <v>152225441.5</v>
      </c>
      <c r="K57" s="28">
        <f t="shared" si="23"/>
        <v>-141982558.8</v>
      </c>
      <c r="L57" s="28">
        <f t="shared" si="23"/>
        <v>589123819.5</v>
      </c>
      <c r="M57" s="28">
        <f t="shared" si="23"/>
        <v>1890530424</v>
      </c>
      <c r="N57" s="28">
        <f t="shared" si="23"/>
        <v>-1301406605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7.233871951E7</v>
      </c>
      <c r="E59" s="6">
        <v>581588.33</v>
      </c>
      <c r="F59" s="6">
        <f t="shared" ref="F59:F62" si="24">D59-E59</f>
        <v>71757131.18</v>
      </c>
      <c r="G59" s="6">
        <v>0.0</v>
      </c>
      <c r="H59" s="22">
        <v>49.0</v>
      </c>
      <c r="I59" s="6">
        <v>29320.74</v>
      </c>
      <c r="J59" s="6">
        <v>0.0</v>
      </c>
      <c r="K59" s="4">
        <f t="shared" ref="K59:K62" si="25">I59-J59</f>
        <v>29320.74</v>
      </c>
      <c r="L59" s="4">
        <f>I59+Oct!L59</f>
        <v>4256292.35</v>
      </c>
      <c r="M59" s="4">
        <f>J59+Oct!M59</f>
        <v>1616336.27</v>
      </c>
      <c r="N59" s="4">
        <f t="shared" ref="N59:N62" si="26">L59-M59</f>
        <v>2639956.08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3.13411854E8</v>
      </c>
      <c r="E60" s="6">
        <v>318261.0</v>
      </c>
      <c r="F60" s="6">
        <f t="shared" si="24"/>
        <v>313093593</v>
      </c>
      <c r="G60" s="6">
        <v>1.60733169E8</v>
      </c>
      <c r="H60" s="22">
        <v>197.0</v>
      </c>
      <c r="I60" s="6">
        <v>0.0</v>
      </c>
      <c r="J60" s="6">
        <v>40846.0</v>
      </c>
      <c r="K60" s="4">
        <f t="shared" si="25"/>
        <v>-40846</v>
      </c>
      <c r="L60" s="4">
        <f>I60+Oct!L60</f>
        <v>0</v>
      </c>
      <c r="M60" s="4">
        <f>J60+Oct!M60</f>
        <v>57742812</v>
      </c>
      <c r="N60" s="4">
        <f t="shared" si="26"/>
        <v>-57742812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1.826073074E9</v>
      </c>
      <c r="E61" s="6">
        <v>4.0091449E7</v>
      </c>
      <c r="F61" s="6">
        <f t="shared" si="24"/>
        <v>1785981625</v>
      </c>
      <c r="G61" s="6">
        <v>0.0</v>
      </c>
      <c r="H61" s="22">
        <v>4343.0</v>
      </c>
      <c r="I61" s="6">
        <v>3031220.0</v>
      </c>
      <c r="J61" s="6">
        <v>5532710.0</v>
      </c>
      <c r="K61" s="4">
        <f t="shared" si="25"/>
        <v>-2501490</v>
      </c>
      <c r="L61" s="4">
        <f>I61+Oct!L61</f>
        <v>124626300</v>
      </c>
      <c r="M61" s="4">
        <f>J61+Oct!M61</f>
        <v>216186376</v>
      </c>
      <c r="N61" s="4">
        <f t="shared" si="26"/>
        <v>-91560076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2.25095925E8</v>
      </c>
      <c r="E62" s="6">
        <v>3450011.0</v>
      </c>
      <c r="F62" s="6">
        <f t="shared" si="24"/>
        <v>221645914</v>
      </c>
      <c r="G62" s="6">
        <v>0.0</v>
      </c>
      <c r="H62" s="22">
        <v>780.0</v>
      </c>
      <c r="I62" s="6">
        <v>0.0</v>
      </c>
      <c r="J62" s="6">
        <v>4034122.0</v>
      </c>
      <c r="K62" s="4">
        <f t="shared" si="25"/>
        <v>-4034122</v>
      </c>
      <c r="L62" s="4">
        <f>I62+Oct!L62</f>
        <v>9276478</v>
      </c>
      <c r="M62" s="4">
        <f>J62+Oct!M62</f>
        <v>53003365</v>
      </c>
      <c r="N62" s="4">
        <f t="shared" si="26"/>
        <v>-43726887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2436919573</v>
      </c>
      <c r="E63" s="28">
        <f t="shared" si="28"/>
        <v>44441309.33</v>
      </c>
      <c r="F63" s="28">
        <f t="shared" si="28"/>
        <v>2392478263</v>
      </c>
      <c r="G63" s="28">
        <f t="shared" si="28"/>
        <v>160733169</v>
      </c>
      <c r="H63" s="29">
        <f t="shared" si="28"/>
        <v>5369</v>
      </c>
      <c r="I63" s="28">
        <f t="shared" si="28"/>
        <v>3060540.74</v>
      </c>
      <c r="J63" s="28">
        <f t="shared" si="28"/>
        <v>9607678</v>
      </c>
      <c r="K63" s="28">
        <f t="shared" si="28"/>
        <v>-6547137.26</v>
      </c>
      <c r="L63" s="28">
        <f t="shared" si="28"/>
        <v>138159070.4</v>
      </c>
      <c r="M63" s="28">
        <f t="shared" si="28"/>
        <v>328548889.3</v>
      </c>
      <c r="N63" s="28">
        <f t="shared" si="28"/>
        <v>-190389818.9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12206390154</v>
      </c>
      <c r="E64" s="28">
        <f t="shared" si="29"/>
        <v>162863520.9</v>
      </c>
      <c r="F64" s="28">
        <f t="shared" si="29"/>
        <v>12043526633</v>
      </c>
      <c r="G64" s="28">
        <f t="shared" si="29"/>
        <v>4569207113</v>
      </c>
      <c r="H64" s="29">
        <f t="shared" si="29"/>
        <v>91834</v>
      </c>
      <c r="I64" s="28">
        <f t="shared" si="29"/>
        <v>13303423.49</v>
      </c>
      <c r="J64" s="28">
        <f t="shared" si="29"/>
        <v>161833119.5</v>
      </c>
      <c r="K64" s="28">
        <f t="shared" si="29"/>
        <v>-148529696</v>
      </c>
      <c r="L64" s="28">
        <f t="shared" si="29"/>
        <v>727282889.9</v>
      </c>
      <c r="M64" s="28">
        <f t="shared" si="29"/>
        <v>2219079313</v>
      </c>
      <c r="N64" s="28">
        <f t="shared" si="29"/>
        <v>-1491796424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3.4804299629E10</v>
      </c>
      <c r="E67" s="6">
        <v>2.27587453E8</v>
      </c>
      <c r="F67" s="6">
        <f t="shared" ref="F67:F77" si="30">D67-E67</f>
        <v>34576712176</v>
      </c>
      <c r="G67" s="6">
        <v>3.5725E8</v>
      </c>
      <c r="H67" s="22">
        <v>24446.0</v>
      </c>
      <c r="I67" s="6">
        <v>1.9615571E8</v>
      </c>
      <c r="J67" s="6">
        <v>2.99242143E8</v>
      </c>
      <c r="K67" s="4">
        <f t="shared" ref="K67:K77" si="31">I67-J67</f>
        <v>-103086433</v>
      </c>
      <c r="L67" s="4">
        <f>I67+Oct!L67</f>
        <v>1977687252</v>
      </c>
      <c r="M67" s="4">
        <f>J67+Oct!M67</f>
        <v>3546039219</v>
      </c>
      <c r="N67" s="4">
        <f t="shared" ref="N67:N77" si="32">L67-M67</f>
        <v>-1568351967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2.424495354E8</v>
      </c>
      <c r="E68" s="6">
        <v>1271483.24</v>
      </c>
      <c r="F68" s="6">
        <f t="shared" si="30"/>
        <v>241178052.2</v>
      </c>
      <c r="G68" s="6">
        <v>0.0</v>
      </c>
      <c r="H68" s="22">
        <v>901.0</v>
      </c>
      <c r="I68" s="6">
        <v>227056.82</v>
      </c>
      <c r="J68" s="6">
        <v>1218242.39</v>
      </c>
      <c r="K68" s="4">
        <f t="shared" si="31"/>
        <v>-991185.57</v>
      </c>
      <c r="L68" s="4">
        <f>I68+Oct!L68</f>
        <v>5341341.14</v>
      </c>
      <c r="M68" s="4">
        <f>J68+Oct!M68</f>
        <v>38226516.77</v>
      </c>
      <c r="N68" s="4">
        <f t="shared" si="32"/>
        <v>-32885175.63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9.4052024951E8</v>
      </c>
      <c r="E69" s="6">
        <v>1.293688632E7</v>
      </c>
      <c r="F69" s="6">
        <f t="shared" si="30"/>
        <v>927583363.2</v>
      </c>
      <c r="G69" s="6">
        <v>0.0</v>
      </c>
      <c r="H69" s="22">
        <v>1768.0</v>
      </c>
      <c r="I69" s="6">
        <v>3665421.61</v>
      </c>
      <c r="J69" s="6">
        <v>7564314.03</v>
      </c>
      <c r="K69" s="4">
        <f t="shared" si="31"/>
        <v>-3898892.42</v>
      </c>
      <c r="L69" s="4">
        <f>I69+Oct!L69</f>
        <v>90014474.65</v>
      </c>
      <c r="M69" s="4">
        <f>J69+Oct!M69</f>
        <v>131627245.8</v>
      </c>
      <c r="N69" s="4">
        <f t="shared" si="32"/>
        <v>-41612771.1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1.72158208E8</v>
      </c>
      <c r="E70" s="6">
        <v>159922.0</v>
      </c>
      <c r="F70" s="6">
        <f t="shared" si="30"/>
        <v>171998286</v>
      </c>
      <c r="G70" s="6">
        <v>0.0</v>
      </c>
      <c r="H70" s="22">
        <v>129.0</v>
      </c>
      <c r="I70" s="6">
        <v>0.0</v>
      </c>
      <c r="J70" s="6">
        <v>2.0002447E7</v>
      </c>
      <c r="K70" s="4">
        <f t="shared" si="31"/>
        <v>-20002447</v>
      </c>
      <c r="L70" s="4">
        <f>I70+Oct!L70</f>
        <v>54997</v>
      </c>
      <c r="M70" s="4">
        <f>J70+Oct!M70</f>
        <v>22151022</v>
      </c>
      <c r="N70" s="4">
        <f t="shared" si="32"/>
        <v>-22096025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7.79434811E8</v>
      </c>
      <c r="E71" s="6">
        <v>1.5089911E7</v>
      </c>
      <c r="F71" s="6">
        <f t="shared" si="30"/>
        <v>764344900</v>
      </c>
      <c r="G71" s="6">
        <v>0.0</v>
      </c>
      <c r="H71" s="22">
        <v>1671.0</v>
      </c>
      <c r="I71" s="6">
        <v>333935.0</v>
      </c>
      <c r="J71" s="6">
        <v>4687461.0</v>
      </c>
      <c r="K71" s="4">
        <f t="shared" si="31"/>
        <v>-4353526</v>
      </c>
      <c r="L71" s="4">
        <f>I71+Oct!L71</f>
        <v>8215731</v>
      </c>
      <c r="M71" s="4">
        <f>J71+Oct!M71</f>
        <v>462431144</v>
      </c>
      <c r="N71" s="4">
        <f t="shared" si="32"/>
        <v>-454215413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1.351926768E9</v>
      </c>
      <c r="E72" s="6">
        <v>2.9486933E7</v>
      </c>
      <c r="F72" s="6">
        <f t="shared" si="30"/>
        <v>1322439835</v>
      </c>
      <c r="G72" s="6">
        <v>0.0</v>
      </c>
      <c r="H72" s="22">
        <v>4364.0</v>
      </c>
      <c r="I72" s="6">
        <v>1541652.0</v>
      </c>
      <c r="J72" s="6">
        <v>3779582.0</v>
      </c>
      <c r="K72" s="4">
        <f t="shared" si="31"/>
        <v>-2237930</v>
      </c>
      <c r="L72" s="4">
        <f>I72+Oct!L72</f>
        <v>25495390</v>
      </c>
      <c r="M72" s="4">
        <f>J72+Oct!M72</f>
        <v>158801582</v>
      </c>
      <c r="N72" s="4">
        <f t="shared" si="32"/>
        <v>-133306192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4.93289108E8</v>
      </c>
      <c r="E73" s="6">
        <v>9938953.0</v>
      </c>
      <c r="F73" s="6">
        <f t="shared" si="30"/>
        <v>483350155</v>
      </c>
      <c r="G73" s="6">
        <v>0.0</v>
      </c>
      <c r="H73" s="22">
        <v>369.0</v>
      </c>
      <c r="I73" s="6">
        <v>0.0</v>
      </c>
      <c r="J73" s="6">
        <v>2606707.0</v>
      </c>
      <c r="K73" s="4">
        <f t="shared" si="31"/>
        <v>-2606707</v>
      </c>
      <c r="L73" s="4">
        <f>I73+Oct!L73</f>
        <v>0</v>
      </c>
      <c r="M73" s="4">
        <f>J73+Oct!M73</f>
        <v>157890924</v>
      </c>
      <c r="N73" s="4">
        <f t="shared" si="32"/>
        <v>-157890924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2.7479771997E8</v>
      </c>
      <c r="E74" s="6">
        <v>1450484.96</v>
      </c>
      <c r="F74" s="6">
        <f t="shared" si="30"/>
        <v>273347235</v>
      </c>
      <c r="G74" s="6">
        <v>0.0</v>
      </c>
      <c r="H74" s="22">
        <v>3984.0</v>
      </c>
      <c r="I74" s="6">
        <v>2322361.5</v>
      </c>
      <c r="J74" s="6">
        <v>876770.68</v>
      </c>
      <c r="K74" s="4">
        <f t="shared" si="31"/>
        <v>1445590.82</v>
      </c>
      <c r="L74" s="4">
        <f>I74+Oct!L74</f>
        <v>21994551.73</v>
      </c>
      <c r="M74" s="4">
        <f>J74+Oct!M74</f>
        <v>85244974.06</v>
      </c>
      <c r="N74" s="4">
        <f t="shared" si="32"/>
        <v>-63250422.33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1.96556450063E9</v>
      </c>
      <c r="E75" s="6">
        <v>2.657883656E7</v>
      </c>
      <c r="F75" s="6">
        <f t="shared" si="30"/>
        <v>1938985664</v>
      </c>
      <c r="G75" s="6">
        <v>0.0</v>
      </c>
      <c r="H75" s="22">
        <v>753.0</v>
      </c>
      <c r="I75" s="6">
        <v>114189.87</v>
      </c>
      <c r="J75" s="6">
        <v>241071.12</v>
      </c>
      <c r="K75" s="4">
        <f t="shared" si="31"/>
        <v>-126881.25</v>
      </c>
      <c r="L75" s="4">
        <f>I75+Oct!L75</f>
        <v>80747819.89</v>
      </c>
      <c r="M75" s="4">
        <f>J75+Oct!M75</f>
        <v>16028821.85</v>
      </c>
      <c r="N75" s="4">
        <f t="shared" si="32"/>
        <v>64718998.04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6.400855853E9</v>
      </c>
      <c r="E76" s="6">
        <v>2.4284081E7</v>
      </c>
      <c r="F76" s="6">
        <f t="shared" si="30"/>
        <v>6376571772</v>
      </c>
      <c r="G76" s="6">
        <v>0.0</v>
      </c>
      <c r="H76" s="22">
        <v>19819.0</v>
      </c>
      <c r="I76" s="6">
        <v>1.59210141E8</v>
      </c>
      <c r="J76" s="6">
        <v>2.06188979E8</v>
      </c>
      <c r="K76" s="4">
        <f t="shared" si="31"/>
        <v>-46978838</v>
      </c>
      <c r="L76" s="4">
        <f>I76+Oct!L76</f>
        <v>1053873849</v>
      </c>
      <c r="M76" s="4">
        <f>J76+Oct!M76</f>
        <v>1468966105</v>
      </c>
      <c r="N76" s="4">
        <f t="shared" si="32"/>
        <v>-415092256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1.44881973E8</v>
      </c>
      <c r="E77" s="6">
        <v>565983.0</v>
      </c>
      <c r="F77" s="6">
        <f t="shared" si="30"/>
        <v>144315990</v>
      </c>
      <c r="G77" s="6">
        <v>0.0</v>
      </c>
      <c r="H77" s="22">
        <v>2963.0</v>
      </c>
      <c r="I77" s="6">
        <v>460105.0</v>
      </c>
      <c r="J77" s="6">
        <v>1319008.0</v>
      </c>
      <c r="K77" s="4">
        <f t="shared" si="31"/>
        <v>-858903</v>
      </c>
      <c r="L77" s="4">
        <f>I77+Oct!L77</f>
        <v>14681572</v>
      </c>
      <c r="M77" s="4">
        <f>J77+Oct!M77</f>
        <v>25972684</v>
      </c>
      <c r="N77" s="4">
        <f t="shared" si="32"/>
        <v>-11291112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>
        <f>I78+Oct!L78</f>
        <v>0</v>
      </c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137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I79+Oct!L79</f>
        <v>0</v>
      </c>
      <c r="M79" s="4">
        <f>J79+Oct!M79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47570178356</v>
      </c>
      <c r="E80" s="28">
        <f t="shared" si="34"/>
        <v>349350927.1</v>
      </c>
      <c r="F80" s="28">
        <f t="shared" si="34"/>
        <v>47220827428</v>
      </c>
      <c r="G80" s="28">
        <f t="shared" si="34"/>
        <v>357250000</v>
      </c>
      <c r="H80" s="28">
        <f t="shared" si="34"/>
        <v>61167</v>
      </c>
      <c r="I80" s="28">
        <f t="shared" si="34"/>
        <v>364030572.8</v>
      </c>
      <c r="J80" s="28">
        <f t="shared" si="34"/>
        <v>547726725.2</v>
      </c>
      <c r="K80" s="28">
        <f t="shared" si="34"/>
        <v>-183696152.4</v>
      </c>
      <c r="L80" s="28">
        <f t="shared" si="34"/>
        <v>3278106978</v>
      </c>
      <c r="M80" s="28">
        <f t="shared" si="34"/>
        <v>6813380238</v>
      </c>
      <c r="N80" s="28">
        <f t="shared" si="34"/>
        <v>-3535273260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1.1753140804E10</v>
      </c>
      <c r="E82" s="6">
        <v>2.74042455E8</v>
      </c>
      <c r="F82" s="6">
        <f t="shared" ref="F82:F88" si="35">D82-E82</f>
        <v>11479098349</v>
      </c>
      <c r="G82" s="6">
        <v>0.0</v>
      </c>
      <c r="H82" s="22">
        <v>6894.0</v>
      </c>
      <c r="I82" s="6">
        <v>2.822704129E9</v>
      </c>
      <c r="J82" s="6">
        <v>2.850649257E9</v>
      </c>
      <c r="K82" s="4">
        <f t="shared" ref="K82:K88" si="36">I82-J82</f>
        <v>-27945128</v>
      </c>
      <c r="L82" s="4">
        <f>I82+Oct!L82</f>
        <v>3094198318</v>
      </c>
      <c r="M82" s="4">
        <f>J82+Oct!M82</f>
        <v>3902800500</v>
      </c>
      <c r="N82" s="4">
        <f t="shared" ref="N82:N88" si="37">L82-M82</f>
        <v>-808602182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5.018052729E7</v>
      </c>
      <c r="E83" s="6">
        <v>2129604.03</v>
      </c>
      <c r="F83" s="6">
        <f t="shared" si="35"/>
        <v>48050923.26</v>
      </c>
      <c r="G83" s="6">
        <v>0.0</v>
      </c>
      <c r="H83" s="22">
        <v>21.0</v>
      </c>
      <c r="I83" s="6">
        <v>0.0</v>
      </c>
      <c r="J83" s="6">
        <v>0.0</v>
      </c>
      <c r="K83" s="4">
        <f t="shared" si="36"/>
        <v>0</v>
      </c>
      <c r="L83" s="4">
        <f>I83+Oct!L83</f>
        <v>29237669.08</v>
      </c>
      <c r="M83" s="4">
        <f>J83+Oct!M83</f>
        <v>116641955.7</v>
      </c>
      <c r="N83" s="4">
        <f t="shared" si="37"/>
        <v>-87404286.58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3.2380603E8</v>
      </c>
      <c r="E84" s="6">
        <v>833236.0</v>
      </c>
      <c r="F84" s="6">
        <f t="shared" si="35"/>
        <v>322972794</v>
      </c>
      <c r="G84" s="6">
        <v>0.0</v>
      </c>
      <c r="H84" s="22">
        <v>144.0</v>
      </c>
      <c r="I84" s="6">
        <v>2561289.0</v>
      </c>
      <c r="J84" s="6">
        <v>3192836.0</v>
      </c>
      <c r="K84" s="4">
        <f t="shared" si="36"/>
        <v>-631547</v>
      </c>
      <c r="L84" s="4">
        <f>I84+Oct!L84</f>
        <v>5312940</v>
      </c>
      <c r="M84" s="4">
        <f>J84+Oct!M84</f>
        <v>23054514</v>
      </c>
      <c r="N84" s="4">
        <f t="shared" si="37"/>
        <v>-17741574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6.8784675E7</v>
      </c>
      <c r="E85" s="6">
        <v>6057948.0</v>
      </c>
      <c r="F85" s="6">
        <f t="shared" si="35"/>
        <v>62726727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I85+Oct!L85</f>
        <v>0</v>
      </c>
      <c r="M85" s="4">
        <f>J85+Oct!M85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1.589142395E9</v>
      </c>
      <c r="E86" s="6">
        <v>8303957.0</v>
      </c>
      <c r="F86" s="6">
        <f t="shared" si="35"/>
        <v>1580838438</v>
      </c>
      <c r="G86" s="6">
        <v>0.0</v>
      </c>
      <c r="H86" s="22">
        <v>1465.0</v>
      </c>
      <c r="I86" s="6">
        <v>46447.0</v>
      </c>
      <c r="J86" s="6">
        <v>1.131677E7</v>
      </c>
      <c r="K86" s="4">
        <f t="shared" si="36"/>
        <v>-11270323</v>
      </c>
      <c r="L86" s="4">
        <f>I86+Oct!L86</f>
        <v>506726</v>
      </c>
      <c r="M86" s="4">
        <f>J86+Oct!M86</f>
        <v>223392166</v>
      </c>
      <c r="N86" s="4">
        <f t="shared" si="37"/>
        <v>-222885440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2.204544668E8</v>
      </c>
      <c r="E87" s="6">
        <v>1879099.57</v>
      </c>
      <c r="F87" s="6">
        <f t="shared" si="35"/>
        <v>218575367.2</v>
      </c>
      <c r="G87" s="6">
        <v>0.0</v>
      </c>
      <c r="H87" s="22">
        <v>93.0</v>
      </c>
      <c r="I87" s="6">
        <v>175935.0</v>
      </c>
      <c r="J87" s="6">
        <v>1.0E-4</v>
      </c>
      <c r="K87" s="4">
        <f t="shared" si="36"/>
        <v>175934.9999</v>
      </c>
      <c r="L87" s="4">
        <f>I87+Oct!L87</f>
        <v>2963050.58</v>
      </c>
      <c r="M87" s="4">
        <f>J87+Oct!M87</f>
        <v>19942765.25</v>
      </c>
      <c r="N87" s="4">
        <f t="shared" si="37"/>
        <v>-16979714.67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4.63209658E8</v>
      </c>
      <c r="E88" s="6">
        <v>3105175.0</v>
      </c>
      <c r="F88" s="6">
        <f t="shared" si="35"/>
        <v>460104483</v>
      </c>
      <c r="G88" s="6">
        <v>0.0</v>
      </c>
      <c r="H88" s="22">
        <v>2664.0</v>
      </c>
      <c r="I88" s="6">
        <v>218420.0</v>
      </c>
      <c r="J88" s="6">
        <v>5154599.0</v>
      </c>
      <c r="K88" s="4">
        <f t="shared" si="36"/>
        <v>-4936179</v>
      </c>
      <c r="L88" s="4">
        <f>I88+Oct!L88</f>
        <v>190176894</v>
      </c>
      <c r="M88" s="4">
        <f>J88+Oct!M88</f>
        <v>266353230</v>
      </c>
      <c r="N88" s="4">
        <f t="shared" si="37"/>
        <v>-76176336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14468718556</v>
      </c>
      <c r="E89" s="28">
        <f t="shared" si="39"/>
        <v>296351474.6</v>
      </c>
      <c r="F89" s="28">
        <f t="shared" si="39"/>
        <v>14172367081</v>
      </c>
      <c r="G89" s="28">
        <f t="shared" si="39"/>
        <v>0</v>
      </c>
      <c r="H89" s="28">
        <f t="shared" si="39"/>
        <v>11304</v>
      </c>
      <c r="I89" s="28">
        <f t="shared" si="39"/>
        <v>2825706220</v>
      </c>
      <c r="J89" s="28">
        <f t="shared" si="39"/>
        <v>2870313462</v>
      </c>
      <c r="K89" s="28">
        <f t="shared" si="39"/>
        <v>-44607242</v>
      </c>
      <c r="L89" s="28">
        <f t="shared" si="39"/>
        <v>3322395598</v>
      </c>
      <c r="M89" s="28">
        <f t="shared" si="39"/>
        <v>4553154592</v>
      </c>
      <c r="N89" s="28">
        <f t="shared" si="39"/>
        <v>-1230758994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7.59069917E8</v>
      </c>
      <c r="E90" s="6">
        <v>5875544.0</v>
      </c>
      <c r="F90" s="6">
        <f>D90-E90</f>
        <v>753194373</v>
      </c>
      <c r="G90" s="6">
        <v>0.0</v>
      </c>
      <c r="H90" s="22">
        <v>566.0</v>
      </c>
      <c r="I90" s="6">
        <v>8.704551E7</v>
      </c>
      <c r="J90" s="6">
        <v>8.7270633E7</v>
      </c>
      <c r="K90" s="4">
        <f>I90-J90</f>
        <v>-225123</v>
      </c>
      <c r="L90" s="4">
        <f>I90+Oct!L90</f>
        <v>132039464</v>
      </c>
      <c r="M90" s="4">
        <f>J90+Oct!M90</f>
        <v>177111166</v>
      </c>
      <c r="N90" s="4">
        <f>L90-M90</f>
        <v>-45071702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759069917</v>
      </c>
      <c r="E91" s="28">
        <f t="shared" si="40"/>
        <v>5875544</v>
      </c>
      <c r="F91" s="28">
        <f t="shared" si="40"/>
        <v>753194373</v>
      </c>
      <c r="G91" s="28">
        <f t="shared" si="40"/>
        <v>0</v>
      </c>
      <c r="H91" s="30">
        <f t="shared" si="40"/>
        <v>566</v>
      </c>
      <c r="I91" s="28">
        <f t="shared" si="40"/>
        <v>87045510</v>
      </c>
      <c r="J91" s="28">
        <f t="shared" si="40"/>
        <v>87270633</v>
      </c>
      <c r="K91" s="28">
        <f t="shared" si="40"/>
        <v>-225123</v>
      </c>
      <c r="L91" s="28">
        <f t="shared" si="40"/>
        <v>132039464</v>
      </c>
      <c r="M91" s="28">
        <f t="shared" si="40"/>
        <v>177111166</v>
      </c>
      <c r="N91" s="28">
        <f t="shared" si="40"/>
        <v>-45071702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62797966829</v>
      </c>
      <c r="E92" s="28">
        <f t="shared" si="41"/>
        <v>651577945.7</v>
      </c>
      <c r="F92" s="28">
        <f t="shared" si="41"/>
        <v>62146388883</v>
      </c>
      <c r="G92" s="28">
        <f t="shared" si="41"/>
        <v>357250000</v>
      </c>
      <c r="H92" s="29">
        <f t="shared" si="41"/>
        <v>73037</v>
      </c>
      <c r="I92" s="28">
        <f t="shared" si="41"/>
        <v>3276782303</v>
      </c>
      <c r="J92" s="28">
        <f t="shared" si="41"/>
        <v>3505310820</v>
      </c>
      <c r="K92" s="28">
        <f t="shared" si="41"/>
        <v>-228528517.4</v>
      </c>
      <c r="L92" s="28">
        <f t="shared" si="41"/>
        <v>6732542040</v>
      </c>
      <c r="M92" s="28">
        <f t="shared" si="41"/>
        <v>11543645996</v>
      </c>
      <c r="N92" s="28">
        <f t="shared" si="41"/>
        <v>-4811103956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1.7504402343E8</v>
      </c>
      <c r="E95" s="6">
        <v>301846.39</v>
      </c>
      <c r="F95" s="6">
        <f t="shared" ref="F95:F98" si="42">D95-E95</f>
        <v>174742177</v>
      </c>
      <c r="G95" s="6">
        <v>0.0</v>
      </c>
      <c r="H95" s="22">
        <v>56.0</v>
      </c>
      <c r="I95" s="6">
        <v>35000.0</v>
      </c>
      <c r="J95" s="6">
        <v>23862.22</v>
      </c>
      <c r="K95" s="4">
        <f t="shared" ref="K95:K98" si="43">I95-J95</f>
        <v>11137.78</v>
      </c>
      <c r="L95" s="4">
        <f>I95+Oct!L95</f>
        <v>1587500</v>
      </c>
      <c r="M95" s="4">
        <f>J95+Oct!M95</f>
        <v>1531495.34</v>
      </c>
      <c r="N95" s="4">
        <f t="shared" ref="N95:N98" si="44">L95-M95</f>
        <v>56004.66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1.9620698174E10</v>
      </c>
      <c r="E96" s="6">
        <v>1.4622347E7</v>
      </c>
      <c r="F96" s="6">
        <f t="shared" si="42"/>
        <v>19606075827</v>
      </c>
      <c r="G96" s="6">
        <v>0.0</v>
      </c>
      <c r="H96" s="22">
        <v>20535.0</v>
      </c>
      <c r="I96" s="6">
        <v>366569.0</v>
      </c>
      <c r="J96" s="6">
        <v>1.97615157E8</v>
      </c>
      <c r="K96" s="4">
        <f t="shared" si="43"/>
        <v>-197248588</v>
      </c>
      <c r="L96" s="4">
        <f>I96+Oct!L96</f>
        <v>3883928</v>
      </c>
      <c r="M96" s="4">
        <f>J96+Oct!M96</f>
        <v>3237806586</v>
      </c>
      <c r="N96" s="4">
        <f t="shared" si="44"/>
        <v>-3233922658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2.689147374E9</v>
      </c>
      <c r="E97" s="6">
        <v>2.50933361E8</v>
      </c>
      <c r="F97" s="6">
        <f t="shared" si="42"/>
        <v>2438214013</v>
      </c>
      <c r="G97" s="6">
        <v>0.0</v>
      </c>
      <c r="H97" s="22">
        <v>1253.0</v>
      </c>
      <c r="I97" s="6">
        <v>4.3001937E8</v>
      </c>
      <c r="J97" s="6">
        <v>1.39094148E8</v>
      </c>
      <c r="K97" s="4">
        <f t="shared" si="43"/>
        <v>290925222</v>
      </c>
      <c r="L97" s="4">
        <f>I97+Oct!L97</f>
        <v>1260541901</v>
      </c>
      <c r="M97" s="4">
        <f>J97+Oct!M97</f>
        <v>1654973716</v>
      </c>
      <c r="N97" s="4">
        <f t="shared" si="44"/>
        <v>-394431815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1.1030430499E10</v>
      </c>
      <c r="E98" s="6">
        <v>5.9616463E7</v>
      </c>
      <c r="F98" s="6">
        <f t="shared" si="42"/>
        <v>10970814036</v>
      </c>
      <c r="G98" s="6">
        <v>0.0</v>
      </c>
      <c r="H98" s="22">
        <v>74596.0</v>
      </c>
      <c r="I98" s="6">
        <v>6.47972561E8</v>
      </c>
      <c r="J98" s="6">
        <v>5.36651328E8</v>
      </c>
      <c r="K98" s="4">
        <f t="shared" si="43"/>
        <v>111321233</v>
      </c>
      <c r="L98" s="4">
        <f>I98+Oct!L98</f>
        <v>4948931694</v>
      </c>
      <c r="M98" s="4">
        <f>J98+Oct!M98</f>
        <v>6786165438</v>
      </c>
      <c r="N98" s="4">
        <f t="shared" si="44"/>
        <v>-1837233744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138</v>
      </c>
      <c r="D100" s="6">
        <v>1.4084374913E10</v>
      </c>
      <c r="E100" s="6">
        <v>1.0593923E7</v>
      </c>
      <c r="F100" s="6">
        <f>D100-E100</f>
        <v>14073780990</v>
      </c>
      <c r="G100" s="6">
        <v>0.0</v>
      </c>
      <c r="H100" s="22">
        <v>31255.0</v>
      </c>
      <c r="I100" s="6">
        <v>1.425968943E9</v>
      </c>
      <c r="J100" s="6">
        <v>4.81307974E8</v>
      </c>
      <c r="K100" s="4">
        <f>I100-J100</f>
        <v>944660969</v>
      </c>
      <c r="L100" s="4">
        <f>I100+Oct!L100</f>
        <v>11029258816</v>
      </c>
      <c r="M100" s="4">
        <f>J100+Oct!M100</f>
        <v>8823249457</v>
      </c>
      <c r="N100" s="4">
        <f>L100-M100</f>
        <v>2206009359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47599694983</v>
      </c>
      <c r="E101" s="28">
        <f t="shared" si="46"/>
        <v>336067940.4</v>
      </c>
      <c r="F101" s="28">
        <f t="shared" si="46"/>
        <v>47263627043</v>
      </c>
      <c r="G101" s="28">
        <f t="shared" si="46"/>
        <v>0</v>
      </c>
      <c r="H101" s="30">
        <f t="shared" si="46"/>
        <v>127695</v>
      </c>
      <c r="I101" s="28">
        <f t="shared" si="46"/>
        <v>2504362443</v>
      </c>
      <c r="J101" s="28">
        <f t="shared" si="46"/>
        <v>1354692469</v>
      </c>
      <c r="K101" s="28">
        <f t="shared" si="46"/>
        <v>1149669974</v>
      </c>
      <c r="L101" s="28">
        <f t="shared" si="46"/>
        <v>17244203839</v>
      </c>
      <c r="M101" s="28">
        <f t="shared" si="46"/>
        <v>20503726692</v>
      </c>
      <c r="N101" s="28">
        <f t="shared" si="46"/>
        <v>-3259522853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1.411835182E9</v>
      </c>
      <c r="E103" s="6">
        <v>5314792.0</v>
      </c>
      <c r="F103" s="6">
        <f>D103-E103</f>
        <v>1406520390</v>
      </c>
      <c r="G103" s="6">
        <v>0.0</v>
      </c>
      <c r="H103" s="22">
        <v>3960.0</v>
      </c>
      <c r="I103" s="6">
        <v>1.35767957E8</v>
      </c>
      <c r="J103" s="6">
        <v>5.0967129E7</v>
      </c>
      <c r="K103" s="4">
        <f>I103-J103</f>
        <v>84800828</v>
      </c>
      <c r="L103" s="4">
        <f>I103+Oct!L103</f>
        <v>1111201444</v>
      </c>
      <c r="M103" s="4">
        <f>J103+Oct!M103</f>
        <v>2091727211</v>
      </c>
      <c r="N103" s="4">
        <f>L103-M103</f>
        <v>-980525767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1411835182</v>
      </c>
      <c r="E104" s="28">
        <f t="shared" si="47"/>
        <v>5314792</v>
      </c>
      <c r="F104" s="28">
        <f t="shared" si="47"/>
        <v>1406520390</v>
      </c>
      <c r="G104" s="28">
        <f t="shared" si="47"/>
        <v>0</v>
      </c>
      <c r="H104" s="30">
        <f t="shared" si="47"/>
        <v>3960</v>
      </c>
      <c r="I104" s="28">
        <f t="shared" si="47"/>
        <v>135767957</v>
      </c>
      <c r="J104" s="28">
        <f t="shared" si="47"/>
        <v>50967129</v>
      </c>
      <c r="K104" s="28">
        <f t="shared" si="47"/>
        <v>84800828</v>
      </c>
      <c r="L104" s="28">
        <f t="shared" si="47"/>
        <v>1111201444</v>
      </c>
      <c r="M104" s="28">
        <f t="shared" si="47"/>
        <v>2091727211</v>
      </c>
      <c r="N104" s="28">
        <f t="shared" si="47"/>
        <v>-980525767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49011530165</v>
      </c>
      <c r="E105" s="28">
        <f t="shared" si="48"/>
        <v>341382732.4</v>
      </c>
      <c r="F105" s="28">
        <f t="shared" si="48"/>
        <v>48670147433</v>
      </c>
      <c r="G105" s="28">
        <f t="shared" si="48"/>
        <v>0</v>
      </c>
      <c r="H105" s="30">
        <f t="shared" si="48"/>
        <v>131655</v>
      </c>
      <c r="I105" s="28">
        <f t="shared" si="48"/>
        <v>2640130400</v>
      </c>
      <c r="J105" s="28">
        <f t="shared" si="48"/>
        <v>1405659598</v>
      </c>
      <c r="K105" s="28">
        <f t="shared" si="48"/>
        <v>1234470802</v>
      </c>
      <c r="L105" s="28">
        <f t="shared" si="48"/>
        <v>18355405283</v>
      </c>
      <c r="M105" s="28">
        <f t="shared" si="48"/>
        <v>22595453903</v>
      </c>
      <c r="N105" s="28">
        <f t="shared" si="48"/>
        <v>-4240048620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9.652558939E9</v>
      </c>
      <c r="E108" s="6">
        <v>9.0059833E7</v>
      </c>
      <c r="F108" s="6">
        <f t="shared" ref="F108:F110" si="49">D108-E108</f>
        <v>9562499106</v>
      </c>
      <c r="G108" s="6">
        <v>0.0</v>
      </c>
      <c r="H108" s="22">
        <v>582423.0</v>
      </c>
      <c r="I108" s="6">
        <v>2.22503573E8</v>
      </c>
      <c r="J108" s="6">
        <v>9.3835684E7</v>
      </c>
      <c r="K108" s="4">
        <f t="shared" ref="K108:K110" si="50">I108-J108</f>
        <v>128667889</v>
      </c>
      <c r="L108" s="4">
        <f>I108+Oct!L108</f>
        <v>1759682197</v>
      </c>
      <c r="M108" s="4">
        <f>J108+Oct!M108</f>
        <v>1601875185</v>
      </c>
      <c r="N108" s="4">
        <f t="shared" ref="N108:N110" si="51">L108-M108</f>
        <v>157807012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6.758030636E9</v>
      </c>
      <c r="E109" s="6">
        <v>8.0864959E7</v>
      </c>
      <c r="F109" s="6">
        <f t="shared" si="49"/>
        <v>6677165677</v>
      </c>
      <c r="G109" s="6">
        <v>0.0</v>
      </c>
      <c r="H109" s="22">
        <v>11967.0</v>
      </c>
      <c r="I109" s="6">
        <v>3.06077439E8</v>
      </c>
      <c r="J109" s="6">
        <v>4.73841993E8</v>
      </c>
      <c r="K109" s="4">
        <f t="shared" si="50"/>
        <v>-167764554</v>
      </c>
      <c r="L109" s="4">
        <f>I109+Oct!L109</f>
        <v>2843077584</v>
      </c>
      <c r="M109" s="4">
        <f>J109+Oct!M109</f>
        <v>2200255658</v>
      </c>
      <c r="N109" s="4">
        <f t="shared" si="51"/>
        <v>642821926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3.691890889E9</v>
      </c>
      <c r="E110" s="6">
        <v>3.0307889E7</v>
      </c>
      <c r="F110" s="6">
        <f t="shared" si="49"/>
        <v>3661583000</v>
      </c>
      <c r="G110" s="6">
        <v>0.0</v>
      </c>
      <c r="H110" s="22">
        <v>5257.0</v>
      </c>
      <c r="I110" s="6">
        <v>6.4709769E7</v>
      </c>
      <c r="J110" s="6">
        <v>6.3202634E7</v>
      </c>
      <c r="K110" s="4">
        <f t="shared" si="50"/>
        <v>1507135</v>
      </c>
      <c r="L110" s="4">
        <f>I110+Oct!L110</f>
        <v>1434013869</v>
      </c>
      <c r="M110" s="4">
        <f>J110+Oct!M110</f>
        <v>968150471</v>
      </c>
      <c r="N110" s="4">
        <f t="shared" si="51"/>
        <v>465863398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20102480464</v>
      </c>
      <c r="E111" s="28">
        <f t="shared" si="53"/>
        <v>201232681</v>
      </c>
      <c r="F111" s="28">
        <f t="shared" si="53"/>
        <v>19901247783</v>
      </c>
      <c r="G111" s="28">
        <f t="shared" si="53"/>
        <v>0</v>
      </c>
      <c r="H111" s="29">
        <f t="shared" si="53"/>
        <v>599647</v>
      </c>
      <c r="I111" s="28">
        <f t="shared" si="53"/>
        <v>593290781</v>
      </c>
      <c r="J111" s="28">
        <f t="shared" si="53"/>
        <v>630880311</v>
      </c>
      <c r="K111" s="28">
        <f t="shared" si="53"/>
        <v>-37589530</v>
      </c>
      <c r="L111" s="28">
        <f t="shared" si="53"/>
        <v>6036773650</v>
      </c>
      <c r="M111" s="28">
        <f t="shared" si="53"/>
        <v>4770281314</v>
      </c>
      <c r="N111" s="28">
        <f t="shared" si="53"/>
        <v>1266492336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139</v>
      </c>
      <c r="D113" s="6">
        <v>8.810855857E9</v>
      </c>
      <c r="E113" s="6">
        <v>3.7782513E7</v>
      </c>
      <c r="F113" s="6">
        <f>D113-E113</f>
        <v>8773073344</v>
      </c>
      <c r="G113" s="6">
        <v>0.0</v>
      </c>
      <c r="H113" s="22">
        <v>6905.0</v>
      </c>
      <c r="I113" s="6">
        <v>2.7475465E7</v>
      </c>
      <c r="J113" s="6">
        <v>2.45237335E8</v>
      </c>
      <c r="K113" s="4">
        <f>I113-J113</f>
        <v>-217761870</v>
      </c>
      <c r="L113" s="4">
        <f>I113+Oct!L113</f>
        <v>485093989</v>
      </c>
      <c r="M113" s="4">
        <f>J113+Oct!M113</f>
        <v>1623673809</v>
      </c>
      <c r="N113" s="4">
        <f>L113-M113</f>
        <v>-1138579820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8810855857</v>
      </c>
      <c r="E114" s="28">
        <f t="shared" si="54"/>
        <v>37782513</v>
      </c>
      <c r="F114" s="28">
        <f t="shared" si="54"/>
        <v>8773073344</v>
      </c>
      <c r="G114" s="28">
        <f t="shared" si="54"/>
        <v>0</v>
      </c>
      <c r="H114" s="30">
        <f t="shared" si="54"/>
        <v>6905</v>
      </c>
      <c r="I114" s="28">
        <f t="shared" si="54"/>
        <v>27475465</v>
      </c>
      <c r="J114" s="28">
        <f t="shared" si="54"/>
        <v>245237335</v>
      </c>
      <c r="K114" s="28">
        <f t="shared" si="54"/>
        <v>-217761870</v>
      </c>
      <c r="L114" s="28">
        <f t="shared" si="54"/>
        <v>485093989</v>
      </c>
      <c r="M114" s="28">
        <f t="shared" si="54"/>
        <v>1623673809</v>
      </c>
      <c r="N114" s="28">
        <f t="shared" si="54"/>
        <v>-1138579820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28913336321</v>
      </c>
      <c r="E115" s="28">
        <f t="shared" si="55"/>
        <v>239015194</v>
      </c>
      <c r="F115" s="28">
        <f t="shared" si="55"/>
        <v>28674321127</v>
      </c>
      <c r="G115" s="28">
        <f t="shared" si="55"/>
        <v>0</v>
      </c>
      <c r="H115" s="30">
        <f t="shared" si="55"/>
        <v>606552</v>
      </c>
      <c r="I115" s="28">
        <f t="shared" si="55"/>
        <v>620766246</v>
      </c>
      <c r="J115" s="28">
        <f t="shared" si="55"/>
        <v>876117646</v>
      </c>
      <c r="K115" s="28">
        <f t="shared" si="55"/>
        <v>-255351400</v>
      </c>
      <c r="L115" s="28">
        <f t="shared" si="55"/>
        <v>6521867639</v>
      </c>
      <c r="M115" s="28">
        <f t="shared" si="55"/>
        <v>6393955123</v>
      </c>
      <c r="N115" s="28">
        <f t="shared" si="55"/>
        <v>127912516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205650695735</v>
      </c>
      <c r="E116" s="40">
        <f t="shared" si="56"/>
        <v>1820654432</v>
      </c>
      <c r="F116" s="40">
        <f t="shared" si="56"/>
        <v>203830041303</v>
      </c>
      <c r="G116" s="40">
        <f t="shared" si="56"/>
        <v>53386941814</v>
      </c>
      <c r="H116" s="41">
        <f t="shared" si="56"/>
        <v>1976206</v>
      </c>
      <c r="I116" s="40">
        <f t="shared" si="56"/>
        <v>6744415506</v>
      </c>
      <c r="J116" s="40">
        <f t="shared" si="56"/>
        <v>6880900391</v>
      </c>
      <c r="K116" s="40">
        <f t="shared" si="56"/>
        <v>-136484884.8</v>
      </c>
      <c r="L116" s="40">
        <f t="shared" si="56"/>
        <v>35349250809</v>
      </c>
      <c r="M116" s="40">
        <f t="shared" si="56"/>
        <v>51478553518</v>
      </c>
      <c r="N116" s="40">
        <f t="shared" si="56"/>
        <v>-16129302709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I116+Oct!L116-L116</f>
        <v>-0.000007629394531</v>
      </c>
      <c r="M117" s="4">
        <f>J116+Oct!M116-Nov!M116</f>
        <v>-0.000007629394531</v>
      </c>
      <c r="N117" s="4">
        <f>K116+Oct!N116-Nov!N116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131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63" t="s">
        <v>132</v>
      </c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63" t="s">
        <v>133</v>
      </c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423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39.5"/>
    <col customWidth="1" min="4" max="4" width="16.0"/>
    <col customWidth="1" min="5" max="5" width="14.5"/>
    <col customWidth="1" min="6" max="6" width="15.75"/>
    <col customWidth="1" min="7" max="7" width="14.25"/>
    <col customWidth="1" min="8" max="8" width="11.63"/>
    <col customWidth="1" min="9" max="9" width="14.13"/>
    <col customWidth="1" min="10" max="10" width="15.25"/>
    <col customWidth="1" min="11" max="11" width="13.5"/>
    <col customWidth="1" min="12" max="12" width="14.5"/>
    <col customWidth="1" min="13" max="13" width="16.88"/>
    <col customWidth="1" min="14" max="14" width="17.13"/>
    <col customWidth="1" min="15" max="15" width="13.38"/>
    <col customWidth="1" min="16" max="16" width="11.0"/>
    <col customWidth="1" min="17" max="34" width="9.13"/>
  </cols>
  <sheetData>
    <row r="1" ht="12.0" customHeight="1">
      <c r="A1" s="1" t="s">
        <v>0</v>
      </c>
      <c r="B1" s="2"/>
      <c r="C1" s="3"/>
      <c r="D1" s="4"/>
      <c r="E1" s="4"/>
      <c r="F1" s="4"/>
      <c r="G1" s="4"/>
      <c r="H1" s="5"/>
      <c r="I1" s="6"/>
      <c r="J1" s="4"/>
      <c r="K1" s="4"/>
      <c r="L1" s="4"/>
      <c r="M1" s="4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ht="12.0" customHeight="1">
      <c r="A2" s="1" t="s">
        <v>1</v>
      </c>
      <c r="B2" s="2"/>
      <c r="C2" s="3"/>
      <c r="D2" s="4"/>
      <c r="E2" s="4"/>
      <c r="F2" s="4"/>
      <c r="G2" s="4"/>
      <c r="H2" s="5"/>
      <c r="I2" s="6"/>
      <c r="J2" s="7"/>
      <c r="K2" s="7"/>
      <c r="L2" s="4"/>
      <c r="M2" s="4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12.0" customHeight="1">
      <c r="A3" s="1" t="s">
        <v>140</v>
      </c>
      <c r="B3" s="2"/>
      <c r="C3" s="1"/>
      <c r="D3" s="8"/>
      <c r="E3" s="8"/>
      <c r="F3" s="8"/>
      <c r="G3" s="8"/>
      <c r="H3" s="9"/>
      <c r="I3" s="10"/>
      <c r="J3" s="11"/>
      <c r="K3" s="11"/>
      <c r="L3" s="8"/>
      <c r="M3" s="8"/>
      <c r="N3" s="8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2.0" customHeight="1">
      <c r="A4" s="1" t="s">
        <v>3</v>
      </c>
      <c r="B4" s="2"/>
      <c r="C4" s="1"/>
      <c r="D4" s="8"/>
      <c r="E4" s="8"/>
      <c r="F4" s="8"/>
      <c r="G4" s="8"/>
      <c r="H4" s="9"/>
      <c r="I4" s="10"/>
      <c r="J4" s="11"/>
      <c r="K4" s="11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2.0" customHeight="1">
      <c r="A5" s="1"/>
      <c r="B5" s="2"/>
      <c r="C5" s="3"/>
      <c r="D5" s="4"/>
      <c r="E5" s="4"/>
      <c r="F5" s="4"/>
      <c r="G5" s="4"/>
      <c r="H5" s="5"/>
      <c r="I5" s="12" t="s">
        <v>4</v>
      </c>
      <c r="J5" s="13"/>
      <c r="K5" s="14"/>
      <c r="L5" s="12" t="s">
        <v>5</v>
      </c>
      <c r="M5" s="13"/>
      <c r="N5" s="1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12.0" customHeight="1">
      <c r="A6" s="15" t="s">
        <v>6</v>
      </c>
      <c r="B6" s="16"/>
      <c r="C6" s="17" t="s">
        <v>7</v>
      </c>
      <c r="D6" s="18" t="s">
        <v>8</v>
      </c>
      <c r="E6" s="18" t="s">
        <v>9</v>
      </c>
      <c r="F6" s="18" t="s">
        <v>10</v>
      </c>
      <c r="G6" s="18" t="s">
        <v>11</v>
      </c>
      <c r="H6" s="19" t="s">
        <v>12</v>
      </c>
      <c r="I6" s="18" t="s">
        <v>13</v>
      </c>
      <c r="J6" s="18" t="s">
        <v>14</v>
      </c>
      <c r="K6" s="18" t="s">
        <v>15</v>
      </c>
      <c r="L6" s="18" t="s">
        <v>16</v>
      </c>
      <c r="M6" s="18" t="s">
        <v>17</v>
      </c>
      <c r="N6" s="18" t="s">
        <v>18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5"/>
      <c r="I7" s="6"/>
      <c r="J7" s="4"/>
      <c r="K7" s="4"/>
      <c r="L7" s="4"/>
      <c r="M7" s="4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5"/>
      <c r="I8" s="6"/>
      <c r="J8" s="4"/>
      <c r="K8" s="4"/>
      <c r="L8" s="4"/>
      <c r="M8" s="4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12.0" customHeight="1">
      <c r="A9" s="21"/>
      <c r="B9" s="2">
        <v>1.0</v>
      </c>
      <c r="C9" s="3" t="s">
        <v>21</v>
      </c>
      <c r="D9" s="6">
        <v>3.459349017E9</v>
      </c>
      <c r="E9" s="6">
        <v>1.0707115E7</v>
      </c>
      <c r="F9" s="6">
        <f t="shared" ref="F9:F27" si="1">D9-E9</f>
        <v>3448641902</v>
      </c>
      <c r="G9" s="6">
        <v>3.354318808E9</v>
      </c>
      <c r="H9" s="6">
        <v>5428.0</v>
      </c>
      <c r="I9" s="6">
        <v>2325097.0</v>
      </c>
      <c r="J9" s="6">
        <v>2.4669863E7</v>
      </c>
      <c r="K9" s="4">
        <f t="shared" ref="K9:K27" si="2">I9-J9</f>
        <v>-22344766</v>
      </c>
      <c r="L9" s="4">
        <f>I9+Nov!L9</f>
        <v>90865916</v>
      </c>
      <c r="M9" s="4">
        <f>J9+Nov!M9</f>
        <v>403130514</v>
      </c>
      <c r="N9" s="4">
        <f t="shared" ref="N9:N27" si="3">L9-M9</f>
        <v>-312264598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12.0" customHeight="1">
      <c r="A10" s="21"/>
      <c r="B10" s="2">
        <f t="shared" ref="B10:B27" si="4">1+B9</f>
        <v>2</v>
      </c>
      <c r="C10" s="3" t="s">
        <v>22</v>
      </c>
      <c r="D10" s="6">
        <v>1.11326738557E9</v>
      </c>
      <c r="E10" s="6">
        <v>7032088.97</v>
      </c>
      <c r="F10" s="6">
        <f t="shared" si="1"/>
        <v>1106235297</v>
      </c>
      <c r="G10" s="6">
        <v>1.0443322266E9</v>
      </c>
      <c r="H10" s="6">
        <v>4251.0</v>
      </c>
      <c r="I10" s="6">
        <v>6445673.3</v>
      </c>
      <c r="J10" s="6">
        <v>3.294045283E7</v>
      </c>
      <c r="K10" s="4">
        <f t="shared" si="2"/>
        <v>-26494779.53</v>
      </c>
      <c r="L10" s="4">
        <f>I10+Nov!L10</f>
        <v>339291848.3</v>
      </c>
      <c r="M10" s="4">
        <f>J10+Nov!M10</f>
        <v>229904647.1</v>
      </c>
      <c r="N10" s="4">
        <f t="shared" si="3"/>
        <v>109387201.2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12.0" customHeight="1">
      <c r="A11" s="21"/>
      <c r="B11" s="2">
        <f t="shared" si="4"/>
        <v>3</v>
      </c>
      <c r="C11" s="3" t="s">
        <v>23</v>
      </c>
      <c r="D11" s="6">
        <v>9.7206240346E8</v>
      </c>
      <c r="E11" s="6">
        <v>2794447.03</v>
      </c>
      <c r="F11" s="6">
        <f t="shared" si="1"/>
        <v>969267956.4</v>
      </c>
      <c r="G11" s="6">
        <v>9.1672122016E8</v>
      </c>
      <c r="H11" s="6">
        <v>2362.0</v>
      </c>
      <c r="I11" s="6">
        <v>2152706.92</v>
      </c>
      <c r="J11" s="6">
        <v>5666403.11</v>
      </c>
      <c r="K11" s="4">
        <f t="shared" si="2"/>
        <v>-3513696.19</v>
      </c>
      <c r="L11" s="4">
        <f>I11+Nov!L11</f>
        <v>80304263.69</v>
      </c>
      <c r="M11" s="4">
        <f>J11+Nov!M11</f>
        <v>135687076.6</v>
      </c>
      <c r="N11" s="4">
        <f t="shared" si="3"/>
        <v>-55382812.91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12.0" customHeight="1">
      <c r="A12" s="21"/>
      <c r="B12" s="2">
        <f t="shared" si="4"/>
        <v>4</v>
      </c>
      <c r="C12" s="3" t="s">
        <v>24</v>
      </c>
      <c r="D12" s="6">
        <v>5.0500574018E8</v>
      </c>
      <c r="E12" s="6">
        <v>1.774267888E7</v>
      </c>
      <c r="F12" s="6">
        <f t="shared" si="1"/>
        <v>487263061.3</v>
      </c>
      <c r="G12" s="6">
        <v>4.0622325026E8</v>
      </c>
      <c r="H12" s="6">
        <v>1723.0</v>
      </c>
      <c r="I12" s="6">
        <v>461635.28</v>
      </c>
      <c r="J12" s="6">
        <v>3569472.57</v>
      </c>
      <c r="K12" s="4">
        <f t="shared" si="2"/>
        <v>-3107837.29</v>
      </c>
      <c r="L12" s="4">
        <f>I12+Nov!L12</f>
        <v>80084488.29</v>
      </c>
      <c r="M12" s="4">
        <f>J12+Nov!M12</f>
        <v>12909280.11</v>
      </c>
      <c r="N12" s="4">
        <f t="shared" si="3"/>
        <v>67175208.18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12.0" customHeight="1">
      <c r="A13" s="21"/>
      <c r="B13" s="2">
        <f t="shared" si="4"/>
        <v>5</v>
      </c>
      <c r="C13" s="3" t="s">
        <v>25</v>
      </c>
      <c r="D13" s="6">
        <v>2.74092345E8</v>
      </c>
      <c r="E13" s="6">
        <v>1196466.0</v>
      </c>
      <c r="F13" s="6">
        <f t="shared" si="1"/>
        <v>272895879</v>
      </c>
      <c r="G13" s="6">
        <v>2.53634772E8</v>
      </c>
      <c r="H13" s="6">
        <v>1082.0</v>
      </c>
      <c r="I13" s="6">
        <v>205147.0</v>
      </c>
      <c r="J13" s="6">
        <v>7154712.0</v>
      </c>
      <c r="K13" s="4">
        <f t="shared" si="2"/>
        <v>-6949565</v>
      </c>
      <c r="L13" s="4">
        <f>I13+Nov!L13</f>
        <v>2987751</v>
      </c>
      <c r="M13" s="4">
        <f>J13+Nov!M13</f>
        <v>70131609</v>
      </c>
      <c r="N13" s="4">
        <f t="shared" si="3"/>
        <v>-67143858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12.0" customHeight="1">
      <c r="A14" s="3"/>
      <c r="B14" s="2">
        <f t="shared" si="4"/>
        <v>6</v>
      </c>
      <c r="C14" s="3" t="s">
        <v>26</v>
      </c>
      <c r="D14" s="6">
        <v>2.412957831E9</v>
      </c>
      <c r="E14" s="6">
        <v>9870658.0</v>
      </c>
      <c r="F14" s="6">
        <f t="shared" si="1"/>
        <v>2403087173</v>
      </c>
      <c r="G14" s="6">
        <v>2.243288333E9</v>
      </c>
      <c r="H14" s="6">
        <v>15349.0</v>
      </c>
      <c r="I14" s="6">
        <v>8609775.0</v>
      </c>
      <c r="J14" s="6">
        <v>6711683.0</v>
      </c>
      <c r="K14" s="4">
        <f t="shared" si="2"/>
        <v>1898092</v>
      </c>
      <c r="L14" s="4">
        <f>I14+Nov!L14</f>
        <v>111387653</v>
      </c>
      <c r="M14" s="4">
        <f>J14+Nov!M14</f>
        <v>743593246</v>
      </c>
      <c r="N14" s="4">
        <f t="shared" si="3"/>
        <v>-632205593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12.0" customHeight="1">
      <c r="A15" s="3"/>
      <c r="B15" s="2">
        <f t="shared" si="4"/>
        <v>7</v>
      </c>
      <c r="C15" s="3" t="s">
        <v>27</v>
      </c>
      <c r="D15" s="6">
        <v>6.3725806E7</v>
      </c>
      <c r="E15" s="6">
        <v>295211.0</v>
      </c>
      <c r="F15" s="6">
        <f t="shared" si="1"/>
        <v>63430595</v>
      </c>
      <c r="G15" s="6">
        <v>6.1312936E7</v>
      </c>
      <c r="H15" s="6">
        <v>510.0</v>
      </c>
      <c r="I15" s="6">
        <v>2180444.0</v>
      </c>
      <c r="J15" s="6">
        <v>61709.0</v>
      </c>
      <c r="K15" s="4">
        <f t="shared" si="2"/>
        <v>2118735</v>
      </c>
      <c r="L15" s="4">
        <f>I15+Nov!L15</f>
        <v>14485788</v>
      </c>
      <c r="M15" s="4">
        <f>J15+Nov!M15</f>
        <v>33242837</v>
      </c>
      <c r="N15" s="4">
        <f t="shared" si="3"/>
        <v>-18757049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12.0" customHeight="1">
      <c r="A16" s="3"/>
      <c r="B16" s="2">
        <f t="shared" si="4"/>
        <v>8</v>
      </c>
      <c r="C16" s="3" t="s">
        <v>28</v>
      </c>
      <c r="D16" s="6">
        <v>2.4978011E7</v>
      </c>
      <c r="E16" s="6">
        <v>2802383.0</v>
      </c>
      <c r="F16" s="6">
        <f t="shared" si="1"/>
        <v>22175628</v>
      </c>
      <c r="G16" s="6">
        <v>1.961291E7</v>
      </c>
      <c r="H16" s="6">
        <v>35.0</v>
      </c>
      <c r="I16" s="6">
        <v>0.0</v>
      </c>
      <c r="J16" s="6">
        <v>2189674.0</v>
      </c>
      <c r="K16" s="4">
        <f t="shared" si="2"/>
        <v>-2189674</v>
      </c>
      <c r="L16" s="4">
        <f>I16+Nov!L16</f>
        <v>0</v>
      </c>
      <c r="M16" s="4">
        <f>J16+Nov!M16</f>
        <v>104388111</v>
      </c>
      <c r="N16" s="4">
        <f t="shared" si="3"/>
        <v>-104388111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12.0" customHeight="1">
      <c r="A17" s="3"/>
      <c r="B17" s="2">
        <f t="shared" si="4"/>
        <v>9</v>
      </c>
      <c r="C17" s="3" t="s">
        <v>29</v>
      </c>
      <c r="D17" s="6">
        <v>8.93762561E8</v>
      </c>
      <c r="E17" s="6">
        <v>2.2957623E7</v>
      </c>
      <c r="F17" s="6">
        <f t="shared" si="1"/>
        <v>870804938</v>
      </c>
      <c r="G17" s="6">
        <v>8.82336453E8</v>
      </c>
      <c r="H17" s="6">
        <v>10473.0</v>
      </c>
      <c r="I17" s="6">
        <v>1338706.0</v>
      </c>
      <c r="J17" s="6">
        <v>1.398206E7</v>
      </c>
      <c r="K17" s="4">
        <f t="shared" si="2"/>
        <v>-12643354</v>
      </c>
      <c r="L17" s="4">
        <f>I17+Nov!L17</f>
        <v>1340165</v>
      </c>
      <c r="M17" s="4">
        <f>J17+Nov!M17</f>
        <v>134143825</v>
      </c>
      <c r="N17" s="4">
        <f t="shared" si="3"/>
        <v>-132803660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12.0" customHeight="1">
      <c r="A18" s="3"/>
      <c r="B18" s="2">
        <f t="shared" si="4"/>
        <v>10</v>
      </c>
      <c r="C18" s="3" t="s">
        <v>30</v>
      </c>
      <c r="D18" s="6">
        <v>2.760113949E9</v>
      </c>
      <c r="E18" s="6">
        <v>1.4909185E7</v>
      </c>
      <c r="F18" s="6">
        <f t="shared" si="1"/>
        <v>2745204764</v>
      </c>
      <c r="G18" s="6">
        <v>2.676620862E9</v>
      </c>
      <c r="H18" s="6">
        <v>9976.0</v>
      </c>
      <c r="I18" s="6">
        <v>1133140.0</v>
      </c>
      <c r="J18" s="6">
        <v>1.8203768E7</v>
      </c>
      <c r="K18" s="4">
        <f t="shared" si="2"/>
        <v>-17070628</v>
      </c>
      <c r="L18" s="4">
        <f>I18+Nov!L18</f>
        <v>29243394</v>
      </c>
      <c r="M18" s="4">
        <f>J18+Nov!M18</f>
        <v>405548767</v>
      </c>
      <c r="N18" s="4">
        <f t="shared" si="3"/>
        <v>-376305373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12.0" customHeight="1">
      <c r="A19" s="3"/>
      <c r="B19" s="2">
        <f t="shared" si="4"/>
        <v>11</v>
      </c>
      <c r="C19" s="3" t="s">
        <v>31</v>
      </c>
      <c r="D19" s="6">
        <v>2.59602493482E9</v>
      </c>
      <c r="E19" s="6">
        <v>6213028.6</v>
      </c>
      <c r="F19" s="6">
        <f t="shared" si="1"/>
        <v>2589811906</v>
      </c>
      <c r="G19" s="6">
        <v>2.39686221055E9</v>
      </c>
      <c r="H19" s="6">
        <v>5083.0</v>
      </c>
      <c r="I19" s="6">
        <v>1.031893489E7</v>
      </c>
      <c r="J19" s="6">
        <v>1.448862805E7</v>
      </c>
      <c r="K19" s="4">
        <f t="shared" si="2"/>
        <v>-4169693.16</v>
      </c>
      <c r="L19" s="4">
        <f>I19+Nov!L19</f>
        <v>116540617.9</v>
      </c>
      <c r="M19" s="4">
        <f>J19+Nov!M19</f>
        <v>258476943.7</v>
      </c>
      <c r="N19" s="4">
        <f t="shared" si="3"/>
        <v>-141936325.8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12.0" customHeight="1">
      <c r="A20" s="3"/>
      <c r="B20" s="2">
        <f t="shared" si="4"/>
        <v>12</v>
      </c>
      <c r="C20" s="3" t="s">
        <v>32</v>
      </c>
      <c r="D20" s="6">
        <v>8.01115912361E9</v>
      </c>
      <c r="E20" s="6">
        <v>2.591161867E7</v>
      </c>
      <c r="F20" s="6">
        <f t="shared" si="1"/>
        <v>7985247505</v>
      </c>
      <c r="G20" s="6">
        <v>7.78313525092E9</v>
      </c>
      <c r="H20" s="6">
        <v>30475.0</v>
      </c>
      <c r="I20" s="6">
        <v>3502326.13</v>
      </c>
      <c r="J20" s="6">
        <v>1.7512125585E8</v>
      </c>
      <c r="K20" s="4">
        <f t="shared" si="2"/>
        <v>-171618929.7</v>
      </c>
      <c r="L20" s="4">
        <f>I20+Nov!L20</f>
        <v>170288377.1</v>
      </c>
      <c r="M20" s="4">
        <f>J20+Nov!M20</f>
        <v>1045295385</v>
      </c>
      <c r="N20" s="4">
        <f t="shared" si="3"/>
        <v>-875007008.1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12.0" customHeight="1">
      <c r="A21" s="3"/>
      <c r="B21" s="2">
        <f t="shared" si="4"/>
        <v>13</v>
      </c>
      <c r="C21" s="3" t="s">
        <v>33</v>
      </c>
      <c r="D21" s="6">
        <v>3.082582506E8</v>
      </c>
      <c r="E21" s="6">
        <v>605048.74</v>
      </c>
      <c r="F21" s="6">
        <f t="shared" si="1"/>
        <v>307653201.9</v>
      </c>
      <c r="G21" s="6">
        <v>3.0586515747E8</v>
      </c>
      <c r="H21" s="6">
        <v>844.0</v>
      </c>
      <c r="I21" s="6">
        <v>180567.92</v>
      </c>
      <c r="J21" s="6">
        <v>387879.95</v>
      </c>
      <c r="K21" s="4">
        <f t="shared" si="2"/>
        <v>-207312.03</v>
      </c>
      <c r="L21" s="4">
        <f>I21+Nov!L21</f>
        <v>3799669.74</v>
      </c>
      <c r="M21" s="4">
        <f>J21+Nov!M21</f>
        <v>8357753.18</v>
      </c>
      <c r="N21" s="4">
        <f t="shared" si="3"/>
        <v>-4558083.44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12.0" customHeight="1">
      <c r="A22" s="1"/>
      <c r="B22" s="2">
        <f t="shared" si="4"/>
        <v>14</v>
      </c>
      <c r="C22" s="3" t="s">
        <v>34</v>
      </c>
      <c r="D22" s="6">
        <v>3.22873098384E9</v>
      </c>
      <c r="E22" s="6">
        <v>7007902.34</v>
      </c>
      <c r="F22" s="6">
        <f t="shared" si="1"/>
        <v>3221723082</v>
      </c>
      <c r="G22" s="6">
        <v>3.17166794381E9</v>
      </c>
      <c r="H22" s="6">
        <v>21624.0</v>
      </c>
      <c r="I22" s="6">
        <v>1.309412407E7</v>
      </c>
      <c r="J22" s="6">
        <v>1.43704874E7</v>
      </c>
      <c r="K22" s="4">
        <f t="shared" si="2"/>
        <v>-1276363.33</v>
      </c>
      <c r="L22" s="4">
        <f>I22+Nov!L22</f>
        <v>151026609.2</v>
      </c>
      <c r="M22" s="4">
        <f>J22+Nov!M22</f>
        <v>317154242.9</v>
      </c>
      <c r="N22" s="4">
        <f t="shared" si="3"/>
        <v>-166127633.7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12.0" customHeight="1">
      <c r="A23" s="3"/>
      <c r="B23" s="2">
        <f t="shared" si="4"/>
        <v>15</v>
      </c>
      <c r="C23" s="3" t="s">
        <v>35</v>
      </c>
      <c r="D23" s="6">
        <v>5.187537223E9</v>
      </c>
      <c r="E23" s="6">
        <v>1.1721362E7</v>
      </c>
      <c r="F23" s="6">
        <f t="shared" si="1"/>
        <v>5175815861</v>
      </c>
      <c r="G23" s="6">
        <v>5.120503125E9</v>
      </c>
      <c r="H23" s="6">
        <v>11529.0</v>
      </c>
      <c r="I23" s="6">
        <v>1186446.0</v>
      </c>
      <c r="J23" s="6">
        <v>1.25306297E8</v>
      </c>
      <c r="K23" s="4">
        <f t="shared" si="2"/>
        <v>-124119851</v>
      </c>
      <c r="L23" s="4">
        <f>I23+Nov!L23</f>
        <v>9524825</v>
      </c>
      <c r="M23" s="4">
        <f>J23+Nov!M23</f>
        <v>1105406054</v>
      </c>
      <c r="N23" s="4">
        <f t="shared" si="3"/>
        <v>-1095881229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12.0" customHeight="1">
      <c r="A24" s="3"/>
      <c r="B24" s="2">
        <f t="shared" si="4"/>
        <v>16</v>
      </c>
      <c r="C24" s="23" t="s">
        <v>36</v>
      </c>
      <c r="D24" s="6">
        <v>3.50770472708E9</v>
      </c>
      <c r="E24" s="6">
        <v>7125519.58</v>
      </c>
      <c r="F24" s="6">
        <f t="shared" si="1"/>
        <v>3500579208</v>
      </c>
      <c r="G24" s="6">
        <v>3.31472073575E9</v>
      </c>
      <c r="H24" s="6">
        <v>11684.0</v>
      </c>
      <c r="I24" s="6">
        <v>2.20318216108E9</v>
      </c>
      <c r="J24" s="6">
        <v>2.20802004246E9</v>
      </c>
      <c r="K24" s="4">
        <f t="shared" si="2"/>
        <v>-4837881.38</v>
      </c>
      <c r="L24" s="4">
        <f>I24+Nov!L24</f>
        <v>2367538533</v>
      </c>
      <c r="M24" s="4">
        <f>J24+Nov!M24</f>
        <v>2291796086</v>
      </c>
      <c r="N24" s="4">
        <f t="shared" si="3"/>
        <v>75742447.3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12.0" customHeight="1">
      <c r="A25" s="24"/>
      <c r="B25" s="2">
        <f t="shared" si="4"/>
        <v>17</v>
      </c>
      <c r="C25" s="25" t="s">
        <v>37</v>
      </c>
      <c r="D25" s="6">
        <v>4.381854495E9</v>
      </c>
      <c r="E25" s="6">
        <v>2.3916057E7</v>
      </c>
      <c r="F25" s="6">
        <f t="shared" si="1"/>
        <v>4357938438</v>
      </c>
      <c r="G25" s="6">
        <v>4.210797938E9</v>
      </c>
      <c r="H25" s="6">
        <v>67470.0</v>
      </c>
      <c r="I25" s="6">
        <v>8412050.0</v>
      </c>
      <c r="J25" s="6">
        <v>9.8273419E7</v>
      </c>
      <c r="K25" s="4">
        <f t="shared" si="2"/>
        <v>-89861369</v>
      </c>
      <c r="L25" s="4">
        <f>I25+Nov!L25</f>
        <v>227392243</v>
      </c>
      <c r="M25" s="4">
        <f>J25+Nov!M25</f>
        <v>1111053961</v>
      </c>
      <c r="N25" s="4">
        <f t="shared" si="3"/>
        <v>-883661718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12.0" customHeight="1">
      <c r="A26" s="24"/>
      <c r="B26" s="2">
        <f t="shared" si="4"/>
        <v>18</v>
      </c>
      <c r="C26" s="25" t="s">
        <v>38</v>
      </c>
      <c r="D26" s="6">
        <v>7.114528307E9</v>
      </c>
      <c r="E26" s="6">
        <v>3.716921E7</v>
      </c>
      <c r="F26" s="6">
        <f t="shared" si="1"/>
        <v>7077359097</v>
      </c>
      <c r="G26" s="6">
        <v>7.053026999E9</v>
      </c>
      <c r="H26" s="6">
        <v>58494.0</v>
      </c>
      <c r="I26" s="6">
        <v>1.3867117E7</v>
      </c>
      <c r="J26" s="6">
        <v>1.41597626E8</v>
      </c>
      <c r="K26" s="4">
        <f t="shared" si="2"/>
        <v>-127730509</v>
      </c>
      <c r="L26" s="4">
        <f>I26+Nov!L26</f>
        <v>360705131</v>
      </c>
      <c r="M26" s="4">
        <f>J26+Nov!M26</f>
        <v>1926179790</v>
      </c>
      <c r="N26" s="4">
        <f t="shared" si="3"/>
        <v>-1565474659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12.0" customHeight="1">
      <c r="A27" s="3"/>
      <c r="B27" s="2">
        <f t="shared" si="4"/>
        <v>19</v>
      </c>
      <c r="C27" s="3" t="s">
        <v>39</v>
      </c>
      <c r="D27" s="6">
        <v>5.2269732654E8</v>
      </c>
      <c r="E27" s="6">
        <v>2109047.77</v>
      </c>
      <c r="F27" s="6">
        <f t="shared" si="1"/>
        <v>520588278.8</v>
      </c>
      <c r="G27" s="6">
        <v>4.670603752E8</v>
      </c>
      <c r="H27" s="6">
        <v>1173.0</v>
      </c>
      <c r="I27" s="6">
        <v>507665.49</v>
      </c>
      <c r="J27" s="6">
        <v>88768.51</v>
      </c>
      <c r="K27" s="4">
        <f t="shared" si="2"/>
        <v>418896.98</v>
      </c>
      <c r="L27" s="4">
        <f>I27+Nov!L27</f>
        <v>8572482.98</v>
      </c>
      <c r="M27" s="4">
        <f>J27+Nov!M27</f>
        <v>17904742.59</v>
      </c>
      <c r="N27" s="4">
        <f t="shared" si="3"/>
        <v>-9332259.61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12.0" customHeight="1">
      <c r="A28" s="21" t="s">
        <v>40</v>
      </c>
      <c r="B28" s="2"/>
      <c r="C28" s="3"/>
      <c r="D28" s="6"/>
      <c r="E28" s="6"/>
      <c r="F28" s="6"/>
      <c r="G28" s="6"/>
      <c r="H28" s="6"/>
      <c r="I28" s="6"/>
      <c r="J28" s="6"/>
      <c r="K28" s="4"/>
      <c r="L28" s="4"/>
      <c r="M28" s="4"/>
      <c r="N28" s="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12.0" customHeight="1">
      <c r="A29" s="21"/>
      <c r="B29" s="2">
        <f>1+B27</f>
        <v>20</v>
      </c>
      <c r="C29" s="3" t="s">
        <v>41</v>
      </c>
      <c r="D29" s="6">
        <v>2.6188995062E8</v>
      </c>
      <c r="E29" s="6">
        <v>466684.6</v>
      </c>
      <c r="F29" s="6">
        <f t="shared" ref="F29:F32" si="5">D29-E29</f>
        <v>261423266</v>
      </c>
      <c r="G29" s="6">
        <v>2.5900726561E8</v>
      </c>
      <c r="H29" s="6">
        <v>5093.0</v>
      </c>
      <c r="I29" s="6">
        <v>2657554.95</v>
      </c>
      <c r="J29" s="6">
        <v>1689091.52</v>
      </c>
      <c r="K29" s="4">
        <f t="shared" ref="K29:K32" si="6">I29-J29</f>
        <v>968463.43</v>
      </c>
      <c r="L29" s="4">
        <f>I29+Nov!L29</f>
        <v>111097531.2</v>
      </c>
      <c r="M29" s="4">
        <f>J29+Nov!M29</f>
        <v>67337676.13</v>
      </c>
      <c r="N29" s="4">
        <f t="shared" ref="N29:N32" si="7">L29-M29</f>
        <v>43759855.02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12.0" customHeight="1">
      <c r="A30" s="21"/>
      <c r="B30" s="2">
        <f t="shared" ref="B30:B32" si="8">1+B29</f>
        <v>21</v>
      </c>
      <c r="C30" s="3" t="s">
        <v>42</v>
      </c>
      <c r="D30" s="6">
        <v>3.5627883948E8</v>
      </c>
      <c r="E30" s="6">
        <v>1142258.57</v>
      </c>
      <c r="F30" s="6">
        <f t="shared" si="5"/>
        <v>355136580.9</v>
      </c>
      <c r="G30" s="6">
        <v>2.873897265E8</v>
      </c>
      <c r="H30" s="6">
        <v>8229.0</v>
      </c>
      <c r="I30" s="6">
        <v>3303355.23</v>
      </c>
      <c r="J30" s="6">
        <v>1754924.01</v>
      </c>
      <c r="K30" s="4">
        <f t="shared" si="6"/>
        <v>1548431.22</v>
      </c>
      <c r="L30" s="4">
        <f>I30+Nov!L30</f>
        <v>161033694.5</v>
      </c>
      <c r="M30" s="4">
        <f>J30+Nov!M30</f>
        <v>178200924.1</v>
      </c>
      <c r="N30" s="4">
        <f t="shared" si="7"/>
        <v>-17167229.62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12.0" customHeight="1">
      <c r="A31" s="3"/>
      <c r="B31" s="2">
        <f t="shared" si="8"/>
        <v>22</v>
      </c>
      <c r="C31" s="3" t="s">
        <v>43</v>
      </c>
      <c r="D31" s="6">
        <v>2.047055172E8</v>
      </c>
      <c r="E31" s="6">
        <v>2852052.23</v>
      </c>
      <c r="F31" s="6">
        <f t="shared" si="5"/>
        <v>201853465</v>
      </c>
      <c r="G31" s="6">
        <v>2.0046113389E8</v>
      </c>
      <c r="H31" s="6">
        <v>1077.0</v>
      </c>
      <c r="I31" s="6">
        <v>165608.18</v>
      </c>
      <c r="J31" s="6">
        <v>1312465.71</v>
      </c>
      <c r="K31" s="4">
        <f t="shared" si="6"/>
        <v>-1146857.53</v>
      </c>
      <c r="L31" s="4">
        <f>I31+Nov!L31</f>
        <v>5577552.09</v>
      </c>
      <c r="M31" s="4">
        <f>J31+Nov!M31</f>
        <v>63035811.81</v>
      </c>
      <c r="N31" s="4">
        <f t="shared" si="7"/>
        <v>-57458259.72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12.0" customHeight="1">
      <c r="A32" s="3"/>
      <c r="B32" s="2">
        <f t="shared" si="8"/>
        <v>23</v>
      </c>
      <c r="C32" s="3" t="s">
        <v>35</v>
      </c>
      <c r="D32" s="6">
        <v>5.85952854E8</v>
      </c>
      <c r="E32" s="6">
        <v>6928712.0</v>
      </c>
      <c r="F32" s="6">
        <f t="shared" si="5"/>
        <v>579024142</v>
      </c>
      <c r="G32" s="6">
        <v>5.74894882E8</v>
      </c>
      <c r="H32" s="6">
        <v>793387.0</v>
      </c>
      <c r="I32" s="6">
        <v>1.2606251E7</v>
      </c>
      <c r="J32" s="6">
        <v>9.454198E7</v>
      </c>
      <c r="K32" s="4">
        <f t="shared" si="6"/>
        <v>-81935729</v>
      </c>
      <c r="L32" s="4">
        <f>I32+Nov!L32</f>
        <v>268312375</v>
      </c>
      <c r="M32" s="4">
        <f>J32+Nov!M32</f>
        <v>349937145</v>
      </c>
      <c r="N32" s="4">
        <f t="shared" si="7"/>
        <v>-81624770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12.0" customHeight="1">
      <c r="A33" s="21" t="s">
        <v>44</v>
      </c>
      <c r="B33" s="2"/>
      <c r="C33" s="3"/>
      <c r="D33" s="6"/>
      <c r="E33" s="6"/>
      <c r="F33" s="6"/>
      <c r="G33" s="6"/>
      <c r="H33" s="6"/>
      <c r="I33" s="6"/>
      <c r="J33" s="6"/>
      <c r="K33" s="4"/>
      <c r="L33" s="4"/>
      <c r="M33" s="4"/>
      <c r="N33" s="4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11.25" customHeight="1">
      <c r="A34" s="3"/>
      <c r="B34" s="2">
        <f>1+B32</f>
        <v>24</v>
      </c>
      <c r="C34" s="3" t="s">
        <v>45</v>
      </c>
      <c r="D34" s="6">
        <v>1.310502172E9</v>
      </c>
      <c r="E34" s="6">
        <v>2329302.0</v>
      </c>
      <c r="F34" s="6">
        <f>D34-E34</f>
        <v>1308172870</v>
      </c>
      <c r="G34" s="6">
        <v>1.307803858E9</v>
      </c>
      <c r="H34" s="6">
        <v>3329.0</v>
      </c>
      <c r="I34" s="6">
        <v>0.0</v>
      </c>
      <c r="J34" s="6">
        <v>9875750.0</v>
      </c>
      <c r="K34" s="4">
        <f>I34-J34</f>
        <v>-9875750</v>
      </c>
      <c r="L34" s="4">
        <f>I34+Nov!L34</f>
        <v>75902991</v>
      </c>
      <c r="M34" s="4">
        <f>J34+Nov!M34</f>
        <v>93981490</v>
      </c>
      <c r="N34" s="4">
        <f>L34-M34</f>
        <v>-18078499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11.25" customHeight="1">
      <c r="A35" s="26" t="s">
        <v>46</v>
      </c>
      <c r="B35" s="27"/>
      <c r="C35" s="1"/>
      <c r="D35" s="28">
        <f t="shared" ref="D35:N35" si="9">SUM(D9:D34)</f>
        <v>50057139754</v>
      </c>
      <c r="E35" s="28">
        <f t="shared" si="9"/>
        <v>225805660</v>
      </c>
      <c r="F35" s="28">
        <f t="shared" si="9"/>
        <v>49831334094</v>
      </c>
      <c r="G35" s="28">
        <f t="shared" si="9"/>
        <v>48311598373</v>
      </c>
      <c r="H35" s="29">
        <f t="shared" si="9"/>
        <v>1070680</v>
      </c>
      <c r="I35" s="28">
        <f t="shared" si="9"/>
        <v>2297836486</v>
      </c>
      <c r="J35" s="28">
        <f t="shared" si="9"/>
        <v>3001978413</v>
      </c>
      <c r="K35" s="28">
        <f t="shared" si="9"/>
        <v>-704141926.5</v>
      </c>
      <c r="L35" s="28">
        <f t="shared" si="9"/>
        <v>4787303900</v>
      </c>
      <c r="M35" s="28">
        <f t="shared" si="9"/>
        <v>11106797919</v>
      </c>
      <c r="N35" s="28">
        <f t="shared" si="9"/>
        <v>-6319494018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0" customHeight="1">
      <c r="A36" s="21" t="s">
        <v>47</v>
      </c>
      <c r="B36" s="2"/>
      <c r="C36" s="3"/>
      <c r="D36" s="6"/>
      <c r="E36" s="6"/>
      <c r="F36" s="6"/>
      <c r="G36" s="6"/>
      <c r="H36" s="22"/>
      <c r="I36" s="6"/>
      <c r="J36" s="6"/>
      <c r="K36" s="4"/>
      <c r="L36" s="4"/>
      <c r="M36" s="4"/>
      <c r="N36" s="4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12.0" customHeight="1">
      <c r="A37" s="3"/>
      <c r="B37" s="2">
        <f>1+B34</f>
        <v>25</v>
      </c>
      <c r="C37" s="3" t="s">
        <v>48</v>
      </c>
      <c r="D37" s="6">
        <v>3.080490178E7</v>
      </c>
      <c r="E37" s="6">
        <v>226801.24</v>
      </c>
      <c r="F37" s="6">
        <f t="shared" ref="F37:F38" si="10">D37-E37</f>
        <v>30578100.54</v>
      </c>
      <c r="G37" s="6">
        <v>0.0</v>
      </c>
      <c r="H37" s="22">
        <v>47.0</v>
      </c>
      <c r="I37" s="6">
        <v>0.0</v>
      </c>
      <c r="J37" s="6">
        <v>51448.89</v>
      </c>
      <c r="K37" s="4">
        <f t="shared" ref="K37:K38" si="11">I37-J37</f>
        <v>-51448.89</v>
      </c>
      <c r="L37" s="4">
        <f>I37+Nov!L37</f>
        <v>119211.12</v>
      </c>
      <c r="M37" s="4">
        <f>J37+Nov!M37</f>
        <v>3349446.89</v>
      </c>
      <c r="N37" s="4">
        <f t="shared" ref="N37:N38" si="12">L37-M37</f>
        <v>-3230235.77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12.0" customHeight="1">
      <c r="A38" s="3"/>
      <c r="B38" s="2">
        <f>1+B37</f>
        <v>26</v>
      </c>
      <c r="C38" s="3" t="s">
        <v>49</v>
      </c>
      <c r="D38" s="6">
        <v>2.242129675E9</v>
      </c>
      <c r="E38" s="6">
        <v>2.9582419E7</v>
      </c>
      <c r="F38" s="6">
        <f t="shared" si="10"/>
        <v>2212547256</v>
      </c>
      <c r="G38" s="6">
        <v>0.0</v>
      </c>
      <c r="H38" s="22">
        <v>3332.0</v>
      </c>
      <c r="I38" s="6">
        <v>8711816.0</v>
      </c>
      <c r="J38" s="6">
        <v>4.0978649E7</v>
      </c>
      <c r="K38" s="4">
        <f t="shared" si="11"/>
        <v>-32266833</v>
      </c>
      <c r="L38" s="4">
        <f>I38+Nov!L38</f>
        <v>531278148</v>
      </c>
      <c r="M38" s="4">
        <f>J38+Nov!M38</f>
        <v>659280327</v>
      </c>
      <c r="N38" s="4">
        <f t="shared" si="12"/>
        <v>-128002179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12.0" customHeight="1">
      <c r="A39" s="26" t="s">
        <v>50</v>
      </c>
      <c r="B39" s="27"/>
      <c r="C39" s="1"/>
      <c r="D39" s="28">
        <f t="shared" ref="D39:N39" si="13">SUM(D37:D38)</f>
        <v>2272934577</v>
      </c>
      <c r="E39" s="28">
        <f t="shared" si="13"/>
        <v>29809220.24</v>
      </c>
      <c r="F39" s="28">
        <f t="shared" si="13"/>
        <v>2243125357</v>
      </c>
      <c r="G39" s="28">
        <f t="shared" si="13"/>
        <v>0</v>
      </c>
      <c r="H39" s="30">
        <f t="shared" si="13"/>
        <v>3379</v>
      </c>
      <c r="I39" s="28">
        <f t="shared" si="13"/>
        <v>8711816</v>
      </c>
      <c r="J39" s="28">
        <f t="shared" si="13"/>
        <v>41030097.89</v>
      </c>
      <c r="K39" s="28">
        <f t="shared" si="13"/>
        <v>-32318281.89</v>
      </c>
      <c r="L39" s="28">
        <f t="shared" si="13"/>
        <v>531397359.1</v>
      </c>
      <c r="M39" s="28">
        <f t="shared" si="13"/>
        <v>662629773.9</v>
      </c>
      <c r="N39" s="28">
        <f t="shared" si="13"/>
        <v>-131232414.8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0" customHeight="1">
      <c r="A40" s="1" t="s">
        <v>51</v>
      </c>
      <c r="B40" s="27"/>
      <c r="C40" s="1"/>
      <c r="D40" s="28">
        <f t="shared" ref="D40:N40" si="14">D35+D39</f>
        <v>52330074331</v>
      </c>
      <c r="E40" s="28">
        <f t="shared" si="14"/>
        <v>255614880.2</v>
      </c>
      <c r="F40" s="28">
        <f t="shared" si="14"/>
        <v>52074459451</v>
      </c>
      <c r="G40" s="28">
        <f t="shared" si="14"/>
        <v>48311598373</v>
      </c>
      <c r="H40" s="30">
        <f t="shared" si="14"/>
        <v>1074059</v>
      </c>
      <c r="I40" s="28">
        <f t="shared" si="14"/>
        <v>2306548302</v>
      </c>
      <c r="J40" s="28">
        <f t="shared" si="14"/>
        <v>3043008511</v>
      </c>
      <c r="K40" s="28">
        <f t="shared" si="14"/>
        <v>-736460208.4</v>
      </c>
      <c r="L40" s="28">
        <f t="shared" si="14"/>
        <v>5318701259</v>
      </c>
      <c r="M40" s="28">
        <f t="shared" si="14"/>
        <v>11769427692</v>
      </c>
      <c r="N40" s="28">
        <f t="shared" si="14"/>
        <v>-6450726433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0" customHeight="1">
      <c r="A41" s="1" t="s">
        <v>52</v>
      </c>
      <c r="B41" s="2"/>
      <c r="C41" s="3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12.0" customHeight="1">
      <c r="A42" s="21" t="s">
        <v>20</v>
      </c>
      <c r="B42" s="2"/>
      <c r="C42" s="3"/>
      <c r="D42" s="6"/>
      <c r="E42" s="6"/>
      <c r="F42" s="6"/>
      <c r="G42" s="6"/>
      <c r="H42" s="33"/>
      <c r="I42" s="6"/>
      <c r="J42" s="4"/>
      <c r="K42" s="4"/>
      <c r="L42" s="4"/>
      <c r="M42" s="4"/>
      <c r="N42" s="4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12.0" customHeight="1">
      <c r="A43" s="3"/>
      <c r="B43" s="2">
        <f>1+B38</f>
        <v>27</v>
      </c>
      <c r="C43" s="3" t="s">
        <v>53</v>
      </c>
      <c r="D43" s="6">
        <v>3.8670575924E8</v>
      </c>
      <c r="E43" s="4">
        <v>1111379.22</v>
      </c>
      <c r="F43" s="6">
        <f t="shared" ref="F43:F52" si="15">D43-E43</f>
        <v>385594380</v>
      </c>
      <c r="G43" s="6">
        <v>2.118772656E8</v>
      </c>
      <c r="H43" s="22">
        <v>2307.0</v>
      </c>
      <c r="I43" s="6">
        <v>366525.02</v>
      </c>
      <c r="J43" s="6">
        <v>1970473.63</v>
      </c>
      <c r="K43" s="4">
        <f t="shared" ref="K43:K52" si="16">I43-J43</f>
        <v>-1603948.61</v>
      </c>
      <c r="L43" s="4">
        <f>I43+Nov!L43</f>
        <v>7609228.52</v>
      </c>
      <c r="M43" s="4">
        <f>J43+Nov!M43</f>
        <v>38698002.65</v>
      </c>
      <c r="N43" s="4">
        <f t="shared" ref="N43:N52" si="17">L43-M43</f>
        <v>-31088774.13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12.0" customHeight="1">
      <c r="A44" s="3"/>
      <c r="B44" s="2">
        <f t="shared" ref="B44:B52" si="18">1+B43</f>
        <v>28</v>
      </c>
      <c r="C44" s="3" t="s">
        <v>54</v>
      </c>
      <c r="D44" s="6">
        <v>1.1615598426E8</v>
      </c>
      <c r="E44" s="4">
        <v>316645.37</v>
      </c>
      <c r="F44" s="6">
        <f t="shared" si="15"/>
        <v>115839338.9</v>
      </c>
      <c r="G44" s="6">
        <v>3.28105789E7</v>
      </c>
      <c r="H44" s="22">
        <v>863.0</v>
      </c>
      <c r="I44" s="6">
        <v>496612.53</v>
      </c>
      <c r="J44" s="6">
        <v>215723.28</v>
      </c>
      <c r="K44" s="4">
        <f t="shared" si="16"/>
        <v>280889.25</v>
      </c>
      <c r="L44" s="4">
        <f>I44+Nov!L44</f>
        <v>4007991.18</v>
      </c>
      <c r="M44" s="4">
        <f>J44+Nov!M44</f>
        <v>7466920.32</v>
      </c>
      <c r="N44" s="4">
        <f t="shared" si="17"/>
        <v>-3458929.14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12.0" customHeight="1">
      <c r="A45" s="3"/>
      <c r="B45" s="2">
        <f t="shared" si="18"/>
        <v>29</v>
      </c>
      <c r="C45" s="3" t="s">
        <v>55</v>
      </c>
      <c r="D45" s="6">
        <v>5.67716085E8</v>
      </c>
      <c r="E45" s="4">
        <v>2695081.0</v>
      </c>
      <c r="F45" s="6">
        <f t="shared" si="15"/>
        <v>565021004</v>
      </c>
      <c r="G45" s="6">
        <v>3.16103564E8</v>
      </c>
      <c r="H45" s="22">
        <v>4573.0</v>
      </c>
      <c r="I45" s="6">
        <v>349393.0</v>
      </c>
      <c r="J45" s="6">
        <v>3346412.0</v>
      </c>
      <c r="K45" s="4">
        <f t="shared" si="16"/>
        <v>-2997019</v>
      </c>
      <c r="L45" s="4">
        <f>I45+Nov!L45</f>
        <v>7961321</v>
      </c>
      <c r="M45" s="4">
        <f>J45+Nov!M45</f>
        <v>91061176</v>
      </c>
      <c r="N45" s="4">
        <f t="shared" si="17"/>
        <v>-83099855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12.0" customHeight="1">
      <c r="A46" s="3"/>
      <c r="B46" s="2">
        <f t="shared" si="18"/>
        <v>30</v>
      </c>
      <c r="C46" s="3" t="s">
        <v>56</v>
      </c>
      <c r="D46" s="6">
        <v>4.45239442E8</v>
      </c>
      <c r="E46" s="4">
        <v>1501019.0</v>
      </c>
      <c r="F46" s="6">
        <f t="shared" si="15"/>
        <v>443738423</v>
      </c>
      <c r="G46" s="6">
        <v>3.42987457E8</v>
      </c>
      <c r="H46" s="22">
        <v>546.0</v>
      </c>
      <c r="I46" s="6">
        <v>597901.0</v>
      </c>
      <c r="J46" s="6">
        <v>1.5733921E7</v>
      </c>
      <c r="K46" s="4">
        <f t="shared" si="16"/>
        <v>-15136020</v>
      </c>
      <c r="L46" s="4">
        <f>I46+Nov!L46</f>
        <v>193630742</v>
      </c>
      <c r="M46" s="4">
        <f>J46+Nov!M46</f>
        <v>237277132</v>
      </c>
      <c r="N46" s="4">
        <f t="shared" si="17"/>
        <v>-43646390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12.0" customHeight="1">
      <c r="A47" s="3"/>
      <c r="B47" s="2">
        <f t="shared" si="18"/>
        <v>31</v>
      </c>
      <c r="C47" s="3" t="s">
        <v>141</v>
      </c>
      <c r="D47" s="6">
        <v>3.2167698E8</v>
      </c>
      <c r="E47" s="4">
        <v>1384937.0</v>
      </c>
      <c r="F47" s="6">
        <f t="shared" si="15"/>
        <v>320292043</v>
      </c>
      <c r="G47" s="6">
        <v>1.5647994E8</v>
      </c>
      <c r="H47" s="22">
        <v>45.0</v>
      </c>
      <c r="I47" s="6">
        <v>0.0</v>
      </c>
      <c r="J47" s="6">
        <v>0.0</v>
      </c>
      <c r="K47" s="4">
        <f t="shared" si="16"/>
        <v>0</v>
      </c>
      <c r="L47" s="4">
        <f>I47+Nov!L47</f>
        <v>236627654.4</v>
      </c>
      <c r="M47" s="4">
        <f>J47+Nov!M47</f>
        <v>240904859.1</v>
      </c>
      <c r="N47" s="4">
        <f t="shared" si="17"/>
        <v>-4277204.72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12.0" customHeight="1">
      <c r="A48" s="3"/>
      <c r="B48" s="2">
        <f t="shared" si="18"/>
        <v>32</v>
      </c>
      <c r="C48" s="3" t="s">
        <v>58</v>
      </c>
      <c r="D48" s="6">
        <v>3.98914081E8</v>
      </c>
      <c r="E48" s="4">
        <v>2170513.0</v>
      </c>
      <c r="F48" s="6">
        <f t="shared" si="15"/>
        <v>396743568</v>
      </c>
      <c r="G48" s="6">
        <v>1.94489178E8</v>
      </c>
      <c r="H48" s="22">
        <v>9405.0</v>
      </c>
      <c r="I48" s="6">
        <v>37520.0</v>
      </c>
      <c r="J48" s="6">
        <v>1063021.0</v>
      </c>
      <c r="K48" s="4">
        <f t="shared" si="16"/>
        <v>-1025501</v>
      </c>
      <c r="L48" s="4">
        <f>I48+Nov!L48</f>
        <v>674942</v>
      </c>
      <c r="M48" s="4">
        <f>J48+Nov!M48</f>
        <v>64091732</v>
      </c>
      <c r="N48" s="4">
        <f t="shared" si="17"/>
        <v>-63416790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12.0" customHeight="1">
      <c r="A49" s="3"/>
      <c r="B49" s="2">
        <f t="shared" si="18"/>
        <v>33</v>
      </c>
      <c r="C49" s="3" t="s">
        <v>59</v>
      </c>
      <c r="D49" s="6">
        <v>1.676106301E9</v>
      </c>
      <c r="E49" s="4">
        <v>1.2276611E7</v>
      </c>
      <c r="F49" s="6">
        <f t="shared" si="15"/>
        <v>1663829690</v>
      </c>
      <c r="G49" s="6">
        <v>8.26461759E8</v>
      </c>
      <c r="H49" s="22">
        <v>6672.0</v>
      </c>
      <c r="I49" s="6">
        <v>348438.0</v>
      </c>
      <c r="J49" s="6">
        <v>2.5910228E7</v>
      </c>
      <c r="K49" s="4">
        <f t="shared" si="16"/>
        <v>-25561790</v>
      </c>
      <c r="L49" s="4">
        <f>I49+Nov!L49</f>
        <v>6634192</v>
      </c>
      <c r="M49" s="4">
        <f>J49+Nov!M49</f>
        <v>200469907</v>
      </c>
      <c r="N49" s="4">
        <f t="shared" si="17"/>
        <v>-193835715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11.25" customHeight="1">
      <c r="A50" s="21"/>
      <c r="B50" s="2">
        <f t="shared" si="18"/>
        <v>34</v>
      </c>
      <c r="C50" s="3" t="s">
        <v>60</v>
      </c>
      <c r="D50" s="6">
        <v>1.15779387E8</v>
      </c>
      <c r="E50" s="4">
        <v>154969.0</v>
      </c>
      <c r="F50" s="6">
        <f t="shared" si="15"/>
        <v>115624418</v>
      </c>
      <c r="G50" s="6">
        <v>5.6413008E7</v>
      </c>
      <c r="H50" s="22">
        <v>153.0</v>
      </c>
      <c r="I50" s="6">
        <v>0.0</v>
      </c>
      <c r="J50" s="6">
        <v>0.0</v>
      </c>
      <c r="K50" s="4">
        <f t="shared" si="16"/>
        <v>0</v>
      </c>
      <c r="L50" s="4">
        <f>I50+Nov!L50</f>
        <v>0</v>
      </c>
      <c r="M50" s="4">
        <f>J50+Nov!M50</f>
        <v>5627971</v>
      </c>
      <c r="N50" s="4">
        <f t="shared" si="17"/>
        <v>-5627971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12.0" customHeight="1">
      <c r="A51" s="3"/>
      <c r="B51" s="2">
        <f t="shared" si="18"/>
        <v>35</v>
      </c>
      <c r="C51" s="3" t="s">
        <v>61</v>
      </c>
      <c r="D51" s="6">
        <v>4.921189531E9</v>
      </c>
      <c r="E51" s="4">
        <v>4.2795382E7</v>
      </c>
      <c r="F51" s="6">
        <f t="shared" si="15"/>
        <v>4878394149</v>
      </c>
      <c r="G51" s="6">
        <v>1.983713463E9</v>
      </c>
      <c r="H51" s="22">
        <v>54806.0</v>
      </c>
      <c r="I51" s="6">
        <v>4823267.0</v>
      </c>
      <c r="J51" s="6">
        <v>1.13559968E8</v>
      </c>
      <c r="K51" s="4">
        <f t="shared" si="16"/>
        <v>-108736701</v>
      </c>
      <c r="L51" s="4">
        <f>I51+Nov!L51</f>
        <v>62393657</v>
      </c>
      <c r="M51" s="4">
        <f>J51+Nov!M51</f>
        <v>1060335260</v>
      </c>
      <c r="N51" s="4">
        <f t="shared" si="17"/>
        <v>-997941603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12.0" customHeight="1">
      <c r="A52" s="3"/>
      <c r="B52" s="2">
        <f t="shared" si="18"/>
        <v>36</v>
      </c>
      <c r="C52" s="3" t="s">
        <v>62</v>
      </c>
      <c r="D52" s="6">
        <v>4.58723585E8</v>
      </c>
      <c r="E52" s="4">
        <v>4452243.0</v>
      </c>
      <c r="F52" s="6">
        <f t="shared" si="15"/>
        <v>454271342</v>
      </c>
      <c r="G52" s="6">
        <v>1.79640826E8</v>
      </c>
      <c r="H52" s="22">
        <v>5003.0</v>
      </c>
      <c r="I52" s="6">
        <v>0.0</v>
      </c>
      <c r="J52" s="6">
        <v>7803204.0</v>
      </c>
      <c r="K52" s="4">
        <f t="shared" si="16"/>
        <v>-7803204</v>
      </c>
      <c r="L52" s="4">
        <f>I52+Nov!L52</f>
        <v>70220085</v>
      </c>
      <c r="M52" s="4">
        <f>J52+Nov!M52</f>
        <v>98188339</v>
      </c>
      <c r="N52" s="4">
        <f t="shared" si="17"/>
        <v>-27968254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12.0" customHeight="1">
      <c r="A53" s="21" t="s">
        <v>40</v>
      </c>
      <c r="B53" s="2"/>
      <c r="C53" s="3"/>
      <c r="D53" s="6"/>
      <c r="E53" s="4"/>
      <c r="F53" s="6"/>
      <c r="G53" s="6"/>
      <c r="H53" s="22"/>
      <c r="I53" s="6"/>
      <c r="J53" s="6"/>
      <c r="K53" s="4"/>
      <c r="L53" s="4"/>
      <c r="M53" s="4"/>
      <c r="N53" s="4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12.0" customHeight="1">
      <c r="A54" s="3"/>
      <c r="B54" s="2">
        <f>1+B52</f>
        <v>37</v>
      </c>
      <c r="C54" s="3" t="s">
        <v>63</v>
      </c>
      <c r="D54" s="6">
        <v>6.9892944E7</v>
      </c>
      <c r="E54" s="4">
        <v>301597.0</v>
      </c>
      <c r="F54" s="6">
        <f t="shared" ref="F54:F56" si="19">D54-E54</f>
        <v>69591347</v>
      </c>
      <c r="G54" s="6">
        <v>1.4019834E7</v>
      </c>
      <c r="H54" s="22">
        <v>1279.0</v>
      </c>
      <c r="I54" s="6">
        <v>99500.0</v>
      </c>
      <c r="J54" s="6">
        <v>499863.0</v>
      </c>
      <c r="K54" s="4">
        <f t="shared" ref="K54:K56" si="20">I54-J54</f>
        <v>-400363</v>
      </c>
      <c r="L54" s="4">
        <f>I54+Nov!L54</f>
        <v>2045687</v>
      </c>
      <c r="M54" s="4">
        <f>J54+Nov!M54</f>
        <v>9918594</v>
      </c>
      <c r="N54" s="4">
        <f t="shared" ref="N54:N56" si="21">L54-M54</f>
        <v>-7872907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12.0" customHeight="1">
      <c r="A55" s="3"/>
      <c r="B55" s="2">
        <f t="shared" ref="B55:B56" si="22">1+B54</f>
        <v>38</v>
      </c>
      <c r="C55" s="3" t="s">
        <v>64</v>
      </c>
      <c r="D55" s="6">
        <v>5.1921939E7</v>
      </c>
      <c r="E55" s="4">
        <v>356330.0</v>
      </c>
      <c r="F55" s="6">
        <f t="shared" si="19"/>
        <v>51565609</v>
      </c>
      <c r="G55" s="6">
        <v>3.721567E7</v>
      </c>
      <c r="H55" s="22">
        <v>520.0</v>
      </c>
      <c r="I55" s="6">
        <v>15500.0</v>
      </c>
      <c r="J55" s="6">
        <v>230573.0</v>
      </c>
      <c r="K55" s="4">
        <f t="shared" si="20"/>
        <v>-215073</v>
      </c>
      <c r="L55" s="4">
        <f>I55+Nov!L55</f>
        <v>1219778</v>
      </c>
      <c r="M55" s="4">
        <f>J55+Nov!M55</f>
        <v>5054296</v>
      </c>
      <c r="N55" s="4">
        <f t="shared" si="21"/>
        <v>-3834518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12.0" customHeight="1">
      <c r="A56" s="3"/>
      <c r="B56" s="2">
        <f t="shared" si="22"/>
        <v>39</v>
      </c>
      <c r="C56" s="3" t="s">
        <v>65</v>
      </c>
      <c r="D56" s="6">
        <v>4.7679472E7</v>
      </c>
      <c r="E56" s="4">
        <v>259851.0</v>
      </c>
      <c r="F56" s="6">
        <f t="shared" si="19"/>
        <v>47419621</v>
      </c>
      <c r="G56" s="6">
        <v>3.9675314E7</v>
      </c>
      <c r="H56" s="22">
        <v>257.0</v>
      </c>
      <c r="I56" s="6">
        <v>44000.0</v>
      </c>
      <c r="J56" s="6">
        <v>25351.0</v>
      </c>
      <c r="K56" s="4">
        <f t="shared" si="20"/>
        <v>18649</v>
      </c>
      <c r="L56" s="4">
        <f>I56+Nov!L56</f>
        <v>3277198</v>
      </c>
      <c r="M56" s="4">
        <f>J56+Nov!M56</f>
        <v>1794973</v>
      </c>
      <c r="N56" s="4">
        <f t="shared" si="21"/>
        <v>1482225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12.0" customHeight="1">
      <c r="A57" s="26" t="s">
        <v>46</v>
      </c>
      <c r="B57" s="26"/>
      <c r="C57" s="1"/>
      <c r="D57" s="28">
        <f t="shared" ref="D57:N57" si="23">SUM(D43:D56)</f>
        <v>9577701491</v>
      </c>
      <c r="E57" s="28">
        <f t="shared" si="23"/>
        <v>69776557.59</v>
      </c>
      <c r="F57" s="28">
        <f t="shared" si="23"/>
        <v>9507924933</v>
      </c>
      <c r="G57" s="28">
        <f t="shared" si="23"/>
        <v>4391887858</v>
      </c>
      <c r="H57" s="28">
        <f t="shared" si="23"/>
        <v>86429</v>
      </c>
      <c r="I57" s="28">
        <f t="shared" si="23"/>
        <v>7178656.55</v>
      </c>
      <c r="J57" s="28">
        <f t="shared" si="23"/>
        <v>170358737.9</v>
      </c>
      <c r="K57" s="28">
        <f t="shared" si="23"/>
        <v>-163180081.4</v>
      </c>
      <c r="L57" s="28">
        <f t="shared" si="23"/>
        <v>596302476.1</v>
      </c>
      <c r="M57" s="28">
        <f t="shared" si="23"/>
        <v>2060889162</v>
      </c>
      <c r="N57" s="28">
        <f t="shared" si="23"/>
        <v>-1464586686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0" customHeight="1">
      <c r="A58" s="21" t="s">
        <v>47</v>
      </c>
      <c r="B58" s="2"/>
      <c r="C58" s="3"/>
      <c r="D58" s="6"/>
      <c r="E58" s="6"/>
      <c r="F58" s="6"/>
      <c r="G58" s="6"/>
      <c r="H58" s="33"/>
      <c r="I58" s="6"/>
      <c r="J58" s="4"/>
      <c r="K58" s="4"/>
      <c r="L58" s="4"/>
      <c r="M58" s="4"/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12.0" customHeight="1">
      <c r="A59" s="21"/>
      <c r="B59" s="2">
        <f>1+B56</f>
        <v>40</v>
      </c>
      <c r="C59" s="3" t="s">
        <v>66</v>
      </c>
      <c r="D59" s="6">
        <v>7.208703402E7</v>
      </c>
      <c r="E59" s="6">
        <v>586622.49</v>
      </c>
      <c r="F59" s="6">
        <f t="shared" ref="F59:F62" si="24">D59-E59</f>
        <v>71500411.53</v>
      </c>
      <c r="G59" s="6">
        <v>0.0</v>
      </c>
      <c r="H59" s="22">
        <v>48.0</v>
      </c>
      <c r="I59" s="6">
        <v>0.0</v>
      </c>
      <c r="J59" s="6">
        <v>15284.81</v>
      </c>
      <c r="K59" s="4">
        <f t="shared" ref="K59:K62" si="25">I59-J59</f>
        <v>-15284.81</v>
      </c>
      <c r="L59" s="4">
        <f>I59+Nov!L59</f>
        <v>4256292.35</v>
      </c>
      <c r="M59" s="4">
        <f>J59+Nov!M59</f>
        <v>1631621.08</v>
      </c>
      <c r="N59" s="4">
        <f t="shared" ref="N59:N62" si="26">L59-M59</f>
        <v>2624671.27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12.0" customHeight="1">
      <c r="A60" s="21"/>
      <c r="B60" s="2">
        <f t="shared" ref="B60:B62" si="27">1+B59</f>
        <v>41</v>
      </c>
      <c r="C60" s="3" t="s">
        <v>67</v>
      </c>
      <c r="D60" s="6">
        <v>3.19142616E8</v>
      </c>
      <c r="E60" s="6">
        <v>334661.0</v>
      </c>
      <c r="F60" s="6">
        <f t="shared" si="24"/>
        <v>318807955</v>
      </c>
      <c r="G60" s="6">
        <v>1.62159748E8</v>
      </c>
      <c r="H60" s="22">
        <v>196.0</v>
      </c>
      <c r="I60" s="6">
        <v>0.0</v>
      </c>
      <c r="J60" s="6">
        <v>1820287.0</v>
      </c>
      <c r="K60" s="4">
        <f t="shared" si="25"/>
        <v>-1820287</v>
      </c>
      <c r="L60" s="4">
        <f>I60+Nov!L60</f>
        <v>0</v>
      </c>
      <c r="M60" s="4">
        <f>J60+Nov!M60</f>
        <v>59563099</v>
      </c>
      <c r="N60" s="4">
        <f t="shared" si="26"/>
        <v>-59563099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12.0" customHeight="1">
      <c r="A61" s="3"/>
      <c r="B61" s="2">
        <f t="shared" si="27"/>
        <v>42</v>
      </c>
      <c r="C61" s="3" t="s">
        <v>68</v>
      </c>
      <c r="D61" s="6">
        <v>1.812782606E9</v>
      </c>
      <c r="E61" s="6">
        <v>6100395.0</v>
      </c>
      <c r="F61" s="6">
        <f t="shared" si="24"/>
        <v>1806682211</v>
      </c>
      <c r="G61" s="6">
        <v>0.0</v>
      </c>
      <c r="H61" s="22">
        <v>4347.0</v>
      </c>
      <c r="I61" s="6">
        <v>1419644.0</v>
      </c>
      <c r="J61" s="6">
        <v>1.1547715E7</v>
      </c>
      <c r="K61" s="4">
        <f t="shared" si="25"/>
        <v>-10128071</v>
      </c>
      <c r="L61" s="4">
        <f>I61+Nov!L61</f>
        <v>126045944</v>
      </c>
      <c r="M61" s="4">
        <f>J61+Nov!M61</f>
        <v>227734091</v>
      </c>
      <c r="N61" s="4">
        <f t="shared" si="26"/>
        <v>-101688147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12.0" customHeight="1">
      <c r="A62" s="3"/>
      <c r="B62" s="2">
        <f t="shared" si="27"/>
        <v>43</v>
      </c>
      <c r="C62" s="3" t="s">
        <v>69</v>
      </c>
      <c r="D62" s="6">
        <v>2.23000039E8</v>
      </c>
      <c r="E62" s="6">
        <v>631727.0</v>
      </c>
      <c r="F62" s="6">
        <f t="shared" si="24"/>
        <v>222368312</v>
      </c>
      <c r="G62" s="6">
        <v>0.0</v>
      </c>
      <c r="H62" s="22">
        <v>781.0</v>
      </c>
      <c r="I62" s="6">
        <v>117580.0</v>
      </c>
      <c r="J62" s="6">
        <v>1713856.0</v>
      </c>
      <c r="K62" s="4">
        <f t="shared" si="25"/>
        <v>-1596276</v>
      </c>
      <c r="L62" s="4">
        <f>I62+Nov!L62</f>
        <v>9394058</v>
      </c>
      <c r="M62" s="4">
        <f>J62+Nov!M62</f>
        <v>54717221</v>
      </c>
      <c r="N62" s="4">
        <f t="shared" si="26"/>
        <v>-45323163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12.0" customHeight="1">
      <c r="A63" s="26" t="s">
        <v>50</v>
      </c>
      <c r="B63" s="27"/>
      <c r="C63" s="1"/>
      <c r="D63" s="28">
        <f t="shared" ref="D63:N63" si="28">SUM(D59:D62)</f>
        <v>2427012295</v>
      </c>
      <c r="E63" s="28">
        <f t="shared" si="28"/>
        <v>7653405.49</v>
      </c>
      <c r="F63" s="28">
        <f t="shared" si="28"/>
        <v>2419358890</v>
      </c>
      <c r="G63" s="28">
        <f t="shared" si="28"/>
        <v>162159748</v>
      </c>
      <c r="H63" s="29">
        <f t="shared" si="28"/>
        <v>5372</v>
      </c>
      <c r="I63" s="28">
        <f t="shared" si="28"/>
        <v>1537224</v>
      </c>
      <c r="J63" s="28">
        <f t="shared" si="28"/>
        <v>15097142.81</v>
      </c>
      <c r="K63" s="28">
        <f t="shared" si="28"/>
        <v>-13559918.81</v>
      </c>
      <c r="L63" s="28">
        <f t="shared" si="28"/>
        <v>139696294.4</v>
      </c>
      <c r="M63" s="28">
        <f t="shared" si="28"/>
        <v>343646032.1</v>
      </c>
      <c r="N63" s="28">
        <f t="shared" si="28"/>
        <v>-203949737.7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0" customHeight="1">
      <c r="A64" s="1" t="s">
        <v>70</v>
      </c>
      <c r="B64" s="27"/>
      <c r="C64" s="1"/>
      <c r="D64" s="28">
        <f t="shared" ref="D64:N64" si="29">D57+D63</f>
        <v>12004713786</v>
      </c>
      <c r="E64" s="28">
        <f t="shared" si="29"/>
        <v>77429963.08</v>
      </c>
      <c r="F64" s="28">
        <f t="shared" si="29"/>
        <v>11927283822</v>
      </c>
      <c r="G64" s="28">
        <f t="shared" si="29"/>
        <v>4554047606</v>
      </c>
      <c r="H64" s="29">
        <f t="shared" si="29"/>
        <v>91801</v>
      </c>
      <c r="I64" s="28">
        <f t="shared" si="29"/>
        <v>8715880.55</v>
      </c>
      <c r="J64" s="28">
        <f t="shared" si="29"/>
        <v>185455880.7</v>
      </c>
      <c r="K64" s="28">
        <f t="shared" si="29"/>
        <v>-176740000.2</v>
      </c>
      <c r="L64" s="28">
        <f t="shared" si="29"/>
        <v>735998770.4</v>
      </c>
      <c r="M64" s="28">
        <f t="shared" si="29"/>
        <v>2404535194</v>
      </c>
      <c r="N64" s="28">
        <f t="shared" si="29"/>
        <v>-1668536424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0" customHeight="1">
      <c r="A65" s="1" t="s">
        <v>71</v>
      </c>
      <c r="B65" s="2"/>
      <c r="C65" s="3"/>
      <c r="D65" s="6"/>
      <c r="E65" s="6"/>
      <c r="F65" s="6"/>
      <c r="G65" s="6"/>
      <c r="H65" s="22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12.0" customHeight="1">
      <c r="A66" s="21" t="s">
        <v>20</v>
      </c>
      <c r="B66" s="2"/>
      <c r="C66" s="3"/>
      <c r="D66" s="6"/>
      <c r="E66" s="6"/>
      <c r="F66" s="6"/>
      <c r="G66" s="6"/>
      <c r="H66" s="33"/>
      <c r="I66" s="6"/>
      <c r="J66" s="4"/>
      <c r="K66" s="4"/>
      <c r="L66" s="4"/>
      <c r="M66" s="4"/>
      <c r="N66" s="4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12.0" customHeight="1">
      <c r="A67" s="3"/>
      <c r="B67" s="2">
        <f>1+B62</f>
        <v>44</v>
      </c>
      <c r="C67" s="3" t="s">
        <v>72</v>
      </c>
      <c r="D67" s="6">
        <v>3.479799127E10</v>
      </c>
      <c r="E67" s="6">
        <v>2.06029344E8</v>
      </c>
      <c r="F67" s="6">
        <f t="shared" ref="F67:F77" si="30">D67-E67</f>
        <v>34591961926</v>
      </c>
      <c r="G67" s="6">
        <v>3.6825E8</v>
      </c>
      <c r="H67" s="22">
        <v>24479.0</v>
      </c>
      <c r="I67" s="6">
        <v>2.19743425E8</v>
      </c>
      <c r="J67" s="6">
        <v>3.02896712E8</v>
      </c>
      <c r="K67" s="4">
        <f t="shared" ref="K67:K77" si="31">I67-J67</f>
        <v>-83153287</v>
      </c>
      <c r="L67" s="4">
        <f>I67+Nov!L67</f>
        <v>2197430677</v>
      </c>
      <c r="M67" s="4">
        <f>J67+Nov!M67</f>
        <v>3848935931</v>
      </c>
      <c r="N67" s="4">
        <f t="shared" ref="N67:N77" si="32">L67-M67</f>
        <v>-1651505254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12.0" customHeight="1">
      <c r="A68" s="3"/>
      <c r="B68" s="2">
        <f t="shared" ref="B68:B77" si="33">1+B67</f>
        <v>45</v>
      </c>
      <c r="C68" s="3" t="s">
        <v>73</v>
      </c>
      <c r="D68" s="6">
        <v>2.4279173667E8</v>
      </c>
      <c r="E68" s="6">
        <v>1241822.59</v>
      </c>
      <c r="F68" s="6">
        <f t="shared" si="30"/>
        <v>241549914.1</v>
      </c>
      <c r="G68" s="6">
        <v>0.0</v>
      </c>
      <c r="H68" s="22">
        <v>892.0</v>
      </c>
      <c r="I68" s="6">
        <v>317565.5</v>
      </c>
      <c r="J68" s="6">
        <v>504610.98</v>
      </c>
      <c r="K68" s="4">
        <f t="shared" si="31"/>
        <v>-187045.48</v>
      </c>
      <c r="L68" s="4">
        <f>I68+Nov!L68</f>
        <v>5658906.64</v>
      </c>
      <c r="M68" s="4">
        <f>J68+Nov!M68</f>
        <v>38731127.75</v>
      </c>
      <c r="N68" s="4">
        <f t="shared" si="32"/>
        <v>-33072221.11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12.0" customHeight="1">
      <c r="A69" s="3"/>
      <c r="B69" s="2">
        <f t="shared" si="33"/>
        <v>46</v>
      </c>
      <c r="C69" s="3" t="s">
        <v>74</v>
      </c>
      <c r="D69" s="6">
        <v>9.3640573813E8</v>
      </c>
      <c r="E69" s="6">
        <v>8820555.2</v>
      </c>
      <c r="F69" s="6">
        <f t="shared" si="30"/>
        <v>927585182.9</v>
      </c>
      <c r="G69" s="6">
        <v>0.0</v>
      </c>
      <c r="H69" s="22">
        <v>1769.0</v>
      </c>
      <c r="I69" s="6">
        <v>954427.12</v>
      </c>
      <c r="J69" s="6">
        <v>677568.76</v>
      </c>
      <c r="K69" s="4">
        <f t="shared" si="31"/>
        <v>276858.36</v>
      </c>
      <c r="L69" s="4">
        <f>I69+Nov!L69</f>
        <v>90968901.77</v>
      </c>
      <c r="M69" s="4">
        <f>J69+Nov!M69</f>
        <v>132304814.5</v>
      </c>
      <c r="N69" s="4">
        <f t="shared" si="32"/>
        <v>-41335912.74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12.0" customHeight="1">
      <c r="A70" s="1"/>
      <c r="B70" s="2">
        <f t="shared" si="33"/>
        <v>47</v>
      </c>
      <c r="C70" s="3" t="s">
        <v>75</v>
      </c>
      <c r="D70" s="6">
        <v>1.71970496E8</v>
      </c>
      <c r="E70" s="6">
        <v>157808.0</v>
      </c>
      <c r="F70" s="6">
        <f t="shared" si="30"/>
        <v>171812688</v>
      </c>
      <c r="G70" s="6">
        <v>0.0</v>
      </c>
      <c r="H70" s="22">
        <v>128.0</v>
      </c>
      <c r="I70" s="6">
        <v>0.0</v>
      </c>
      <c r="J70" s="6">
        <v>29585.0</v>
      </c>
      <c r="K70" s="4">
        <f t="shared" si="31"/>
        <v>-29585</v>
      </c>
      <c r="L70" s="4">
        <f>I70+Nov!L70</f>
        <v>54997</v>
      </c>
      <c r="M70" s="4">
        <f>J70+Nov!M70</f>
        <v>22180607</v>
      </c>
      <c r="N70" s="4">
        <f t="shared" si="32"/>
        <v>-22125610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12.0" customHeight="1">
      <c r="A71" s="3"/>
      <c r="B71" s="2">
        <f t="shared" si="33"/>
        <v>48</v>
      </c>
      <c r="C71" s="3" t="s">
        <v>76</v>
      </c>
      <c r="D71" s="6">
        <v>7.52241227E8</v>
      </c>
      <c r="E71" s="6">
        <v>6438625.0</v>
      </c>
      <c r="F71" s="6">
        <f t="shared" si="30"/>
        <v>745802602</v>
      </c>
      <c r="G71" s="6">
        <v>0.0</v>
      </c>
      <c r="H71" s="22">
        <v>1664.0</v>
      </c>
      <c r="I71" s="6">
        <v>625084.0</v>
      </c>
      <c r="J71" s="6">
        <v>1.7432883E7</v>
      </c>
      <c r="K71" s="4">
        <f t="shared" si="31"/>
        <v>-16807799</v>
      </c>
      <c r="L71" s="4">
        <f>I71+Nov!L71</f>
        <v>8840815</v>
      </c>
      <c r="M71" s="4">
        <f>J71+Nov!M71</f>
        <v>479864027</v>
      </c>
      <c r="N71" s="4">
        <f t="shared" si="32"/>
        <v>-471023212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12.0" customHeight="1">
      <c r="A72" s="3"/>
      <c r="B72" s="2">
        <f t="shared" si="33"/>
        <v>49</v>
      </c>
      <c r="C72" s="3" t="s">
        <v>77</v>
      </c>
      <c r="D72" s="6">
        <v>1.347376472E9</v>
      </c>
      <c r="E72" s="6">
        <v>3.0624769E7</v>
      </c>
      <c r="F72" s="6">
        <f t="shared" si="30"/>
        <v>1316751703</v>
      </c>
      <c r="G72" s="6">
        <v>0.0</v>
      </c>
      <c r="H72" s="22">
        <v>4355.0</v>
      </c>
      <c r="I72" s="6">
        <v>1067966.0</v>
      </c>
      <c r="J72" s="6">
        <v>3074126.0</v>
      </c>
      <c r="K72" s="4">
        <f t="shared" si="31"/>
        <v>-2006160</v>
      </c>
      <c r="L72" s="4">
        <f>I72+Nov!L72</f>
        <v>26563356</v>
      </c>
      <c r="M72" s="4">
        <f>J72+Nov!M72</f>
        <v>161875708</v>
      </c>
      <c r="N72" s="4">
        <f t="shared" si="32"/>
        <v>-135312352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12.0" customHeight="1">
      <c r="A73" s="3"/>
      <c r="B73" s="2">
        <f t="shared" si="33"/>
        <v>50</v>
      </c>
      <c r="C73" s="3" t="s">
        <v>78</v>
      </c>
      <c r="D73" s="6">
        <v>4.93275151E8</v>
      </c>
      <c r="E73" s="6">
        <v>1.0068895E7</v>
      </c>
      <c r="F73" s="6">
        <f t="shared" si="30"/>
        <v>483206256</v>
      </c>
      <c r="G73" s="6">
        <v>0.0</v>
      </c>
      <c r="H73" s="22">
        <v>367.0</v>
      </c>
      <c r="I73" s="6">
        <v>0.0</v>
      </c>
      <c r="J73" s="6">
        <v>419057.0</v>
      </c>
      <c r="K73" s="4">
        <f t="shared" si="31"/>
        <v>-419057</v>
      </c>
      <c r="L73" s="4">
        <f>I73+Nov!L73</f>
        <v>0</v>
      </c>
      <c r="M73" s="4">
        <f>J73+Nov!M73</f>
        <v>158309981</v>
      </c>
      <c r="N73" s="4">
        <f t="shared" si="32"/>
        <v>-158309981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12.0" customHeight="1">
      <c r="A74" s="3"/>
      <c r="B74" s="2">
        <f t="shared" si="33"/>
        <v>51</v>
      </c>
      <c r="C74" s="3" t="s">
        <v>79</v>
      </c>
      <c r="D74" s="6">
        <v>2.8233589704E8</v>
      </c>
      <c r="E74" s="6">
        <v>1363390.45</v>
      </c>
      <c r="F74" s="6">
        <f t="shared" si="30"/>
        <v>280972506.6</v>
      </c>
      <c r="G74" s="6">
        <v>0.0</v>
      </c>
      <c r="H74" s="22">
        <v>3985.0</v>
      </c>
      <c r="I74" s="6">
        <v>8289095.61</v>
      </c>
      <c r="J74" s="6">
        <v>261965.08</v>
      </c>
      <c r="K74" s="4">
        <f t="shared" si="31"/>
        <v>8027130.53</v>
      </c>
      <c r="L74" s="4">
        <f>I74+Nov!L74</f>
        <v>30283647.34</v>
      </c>
      <c r="M74" s="4">
        <f>J74+Nov!M74</f>
        <v>85506939.14</v>
      </c>
      <c r="N74" s="4">
        <f t="shared" si="32"/>
        <v>-55223291.8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12.0" customHeight="1">
      <c r="A75" s="3"/>
      <c r="B75" s="2">
        <f t="shared" si="33"/>
        <v>52</v>
      </c>
      <c r="C75" s="3" t="s">
        <v>80</v>
      </c>
      <c r="D75" s="6">
        <v>1.93689664765E9</v>
      </c>
      <c r="E75" s="6">
        <v>3150925.99</v>
      </c>
      <c r="F75" s="6">
        <f t="shared" si="30"/>
        <v>1933745722</v>
      </c>
      <c r="G75" s="6">
        <v>0.0</v>
      </c>
      <c r="H75" s="22">
        <v>750.0</v>
      </c>
      <c r="I75" s="6">
        <v>1428134.6</v>
      </c>
      <c r="J75" s="6">
        <v>2926879.2</v>
      </c>
      <c r="K75" s="4">
        <f t="shared" si="31"/>
        <v>-1498744.6</v>
      </c>
      <c r="L75" s="4">
        <f>I75+Nov!L75</f>
        <v>82175954.49</v>
      </c>
      <c r="M75" s="4">
        <f>J75+Nov!M75</f>
        <v>18955701.05</v>
      </c>
      <c r="N75" s="4">
        <f t="shared" si="32"/>
        <v>63220253.44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12.0" customHeight="1">
      <c r="A76" s="3"/>
      <c r="B76" s="2">
        <f t="shared" si="33"/>
        <v>53</v>
      </c>
      <c r="C76" s="3" t="s">
        <v>81</v>
      </c>
      <c r="D76" s="6">
        <v>6.477717734E9</v>
      </c>
      <c r="E76" s="6">
        <v>5.5386733E7</v>
      </c>
      <c r="F76" s="6">
        <f t="shared" si="30"/>
        <v>6422331001</v>
      </c>
      <c r="G76" s="6">
        <v>0.0</v>
      </c>
      <c r="H76" s="22">
        <v>19865.0</v>
      </c>
      <c r="I76" s="6">
        <v>1.54590151E8</v>
      </c>
      <c r="J76" s="6">
        <v>6.2311823E7</v>
      </c>
      <c r="K76" s="4">
        <f t="shared" si="31"/>
        <v>92278328</v>
      </c>
      <c r="L76" s="4">
        <f>I76+Nov!L76</f>
        <v>1208464000</v>
      </c>
      <c r="M76" s="4">
        <f>J76+Nov!M76</f>
        <v>1531277928</v>
      </c>
      <c r="N76" s="4">
        <f t="shared" si="32"/>
        <v>-322813928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12.0" customHeight="1">
      <c r="A77" s="3"/>
      <c r="B77" s="2">
        <f t="shared" si="33"/>
        <v>54</v>
      </c>
      <c r="C77" s="3" t="s">
        <v>82</v>
      </c>
      <c r="D77" s="6">
        <v>1.43794631E8</v>
      </c>
      <c r="E77" s="6">
        <v>442230.0</v>
      </c>
      <c r="F77" s="6">
        <f t="shared" si="30"/>
        <v>143352401</v>
      </c>
      <c r="G77" s="6">
        <v>0.0</v>
      </c>
      <c r="H77" s="22">
        <v>2964.0</v>
      </c>
      <c r="I77" s="6">
        <v>653526.0</v>
      </c>
      <c r="J77" s="6">
        <v>978690.0</v>
      </c>
      <c r="K77" s="4">
        <f t="shared" si="31"/>
        <v>-325164</v>
      </c>
      <c r="L77" s="4">
        <f>I77+Nov!L77</f>
        <v>15335098</v>
      </c>
      <c r="M77" s="4">
        <f>J77+Nov!M77</f>
        <v>26951374</v>
      </c>
      <c r="N77" s="4">
        <f t="shared" si="32"/>
        <v>-11616276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12.0" customHeight="1">
      <c r="A78" s="21" t="s">
        <v>83</v>
      </c>
      <c r="B78" s="2"/>
      <c r="C78" s="3"/>
      <c r="D78" s="6"/>
      <c r="E78" s="6"/>
      <c r="F78" s="6"/>
      <c r="G78" s="6"/>
      <c r="H78" s="22"/>
      <c r="I78" s="6"/>
      <c r="J78" s="6"/>
      <c r="K78" s="4"/>
      <c r="L78" s="4"/>
      <c r="M78" s="4"/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12.0" customHeight="1">
      <c r="A79" s="3"/>
      <c r="B79" s="2">
        <f>1+B77</f>
        <v>55</v>
      </c>
      <c r="C79" s="3" t="s">
        <v>142</v>
      </c>
      <c r="D79" s="6">
        <v>0.0</v>
      </c>
      <c r="E79" s="6">
        <v>0.0</v>
      </c>
      <c r="F79" s="6">
        <f>D79-E79</f>
        <v>0</v>
      </c>
      <c r="G79" s="6">
        <v>0.0</v>
      </c>
      <c r="H79" s="22">
        <v>0.0</v>
      </c>
      <c r="I79" s="6">
        <v>0.0</v>
      </c>
      <c r="J79" s="6">
        <v>0.0</v>
      </c>
      <c r="K79" s="4">
        <f>I79-J79</f>
        <v>0</v>
      </c>
      <c r="L79" s="4">
        <f>I79+Nov!L79</f>
        <v>0</v>
      </c>
      <c r="M79" s="4">
        <f>J79+Nov!M79</f>
        <v>700000000</v>
      </c>
      <c r="N79" s="4">
        <f>L79-M79</f>
        <v>-700000000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12.0" customHeight="1">
      <c r="A80" s="26" t="s">
        <v>46</v>
      </c>
      <c r="B80" s="1"/>
      <c r="C80" s="1"/>
      <c r="D80" s="28">
        <f t="shared" ref="D80:N80" si="34">SUM(D67:D79)</f>
        <v>47582797000</v>
      </c>
      <c r="E80" s="28">
        <f t="shared" si="34"/>
        <v>323725098.2</v>
      </c>
      <c r="F80" s="28">
        <f t="shared" si="34"/>
        <v>47259071902</v>
      </c>
      <c r="G80" s="28">
        <f t="shared" si="34"/>
        <v>368250000</v>
      </c>
      <c r="H80" s="28">
        <f t="shared" si="34"/>
        <v>61218</v>
      </c>
      <c r="I80" s="28">
        <f t="shared" si="34"/>
        <v>387669374.8</v>
      </c>
      <c r="J80" s="28">
        <f t="shared" si="34"/>
        <v>391513900</v>
      </c>
      <c r="K80" s="28">
        <f t="shared" si="34"/>
        <v>-3844525.19</v>
      </c>
      <c r="L80" s="28">
        <f t="shared" si="34"/>
        <v>3665776353</v>
      </c>
      <c r="M80" s="28">
        <f t="shared" si="34"/>
        <v>7204894138</v>
      </c>
      <c r="N80" s="28">
        <f t="shared" si="34"/>
        <v>-3539117785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12.0" customHeight="1">
      <c r="A81" s="21" t="s">
        <v>47</v>
      </c>
      <c r="B81" s="2"/>
      <c r="C81" s="3"/>
      <c r="D81" s="6"/>
      <c r="E81" s="6"/>
      <c r="F81" s="6"/>
      <c r="G81" s="6"/>
      <c r="H81" s="22"/>
      <c r="I81" s="6"/>
      <c r="J81" s="6"/>
      <c r="K81" s="6"/>
      <c r="L81" s="6"/>
      <c r="M81" s="4"/>
      <c r="N81" s="4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12.0" customHeight="1">
      <c r="A82" s="3"/>
      <c r="B82" s="2">
        <f>B79+1</f>
        <v>56</v>
      </c>
      <c r="C82" s="3" t="s">
        <v>85</v>
      </c>
      <c r="D82" s="6">
        <v>1.1485979023E10</v>
      </c>
      <c r="E82" s="6">
        <v>5.9569791E7</v>
      </c>
      <c r="F82" s="6">
        <f t="shared" ref="F82:F88" si="35">D82-E82</f>
        <v>11426409232</v>
      </c>
      <c r="G82" s="6">
        <v>0.0</v>
      </c>
      <c r="H82" s="22">
        <v>6851.0</v>
      </c>
      <c r="I82" s="6">
        <v>4.2523284E7</v>
      </c>
      <c r="J82" s="6">
        <v>1.54239788E8</v>
      </c>
      <c r="K82" s="4">
        <f t="shared" ref="K82:K88" si="36">I82-J82</f>
        <v>-111716504</v>
      </c>
      <c r="L82" s="4">
        <f>I82+Nov!L82</f>
        <v>3136721602</v>
      </c>
      <c r="M82" s="4">
        <f>J82+Nov!M82</f>
        <v>4057040288</v>
      </c>
      <c r="N82" s="4">
        <f t="shared" ref="N82:N88" si="37">L82-M82</f>
        <v>-920318686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12.0" customHeight="1">
      <c r="A83" s="3"/>
      <c r="B83" s="2">
        <f t="shared" ref="B83:B88" si="38">1+B82</f>
        <v>57</v>
      </c>
      <c r="C83" s="3" t="s">
        <v>86</v>
      </c>
      <c r="D83" s="6">
        <v>5.028864559E7</v>
      </c>
      <c r="E83" s="6">
        <v>2128051.61</v>
      </c>
      <c r="F83" s="6">
        <f t="shared" si="35"/>
        <v>48160593.98</v>
      </c>
      <c r="G83" s="6">
        <v>0.0</v>
      </c>
      <c r="H83" s="22">
        <v>21.0</v>
      </c>
      <c r="I83" s="6">
        <v>0.0</v>
      </c>
      <c r="J83" s="6">
        <v>0.0</v>
      </c>
      <c r="K83" s="4">
        <f t="shared" si="36"/>
        <v>0</v>
      </c>
      <c r="L83" s="4">
        <f>I83+Nov!L83</f>
        <v>29237669.08</v>
      </c>
      <c r="M83" s="4">
        <f>J83+Nov!M83</f>
        <v>116641955.7</v>
      </c>
      <c r="N83" s="4">
        <f t="shared" si="37"/>
        <v>-87404286.58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12.0" customHeight="1">
      <c r="A84" s="3"/>
      <c r="B84" s="2">
        <f t="shared" si="38"/>
        <v>58</v>
      </c>
      <c r="C84" s="3" t="s">
        <v>87</v>
      </c>
      <c r="D84" s="6">
        <v>3.24682949E8</v>
      </c>
      <c r="E84" s="6">
        <v>734032.0</v>
      </c>
      <c r="F84" s="6">
        <f t="shared" si="35"/>
        <v>323948917</v>
      </c>
      <c r="G84" s="6">
        <v>0.0</v>
      </c>
      <c r="H84" s="22">
        <v>143.0</v>
      </c>
      <c r="I84" s="6">
        <v>688703.0</v>
      </c>
      <c r="J84" s="6">
        <v>820646.0</v>
      </c>
      <c r="K84" s="4">
        <f t="shared" si="36"/>
        <v>-131943</v>
      </c>
      <c r="L84" s="4">
        <f>I84+Nov!L84</f>
        <v>6001643</v>
      </c>
      <c r="M84" s="4">
        <f>J84+Nov!M84</f>
        <v>23875160</v>
      </c>
      <c r="N84" s="4">
        <f t="shared" si="37"/>
        <v>-17873517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11.25" customHeight="1">
      <c r="A85" s="21"/>
      <c r="B85" s="2">
        <f t="shared" si="38"/>
        <v>59</v>
      </c>
      <c r="C85" s="3" t="s">
        <v>88</v>
      </c>
      <c r="D85" s="6">
        <v>6.8938008E7</v>
      </c>
      <c r="E85" s="6">
        <v>6070346.0</v>
      </c>
      <c r="F85" s="6">
        <f t="shared" si="35"/>
        <v>62867662</v>
      </c>
      <c r="G85" s="6">
        <v>0.0</v>
      </c>
      <c r="H85" s="22">
        <v>23.0</v>
      </c>
      <c r="I85" s="6">
        <v>0.0</v>
      </c>
      <c r="J85" s="6">
        <v>0.0</v>
      </c>
      <c r="K85" s="4">
        <f t="shared" si="36"/>
        <v>0</v>
      </c>
      <c r="L85" s="4">
        <f>I85+Nov!L85</f>
        <v>0</v>
      </c>
      <c r="M85" s="4">
        <f>J85+Nov!M85</f>
        <v>969461</v>
      </c>
      <c r="N85" s="4">
        <f t="shared" si="37"/>
        <v>-969461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12.0" customHeight="1">
      <c r="A86" s="3"/>
      <c r="B86" s="2">
        <f t="shared" si="38"/>
        <v>60</v>
      </c>
      <c r="C86" s="3" t="s">
        <v>89</v>
      </c>
      <c r="D86" s="6">
        <v>1.587768099E9</v>
      </c>
      <c r="E86" s="6">
        <v>8569544.0</v>
      </c>
      <c r="F86" s="6">
        <f t="shared" si="35"/>
        <v>1579198555</v>
      </c>
      <c r="G86" s="6">
        <v>0.0</v>
      </c>
      <c r="H86" s="22">
        <v>1461.0</v>
      </c>
      <c r="I86" s="6">
        <v>87303.0</v>
      </c>
      <c r="J86" s="6">
        <v>5550823.0</v>
      </c>
      <c r="K86" s="4">
        <f t="shared" si="36"/>
        <v>-5463520</v>
      </c>
      <c r="L86" s="4">
        <f>I86+Nov!L86</f>
        <v>594029</v>
      </c>
      <c r="M86" s="4">
        <f>J86+Nov!M86</f>
        <v>228942989</v>
      </c>
      <c r="N86" s="4">
        <f t="shared" si="37"/>
        <v>-228348960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12.0" customHeight="1">
      <c r="A87" s="3"/>
      <c r="B87" s="2">
        <f t="shared" si="38"/>
        <v>61</v>
      </c>
      <c r="C87" s="3" t="s">
        <v>90</v>
      </c>
      <c r="D87" s="6">
        <v>2.2053239485E8</v>
      </c>
      <c r="E87" s="6">
        <v>1071117.01</v>
      </c>
      <c r="F87" s="6">
        <f t="shared" si="35"/>
        <v>219461277.8</v>
      </c>
      <c r="G87" s="6">
        <v>0.0</v>
      </c>
      <c r="H87" s="22">
        <v>93.0</v>
      </c>
      <c r="I87" s="6">
        <v>333215.25</v>
      </c>
      <c r="J87" s="6">
        <v>127391.46</v>
      </c>
      <c r="K87" s="4">
        <f t="shared" si="36"/>
        <v>205823.79</v>
      </c>
      <c r="L87" s="4">
        <f>I87+Nov!L87</f>
        <v>3296265.83</v>
      </c>
      <c r="M87" s="4">
        <f>J87+Nov!M87</f>
        <v>20070156.71</v>
      </c>
      <c r="N87" s="4">
        <f t="shared" si="37"/>
        <v>-16773890.88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12.0" customHeight="1">
      <c r="A88" s="3"/>
      <c r="B88" s="2">
        <f t="shared" si="38"/>
        <v>62</v>
      </c>
      <c r="C88" s="3" t="s">
        <v>91</v>
      </c>
      <c r="D88" s="6">
        <v>4.55343526E8</v>
      </c>
      <c r="E88" s="6">
        <v>2943522.0</v>
      </c>
      <c r="F88" s="6">
        <f t="shared" si="35"/>
        <v>452400004</v>
      </c>
      <c r="G88" s="6">
        <v>0.0</v>
      </c>
      <c r="H88" s="22">
        <v>2664.0</v>
      </c>
      <c r="I88" s="6">
        <v>0.0</v>
      </c>
      <c r="J88" s="6">
        <v>6782716.0</v>
      </c>
      <c r="K88" s="4">
        <f t="shared" si="36"/>
        <v>-6782716</v>
      </c>
      <c r="L88" s="4">
        <f>I88+Nov!L88</f>
        <v>190176894</v>
      </c>
      <c r="M88" s="4">
        <f>J88+Nov!M88</f>
        <v>273135946</v>
      </c>
      <c r="N88" s="4">
        <f t="shared" si="37"/>
        <v>-82959052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12.0" customHeight="1">
      <c r="A89" s="26" t="s">
        <v>92</v>
      </c>
      <c r="B89" s="27"/>
      <c r="C89" s="34"/>
      <c r="D89" s="28">
        <f t="shared" ref="D89:N89" si="39">SUM(D82:D88)</f>
        <v>14193532645</v>
      </c>
      <c r="E89" s="28">
        <f t="shared" si="39"/>
        <v>81086403.62</v>
      </c>
      <c r="F89" s="28">
        <f t="shared" si="39"/>
        <v>14112446242</v>
      </c>
      <c r="G89" s="28">
        <f t="shared" si="39"/>
        <v>0</v>
      </c>
      <c r="H89" s="28">
        <f t="shared" si="39"/>
        <v>11256</v>
      </c>
      <c r="I89" s="28">
        <f t="shared" si="39"/>
        <v>43632505.25</v>
      </c>
      <c r="J89" s="28">
        <f t="shared" si="39"/>
        <v>167521364.5</v>
      </c>
      <c r="K89" s="28">
        <f t="shared" si="39"/>
        <v>-123888859.2</v>
      </c>
      <c r="L89" s="28">
        <f t="shared" si="39"/>
        <v>3366028103</v>
      </c>
      <c r="M89" s="28">
        <f t="shared" si="39"/>
        <v>4720675956</v>
      </c>
      <c r="N89" s="28">
        <f t="shared" si="39"/>
        <v>-1354647853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12.0" customHeight="1">
      <c r="A90" s="3"/>
      <c r="B90" s="2">
        <f>1+B88</f>
        <v>63</v>
      </c>
      <c r="C90" s="3" t="s">
        <v>93</v>
      </c>
      <c r="D90" s="6">
        <v>7.61155652E8</v>
      </c>
      <c r="E90" s="6">
        <v>5591671.0</v>
      </c>
      <c r="F90" s="6">
        <f>D90-E90</f>
        <v>755563981</v>
      </c>
      <c r="G90" s="6">
        <v>0.0</v>
      </c>
      <c r="H90" s="22">
        <v>565.0</v>
      </c>
      <c r="I90" s="6">
        <v>4693123.0</v>
      </c>
      <c r="J90" s="6">
        <v>1.8302556E7</v>
      </c>
      <c r="K90" s="4">
        <f>I90-J90</f>
        <v>-13609433</v>
      </c>
      <c r="L90" s="4">
        <f>I90+Nov!L90</f>
        <v>136732587</v>
      </c>
      <c r="M90" s="4">
        <f>J90+Nov!M90</f>
        <v>195413722</v>
      </c>
      <c r="N90" s="4">
        <f>L90-M90</f>
        <v>-58681135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12.0" customHeight="1">
      <c r="A91" s="26" t="s">
        <v>94</v>
      </c>
      <c r="B91" s="34"/>
      <c r="C91" s="1"/>
      <c r="D91" s="28">
        <f t="shared" ref="D91:N91" si="40">SUM(D90)</f>
        <v>761155652</v>
      </c>
      <c r="E91" s="28">
        <f t="shared" si="40"/>
        <v>5591671</v>
      </c>
      <c r="F91" s="28">
        <f t="shared" si="40"/>
        <v>755563981</v>
      </c>
      <c r="G91" s="28">
        <f t="shared" si="40"/>
        <v>0</v>
      </c>
      <c r="H91" s="30">
        <f t="shared" si="40"/>
        <v>565</v>
      </c>
      <c r="I91" s="28">
        <f t="shared" si="40"/>
        <v>4693123</v>
      </c>
      <c r="J91" s="28">
        <f t="shared" si="40"/>
        <v>18302556</v>
      </c>
      <c r="K91" s="28">
        <f t="shared" si="40"/>
        <v>-13609433</v>
      </c>
      <c r="L91" s="28">
        <f t="shared" si="40"/>
        <v>136732587</v>
      </c>
      <c r="M91" s="28">
        <f t="shared" si="40"/>
        <v>195413722</v>
      </c>
      <c r="N91" s="28">
        <f t="shared" si="40"/>
        <v>-58681135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12.0" customHeight="1">
      <c r="A92" s="1" t="s">
        <v>95</v>
      </c>
      <c r="B92" s="27"/>
      <c r="C92" s="34"/>
      <c r="D92" s="28">
        <f t="shared" ref="D92:N92" si="41">D80+D89+D91</f>
        <v>62537485298</v>
      </c>
      <c r="E92" s="28">
        <f t="shared" si="41"/>
        <v>410403172.9</v>
      </c>
      <c r="F92" s="28">
        <f t="shared" si="41"/>
        <v>62127082125</v>
      </c>
      <c r="G92" s="28">
        <f t="shared" si="41"/>
        <v>368250000</v>
      </c>
      <c r="H92" s="29">
        <f t="shared" si="41"/>
        <v>73039</v>
      </c>
      <c r="I92" s="28">
        <f t="shared" si="41"/>
        <v>435995003.1</v>
      </c>
      <c r="J92" s="28">
        <f t="shared" si="41"/>
        <v>577337820.5</v>
      </c>
      <c r="K92" s="28">
        <f t="shared" si="41"/>
        <v>-141342817.4</v>
      </c>
      <c r="L92" s="28">
        <f t="shared" si="41"/>
        <v>7168537043</v>
      </c>
      <c r="M92" s="28">
        <f t="shared" si="41"/>
        <v>12120983817</v>
      </c>
      <c r="N92" s="28">
        <f t="shared" si="41"/>
        <v>-4952446774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12.0" customHeight="1">
      <c r="A93" s="1" t="s">
        <v>96</v>
      </c>
      <c r="B93" s="2"/>
      <c r="C93" s="35"/>
      <c r="D93" s="6"/>
      <c r="E93" s="6"/>
      <c r="F93" s="6"/>
      <c r="G93" s="6"/>
      <c r="H93" s="22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12.0" customHeight="1">
      <c r="A94" s="21" t="s">
        <v>20</v>
      </c>
      <c r="B94" s="2"/>
      <c r="C94" s="35"/>
      <c r="D94" s="6"/>
      <c r="E94" s="6"/>
      <c r="F94" s="6"/>
      <c r="G94" s="6"/>
      <c r="H94" s="33"/>
      <c r="I94" s="6"/>
      <c r="J94" s="4"/>
      <c r="K94" s="4"/>
      <c r="L94" s="4"/>
      <c r="M94" s="4"/>
      <c r="N94" s="4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12.0" customHeight="1">
      <c r="A95" s="21"/>
      <c r="B95" s="2">
        <f>B90+1</f>
        <v>64</v>
      </c>
      <c r="C95" s="35" t="s">
        <v>97</v>
      </c>
      <c r="D95" s="6">
        <v>1.7547662266E8</v>
      </c>
      <c r="E95" s="6">
        <v>296885.75</v>
      </c>
      <c r="F95" s="6">
        <f t="shared" ref="F95:F98" si="42">D95-E95</f>
        <v>175179736.9</v>
      </c>
      <c r="G95" s="6">
        <v>0.0</v>
      </c>
      <c r="H95" s="22">
        <v>58.0</v>
      </c>
      <c r="I95" s="6">
        <v>35000.0</v>
      </c>
      <c r="J95" s="6">
        <v>0.0</v>
      </c>
      <c r="K95" s="4">
        <f t="shared" ref="K95:K98" si="43">I95-J95</f>
        <v>35000</v>
      </c>
      <c r="L95" s="4">
        <f>I95+Nov!L95</f>
        <v>1622500</v>
      </c>
      <c r="M95" s="4">
        <f>J95+Nov!M95</f>
        <v>1531495.34</v>
      </c>
      <c r="N95" s="4">
        <f t="shared" ref="N95:N98" si="44">L95-M95</f>
        <v>91004.66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12.0" customHeight="1">
      <c r="A96" s="21"/>
      <c r="B96" s="2">
        <f t="shared" ref="B96:B98" si="45">B95+1</f>
        <v>65</v>
      </c>
      <c r="C96" s="3" t="s">
        <v>98</v>
      </c>
      <c r="D96" s="6">
        <v>1.9494224922E10</v>
      </c>
      <c r="E96" s="6">
        <v>1.0339312E7</v>
      </c>
      <c r="F96" s="6">
        <f t="shared" si="42"/>
        <v>19483885610</v>
      </c>
      <c r="G96" s="6">
        <v>0.0</v>
      </c>
      <c r="H96" s="22">
        <v>20397.0</v>
      </c>
      <c r="I96" s="6">
        <v>356269.0</v>
      </c>
      <c r="J96" s="6">
        <v>2.04694793E8</v>
      </c>
      <c r="K96" s="4">
        <f t="shared" si="43"/>
        <v>-204338524</v>
      </c>
      <c r="L96" s="4">
        <f>I96+Nov!L96</f>
        <v>4240197</v>
      </c>
      <c r="M96" s="4">
        <f>J96+Nov!M96</f>
        <v>3442501379</v>
      </c>
      <c r="N96" s="4">
        <f t="shared" si="44"/>
        <v>-3438261182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12.0" customHeight="1">
      <c r="A97" s="21"/>
      <c r="B97" s="2">
        <f t="shared" si="45"/>
        <v>66</v>
      </c>
      <c r="C97" s="3" t="s">
        <v>99</v>
      </c>
      <c r="D97" s="6">
        <v>2.447249375E9</v>
      </c>
      <c r="E97" s="6">
        <v>5494159.0</v>
      </c>
      <c r="F97" s="6">
        <f t="shared" si="42"/>
        <v>2441755216</v>
      </c>
      <c r="G97" s="6">
        <v>0.0</v>
      </c>
      <c r="H97" s="22">
        <v>1251.0</v>
      </c>
      <c r="I97" s="6">
        <v>5.0459686E7</v>
      </c>
      <c r="J97" s="6">
        <v>5.3383584E7</v>
      </c>
      <c r="K97" s="4">
        <f t="shared" si="43"/>
        <v>-2923898</v>
      </c>
      <c r="L97" s="4">
        <f>I97+Nov!L97</f>
        <v>1311001587</v>
      </c>
      <c r="M97" s="4">
        <f>J97+Nov!M97</f>
        <v>1708357300</v>
      </c>
      <c r="N97" s="4">
        <f t="shared" si="44"/>
        <v>-397355713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12.0" customHeight="1">
      <c r="A98" s="1"/>
      <c r="B98" s="2">
        <f t="shared" si="45"/>
        <v>67</v>
      </c>
      <c r="C98" s="3" t="s">
        <v>100</v>
      </c>
      <c r="D98" s="6">
        <v>1.0752815162E10</v>
      </c>
      <c r="E98" s="6">
        <v>5.79817E7</v>
      </c>
      <c r="F98" s="6">
        <f t="shared" si="42"/>
        <v>10694833462</v>
      </c>
      <c r="G98" s="6">
        <v>0.0</v>
      </c>
      <c r="H98" s="22">
        <v>74674.0</v>
      </c>
      <c r="I98" s="6">
        <v>1.28924317E8</v>
      </c>
      <c r="J98" s="6">
        <v>4.37420317E8</v>
      </c>
      <c r="K98" s="4">
        <f t="shared" si="43"/>
        <v>-308496000</v>
      </c>
      <c r="L98" s="4">
        <f>I98+Nov!L98</f>
        <v>5077856011</v>
      </c>
      <c r="M98" s="4">
        <f>J98+Nov!M98</f>
        <v>7223585755</v>
      </c>
      <c r="N98" s="4">
        <f t="shared" si="44"/>
        <v>-2145729744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12.0" customHeight="1">
      <c r="A99" s="21" t="s">
        <v>40</v>
      </c>
      <c r="B99" s="2"/>
      <c r="C99" s="3"/>
      <c r="D99" s="6"/>
      <c r="E99" s="6"/>
      <c r="F99" s="6"/>
      <c r="G99" s="6"/>
      <c r="H99" s="22"/>
      <c r="I99" s="6"/>
      <c r="J99" s="6"/>
      <c r="K99" s="4"/>
      <c r="L99" s="4"/>
      <c r="M99" s="4"/>
      <c r="N99" s="4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12.0" customHeight="1">
      <c r="A100" s="1"/>
      <c r="B100" s="2">
        <f>1+B98</f>
        <v>68</v>
      </c>
      <c r="C100" s="3" t="s">
        <v>98</v>
      </c>
      <c r="D100" s="6">
        <v>1.3753872096E10</v>
      </c>
      <c r="E100" s="6">
        <v>7300417.0</v>
      </c>
      <c r="F100" s="6">
        <f>D100-E100</f>
        <v>13746571679</v>
      </c>
      <c r="G100" s="6">
        <v>0.0</v>
      </c>
      <c r="H100" s="22">
        <v>31830.0</v>
      </c>
      <c r="I100" s="6">
        <v>7.01396214E8</v>
      </c>
      <c r="J100" s="6">
        <v>1.071622363E9</v>
      </c>
      <c r="K100" s="4">
        <f>I100-J100</f>
        <v>-370226149</v>
      </c>
      <c r="L100" s="4">
        <f>I100+Nov!L100</f>
        <v>11730655030</v>
      </c>
      <c r="M100" s="4">
        <f>J100+Nov!M100</f>
        <v>9894871820</v>
      </c>
      <c r="N100" s="4">
        <f>L100-M100</f>
        <v>1835783210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12.0" customHeight="1">
      <c r="A101" s="26" t="s">
        <v>46</v>
      </c>
      <c r="B101" s="2"/>
      <c r="C101" s="3"/>
      <c r="D101" s="28">
        <f t="shared" ref="D101:N101" si="46">SUM(D95:D98)+D100</f>
        <v>46623638178</v>
      </c>
      <c r="E101" s="28">
        <f t="shared" si="46"/>
        <v>81412473.75</v>
      </c>
      <c r="F101" s="28">
        <f t="shared" si="46"/>
        <v>46542225704</v>
      </c>
      <c r="G101" s="28">
        <f t="shared" si="46"/>
        <v>0</v>
      </c>
      <c r="H101" s="30">
        <f t="shared" si="46"/>
        <v>128210</v>
      </c>
      <c r="I101" s="28">
        <f t="shared" si="46"/>
        <v>881171486</v>
      </c>
      <c r="J101" s="28">
        <f t="shared" si="46"/>
        <v>1767121057</v>
      </c>
      <c r="K101" s="28">
        <f t="shared" si="46"/>
        <v>-885949571</v>
      </c>
      <c r="L101" s="28">
        <f t="shared" si="46"/>
        <v>18125375325</v>
      </c>
      <c r="M101" s="28">
        <f t="shared" si="46"/>
        <v>22270847749</v>
      </c>
      <c r="N101" s="28">
        <f t="shared" si="46"/>
        <v>-4145472424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12.0" customHeight="1">
      <c r="A102" s="21" t="s">
        <v>47</v>
      </c>
      <c r="B102" s="2"/>
      <c r="C102" s="3"/>
      <c r="D102" s="6"/>
      <c r="E102" s="6"/>
      <c r="F102" s="6"/>
      <c r="G102" s="6"/>
      <c r="H102" s="33"/>
      <c r="I102" s="6"/>
      <c r="J102" s="4"/>
      <c r="K102" s="4"/>
      <c r="L102" s="4"/>
      <c r="M102" s="4"/>
      <c r="N102" s="4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12.0" customHeight="1">
      <c r="A103" s="1"/>
      <c r="B103" s="2">
        <f>1+B100</f>
        <v>69</v>
      </c>
      <c r="C103" s="3" t="s">
        <v>101</v>
      </c>
      <c r="D103" s="6">
        <v>1.400696822E9</v>
      </c>
      <c r="E103" s="6">
        <v>4620697.0</v>
      </c>
      <c r="F103" s="6">
        <f>D103-E103</f>
        <v>1396076125</v>
      </c>
      <c r="G103" s="6">
        <v>0.0</v>
      </c>
      <c r="H103" s="22">
        <v>3967.0</v>
      </c>
      <c r="I103" s="6">
        <v>1.0988525E7</v>
      </c>
      <c r="J103" s="6">
        <v>2.8278468E7</v>
      </c>
      <c r="K103" s="4">
        <f>I103-J103</f>
        <v>-17289943</v>
      </c>
      <c r="L103" s="4">
        <f>I103+Nov!L103</f>
        <v>1122189969</v>
      </c>
      <c r="M103" s="4">
        <f>J103+Nov!M103</f>
        <v>2120005679</v>
      </c>
      <c r="N103" s="4">
        <f>L103-M103</f>
        <v>-997815710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12.0" customHeight="1">
      <c r="A104" s="26" t="s">
        <v>92</v>
      </c>
      <c r="B104" s="2"/>
      <c r="C104" s="3"/>
      <c r="D104" s="28">
        <f t="shared" ref="D104:N104" si="47">SUM(D103)</f>
        <v>1400696822</v>
      </c>
      <c r="E104" s="28">
        <f t="shared" si="47"/>
        <v>4620697</v>
      </c>
      <c r="F104" s="28">
        <f t="shared" si="47"/>
        <v>1396076125</v>
      </c>
      <c r="G104" s="28">
        <f t="shared" si="47"/>
        <v>0</v>
      </c>
      <c r="H104" s="30">
        <f t="shared" si="47"/>
        <v>3967</v>
      </c>
      <c r="I104" s="28">
        <f t="shared" si="47"/>
        <v>10988525</v>
      </c>
      <c r="J104" s="28">
        <f t="shared" si="47"/>
        <v>28278468</v>
      </c>
      <c r="K104" s="28">
        <f t="shared" si="47"/>
        <v>-17289943</v>
      </c>
      <c r="L104" s="28">
        <f t="shared" si="47"/>
        <v>1122189969</v>
      </c>
      <c r="M104" s="28">
        <f t="shared" si="47"/>
        <v>2120005679</v>
      </c>
      <c r="N104" s="28">
        <f t="shared" si="47"/>
        <v>-997815710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12.0" customHeight="1">
      <c r="A105" s="1" t="s">
        <v>102</v>
      </c>
      <c r="B105" s="2"/>
      <c r="C105" s="3"/>
      <c r="D105" s="28">
        <f t="shared" ref="D105:N105" si="48">D101+D104</f>
        <v>48024335000</v>
      </c>
      <c r="E105" s="28">
        <f t="shared" si="48"/>
        <v>86033170.75</v>
      </c>
      <c r="F105" s="28">
        <f t="shared" si="48"/>
        <v>47938301829</v>
      </c>
      <c r="G105" s="28">
        <f t="shared" si="48"/>
        <v>0</v>
      </c>
      <c r="H105" s="30">
        <f t="shared" si="48"/>
        <v>132177</v>
      </c>
      <c r="I105" s="28">
        <f t="shared" si="48"/>
        <v>892160011</v>
      </c>
      <c r="J105" s="28">
        <f t="shared" si="48"/>
        <v>1795399525</v>
      </c>
      <c r="K105" s="28">
        <f t="shared" si="48"/>
        <v>-903239514</v>
      </c>
      <c r="L105" s="28">
        <f t="shared" si="48"/>
        <v>19247565294</v>
      </c>
      <c r="M105" s="28">
        <f t="shared" si="48"/>
        <v>24390853428</v>
      </c>
      <c r="N105" s="28">
        <f t="shared" si="48"/>
        <v>-5143288134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12.0" customHeight="1">
      <c r="A106" s="1" t="s">
        <v>103</v>
      </c>
      <c r="B106" s="2"/>
      <c r="C106" s="3"/>
      <c r="D106" s="31"/>
      <c r="E106" s="31"/>
      <c r="F106" s="31"/>
      <c r="G106" s="31"/>
      <c r="H106" s="32"/>
      <c r="I106" s="31"/>
      <c r="J106" s="31"/>
      <c r="K106" s="31"/>
      <c r="L106" s="31"/>
      <c r="M106" s="31"/>
      <c r="N106" s="3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12.0" customHeight="1">
      <c r="A107" s="21" t="s">
        <v>104</v>
      </c>
      <c r="B107" s="2"/>
      <c r="C107" s="3"/>
      <c r="D107" s="6"/>
      <c r="E107" s="6"/>
      <c r="F107" s="6"/>
      <c r="G107" s="6"/>
      <c r="H107" s="33"/>
      <c r="I107" s="6"/>
      <c r="J107" s="6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12.0" customHeight="1">
      <c r="A108" s="21"/>
      <c r="B108" s="2">
        <f>1+B103</f>
        <v>70</v>
      </c>
      <c r="C108" s="3" t="s">
        <v>105</v>
      </c>
      <c r="D108" s="6">
        <v>9.760441312E9</v>
      </c>
      <c r="E108" s="6">
        <v>4.3726355E7</v>
      </c>
      <c r="F108" s="6">
        <f t="shared" ref="F108:F110" si="49">D108-E108</f>
        <v>9716714957</v>
      </c>
      <c r="G108" s="6">
        <v>0.0</v>
      </c>
      <c r="H108" s="22">
        <v>591254.0</v>
      </c>
      <c r="I108" s="6">
        <v>1.79792321E8</v>
      </c>
      <c r="J108" s="6">
        <v>7.1309268E7</v>
      </c>
      <c r="K108" s="4">
        <f t="shared" ref="K108:K110" si="50">I108-J108</f>
        <v>108483053</v>
      </c>
      <c r="L108" s="4">
        <f>I108+Nov!L108</f>
        <v>1939474518</v>
      </c>
      <c r="M108" s="4">
        <f>J108+Nov!M108</f>
        <v>1673184453</v>
      </c>
      <c r="N108" s="4">
        <f t="shared" ref="N108:N110" si="51">L108-M108</f>
        <v>266290065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12.0" customHeight="1">
      <c r="A109" s="1"/>
      <c r="B109" s="2">
        <f t="shared" ref="B109:B110" si="52">1+B108</f>
        <v>71</v>
      </c>
      <c r="C109" s="3" t="s">
        <v>106</v>
      </c>
      <c r="D109" s="6">
        <v>7.186083957E9</v>
      </c>
      <c r="E109" s="6">
        <v>1.22253573E8</v>
      </c>
      <c r="F109" s="6">
        <f t="shared" si="49"/>
        <v>7063830384</v>
      </c>
      <c r="G109" s="6">
        <v>0.0</v>
      </c>
      <c r="H109" s="22">
        <v>12291.0</v>
      </c>
      <c r="I109" s="6">
        <v>3.05407378E8</v>
      </c>
      <c r="J109" s="6">
        <v>8.3117837E7</v>
      </c>
      <c r="K109" s="4">
        <f t="shared" si="50"/>
        <v>222289541</v>
      </c>
      <c r="L109" s="4">
        <f>I109+Nov!L109</f>
        <v>3148484962</v>
      </c>
      <c r="M109" s="4">
        <f>J109+Nov!M109</f>
        <v>2283373495</v>
      </c>
      <c r="N109" s="4">
        <f t="shared" si="51"/>
        <v>865111467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12.0" customHeight="1">
      <c r="A110" s="1"/>
      <c r="B110" s="2">
        <f t="shared" si="52"/>
        <v>72</v>
      </c>
      <c r="C110" s="3" t="s">
        <v>107</v>
      </c>
      <c r="D110" s="6">
        <v>3.689905385E9</v>
      </c>
      <c r="E110" s="6">
        <v>2.9991991E7</v>
      </c>
      <c r="F110" s="6">
        <f t="shared" si="49"/>
        <v>3659913394</v>
      </c>
      <c r="G110" s="6">
        <v>0.0</v>
      </c>
      <c r="H110" s="22">
        <v>5335.0</v>
      </c>
      <c r="I110" s="6">
        <v>5.2410526E7</v>
      </c>
      <c r="J110" s="6">
        <v>8.6471405E7</v>
      </c>
      <c r="K110" s="4">
        <f t="shared" si="50"/>
        <v>-34060879</v>
      </c>
      <c r="L110" s="4">
        <f>I110+Nov!L110</f>
        <v>1486424395</v>
      </c>
      <c r="M110" s="4">
        <f>J110+Nov!M110</f>
        <v>1054621876</v>
      </c>
      <c r="N110" s="4">
        <f t="shared" si="51"/>
        <v>431802519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12.0" customHeight="1">
      <c r="A111" s="26" t="s">
        <v>46</v>
      </c>
      <c r="B111" s="2"/>
      <c r="C111" s="3"/>
      <c r="D111" s="28">
        <f t="shared" ref="D111:N111" si="53">D108+D109+D110</f>
        <v>20636430654</v>
      </c>
      <c r="E111" s="28">
        <f t="shared" si="53"/>
        <v>195971919</v>
      </c>
      <c r="F111" s="28">
        <f t="shared" si="53"/>
        <v>20440458735</v>
      </c>
      <c r="G111" s="28">
        <f t="shared" si="53"/>
        <v>0</v>
      </c>
      <c r="H111" s="29">
        <f t="shared" si="53"/>
        <v>608880</v>
      </c>
      <c r="I111" s="28">
        <f t="shared" si="53"/>
        <v>537610225</v>
      </c>
      <c r="J111" s="28">
        <f t="shared" si="53"/>
        <v>240898510</v>
      </c>
      <c r="K111" s="28">
        <f t="shared" si="53"/>
        <v>296711715</v>
      </c>
      <c r="L111" s="28">
        <f t="shared" si="53"/>
        <v>6574383875</v>
      </c>
      <c r="M111" s="28">
        <f t="shared" si="53"/>
        <v>5011179824</v>
      </c>
      <c r="N111" s="28">
        <f t="shared" si="53"/>
        <v>1563204051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12.0" customHeight="1">
      <c r="A112" s="21" t="s">
        <v>108</v>
      </c>
      <c r="B112" s="2"/>
      <c r="C112" s="3"/>
      <c r="D112" s="6"/>
      <c r="E112" s="6"/>
      <c r="F112" s="6"/>
      <c r="G112" s="6"/>
      <c r="H112" s="33"/>
      <c r="I112" s="6"/>
      <c r="J112" s="6"/>
      <c r="K112" s="4"/>
      <c r="L112" s="4"/>
      <c r="M112" s="4"/>
      <c r="N112" s="4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12.0" customHeight="1">
      <c r="A113" s="1"/>
      <c r="B113" s="2">
        <f>1+B110</f>
        <v>73</v>
      </c>
      <c r="C113" s="3" t="s">
        <v>105</v>
      </c>
      <c r="D113" s="6">
        <v>8.802787126E9</v>
      </c>
      <c r="E113" s="6">
        <v>3.6737211E7</v>
      </c>
      <c r="F113" s="6">
        <f>D113-E113</f>
        <v>8766049915</v>
      </c>
      <c r="G113" s="6">
        <v>0.0</v>
      </c>
      <c r="H113" s="22">
        <v>6886.0</v>
      </c>
      <c r="I113" s="6">
        <v>2.7555297E7</v>
      </c>
      <c r="J113" s="6">
        <v>7.8413757E7</v>
      </c>
      <c r="K113" s="4">
        <f>I113-J113</f>
        <v>-50858460</v>
      </c>
      <c r="L113" s="4">
        <f>I113+Nov!L113</f>
        <v>512649286</v>
      </c>
      <c r="M113" s="4">
        <f>J113+Nov!M113</f>
        <v>1702087566</v>
      </c>
      <c r="N113" s="4">
        <f>L113-M113</f>
        <v>-1189438280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12.0" customHeight="1">
      <c r="A114" s="26" t="s">
        <v>92</v>
      </c>
      <c r="B114" s="27"/>
      <c r="C114" s="1"/>
      <c r="D114" s="28">
        <f t="shared" ref="D114:N114" si="54">SUM(D113)</f>
        <v>8802787126</v>
      </c>
      <c r="E114" s="28">
        <f t="shared" si="54"/>
        <v>36737211</v>
      </c>
      <c r="F114" s="28">
        <f t="shared" si="54"/>
        <v>8766049915</v>
      </c>
      <c r="G114" s="28">
        <f t="shared" si="54"/>
        <v>0</v>
      </c>
      <c r="H114" s="30">
        <f t="shared" si="54"/>
        <v>6886</v>
      </c>
      <c r="I114" s="28">
        <f t="shared" si="54"/>
        <v>27555297</v>
      </c>
      <c r="J114" s="28">
        <f t="shared" si="54"/>
        <v>78413757</v>
      </c>
      <c r="K114" s="28">
        <f t="shared" si="54"/>
        <v>-50858460</v>
      </c>
      <c r="L114" s="28">
        <f t="shared" si="54"/>
        <v>512649286</v>
      </c>
      <c r="M114" s="28">
        <f t="shared" si="54"/>
        <v>1702087566</v>
      </c>
      <c r="N114" s="28">
        <f t="shared" si="54"/>
        <v>-1189438280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12.0" customHeight="1">
      <c r="A115" s="1" t="s">
        <v>109</v>
      </c>
      <c r="B115" s="36"/>
      <c r="C115" s="34"/>
      <c r="D115" s="28">
        <f t="shared" ref="D115:N115" si="55">SUM(D111+D114)</f>
        <v>29439217780</v>
      </c>
      <c r="E115" s="28">
        <f t="shared" si="55"/>
        <v>232709130</v>
      </c>
      <c r="F115" s="28">
        <f t="shared" si="55"/>
        <v>29206508650</v>
      </c>
      <c r="G115" s="28">
        <f t="shared" si="55"/>
        <v>0</v>
      </c>
      <c r="H115" s="30">
        <f t="shared" si="55"/>
        <v>615766</v>
      </c>
      <c r="I115" s="28">
        <f t="shared" si="55"/>
        <v>565165522</v>
      </c>
      <c r="J115" s="28">
        <f t="shared" si="55"/>
        <v>319312267</v>
      </c>
      <c r="K115" s="28">
        <f t="shared" si="55"/>
        <v>245853255</v>
      </c>
      <c r="L115" s="28">
        <f t="shared" si="55"/>
        <v>7087033161</v>
      </c>
      <c r="M115" s="28">
        <f t="shared" si="55"/>
        <v>6713267390</v>
      </c>
      <c r="N115" s="28">
        <f t="shared" si="55"/>
        <v>373765771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12.0" customHeight="1">
      <c r="A116" s="37" t="s">
        <v>110</v>
      </c>
      <c r="B116" s="38"/>
      <c r="C116" s="39"/>
      <c r="D116" s="40">
        <f t="shared" ref="D116:N116" si="56">D40+D64+D92+D105+D115</f>
        <v>204335826194</v>
      </c>
      <c r="E116" s="40">
        <f t="shared" si="56"/>
        <v>1062190317</v>
      </c>
      <c r="F116" s="40">
        <f t="shared" si="56"/>
        <v>203273635877</v>
      </c>
      <c r="G116" s="40">
        <f t="shared" si="56"/>
        <v>53233895978</v>
      </c>
      <c r="H116" s="41">
        <f t="shared" si="56"/>
        <v>1986842</v>
      </c>
      <c r="I116" s="40">
        <f t="shared" si="56"/>
        <v>4208584719</v>
      </c>
      <c r="J116" s="40">
        <f t="shared" si="56"/>
        <v>5920514004</v>
      </c>
      <c r="K116" s="40">
        <f t="shared" si="56"/>
        <v>-1711929285</v>
      </c>
      <c r="L116" s="40">
        <f t="shared" si="56"/>
        <v>39557835528</v>
      </c>
      <c r="M116" s="40">
        <f t="shared" si="56"/>
        <v>57399067522</v>
      </c>
      <c r="N116" s="40">
        <f t="shared" si="56"/>
        <v>-17841231994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0" customHeight="1">
      <c r="A117" s="44"/>
      <c r="B117" s="44"/>
      <c r="C117" s="44"/>
      <c r="D117" s="4"/>
      <c r="E117" s="4"/>
      <c r="F117" s="4"/>
      <c r="G117" s="4"/>
      <c r="H117" s="5"/>
      <c r="I117" s="6"/>
      <c r="J117" s="4"/>
      <c r="K117" s="4"/>
      <c r="L117" s="4">
        <f>I116+Nov!L116-L116</f>
        <v>0.000007629394531</v>
      </c>
      <c r="M117" s="4">
        <f>J116+Nov!M116-Dec!M116</f>
        <v>0</v>
      </c>
      <c r="N117" s="4">
        <f>K116+Nov!N116-Dec!N116</f>
        <v>0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12.0" customHeight="1">
      <c r="A118" s="63" t="s">
        <v>131</v>
      </c>
      <c r="B118" s="44"/>
      <c r="C118" s="44"/>
      <c r="D118" s="4"/>
      <c r="E118" s="4"/>
      <c r="F118" s="4"/>
      <c r="G118" s="4"/>
      <c r="H118" s="5"/>
      <c r="I118" s="6"/>
      <c r="J118" s="4"/>
      <c r="K118" s="4"/>
      <c r="L118" s="4"/>
      <c r="M118" s="4"/>
      <c r="N118" s="4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12.0" customHeight="1">
      <c r="A119" s="63" t="s">
        <v>132</v>
      </c>
      <c r="B119" s="44"/>
      <c r="C119" s="44"/>
      <c r="D119" s="4"/>
      <c r="E119" s="4"/>
      <c r="F119" s="4"/>
      <c r="G119" s="4"/>
      <c r="H119" s="5"/>
      <c r="I119" s="6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12.0" customHeight="1">
      <c r="A120" s="63" t="s">
        <v>133</v>
      </c>
      <c r="B120" s="44"/>
      <c r="C120" s="44"/>
      <c r="D120" s="4"/>
      <c r="E120" s="4"/>
      <c r="F120" s="4"/>
      <c r="G120" s="4"/>
      <c r="H120" s="5"/>
      <c r="I120" s="6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12.0" customHeight="1">
      <c r="A121" s="44"/>
      <c r="B121" s="44"/>
      <c r="C121" s="44"/>
      <c r="D121" s="4"/>
      <c r="E121" s="4"/>
      <c r="F121" s="4"/>
      <c r="G121" s="4"/>
      <c r="H121" s="5"/>
      <c r="I121" s="6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12.0" customHeight="1">
      <c r="A122" s="44"/>
      <c r="B122" s="44"/>
      <c r="C122" s="44"/>
      <c r="D122" s="4"/>
      <c r="E122" s="4"/>
      <c r="F122" s="4"/>
      <c r="G122" s="4"/>
      <c r="H122" s="5"/>
      <c r="I122" s="6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12.0" customHeight="1">
      <c r="A123" s="44"/>
      <c r="B123" s="44"/>
      <c r="C123" s="44"/>
      <c r="D123" s="4"/>
      <c r="E123" s="4"/>
      <c r="F123" s="4"/>
      <c r="G123" s="4"/>
      <c r="H123" s="5"/>
      <c r="I123" s="6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12.0" customHeight="1">
      <c r="A124" s="44"/>
      <c r="B124" s="44"/>
      <c r="C124" s="44"/>
      <c r="D124" s="4"/>
      <c r="E124" s="4"/>
      <c r="F124" s="4"/>
      <c r="G124" s="4"/>
      <c r="H124" s="5"/>
      <c r="I124" s="6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12.0" customHeight="1">
      <c r="A125" s="44"/>
      <c r="B125" s="44"/>
      <c r="C125" s="44"/>
      <c r="D125" s="4"/>
      <c r="E125" s="4"/>
      <c r="F125" s="4"/>
      <c r="G125" s="4"/>
      <c r="H125" s="5"/>
      <c r="I125" s="6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12.0" customHeight="1">
      <c r="A126" s="44"/>
      <c r="B126" s="44"/>
      <c r="C126" s="44"/>
      <c r="D126" s="4"/>
      <c r="E126" s="4"/>
      <c r="F126" s="4"/>
      <c r="G126" s="4"/>
      <c r="H126" s="5"/>
      <c r="I126" s="6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12.0" customHeight="1">
      <c r="A127" s="44"/>
      <c r="B127" s="44"/>
      <c r="C127" s="44"/>
      <c r="D127" s="4"/>
      <c r="E127" s="4"/>
      <c r="F127" s="4"/>
      <c r="G127" s="4"/>
      <c r="H127" s="5"/>
      <c r="I127" s="6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12.0" customHeight="1">
      <c r="A128" s="44"/>
      <c r="B128" s="44"/>
      <c r="C128" s="44"/>
      <c r="D128" s="4"/>
      <c r="E128" s="4"/>
      <c r="F128" s="4"/>
      <c r="G128" s="4"/>
      <c r="H128" s="5"/>
      <c r="I128" s="6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12.0" customHeight="1">
      <c r="A129" s="44"/>
      <c r="B129" s="44"/>
      <c r="C129" s="44"/>
      <c r="D129" s="4"/>
      <c r="E129" s="4"/>
      <c r="F129" s="4"/>
      <c r="G129" s="4"/>
      <c r="H129" s="5"/>
      <c r="I129" s="6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12.0" customHeight="1">
      <c r="A130" s="44"/>
      <c r="B130" s="44"/>
      <c r="C130" s="44"/>
      <c r="D130" s="4"/>
      <c r="E130" s="4"/>
      <c r="F130" s="4"/>
      <c r="G130" s="4"/>
      <c r="H130" s="5"/>
      <c r="I130" s="6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12.0" customHeight="1">
      <c r="A131" s="44"/>
      <c r="B131" s="44"/>
      <c r="C131" s="44"/>
      <c r="D131" s="4"/>
      <c r="E131" s="4"/>
      <c r="F131" s="4"/>
      <c r="G131" s="4"/>
      <c r="H131" s="5"/>
      <c r="I131" s="6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12.0" customHeight="1">
      <c r="A132" s="44"/>
      <c r="B132" s="44"/>
      <c r="C132" s="44"/>
      <c r="D132" s="4"/>
      <c r="E132" s="4"/>
      <c r="F132" s="4"/>
      <c r="G132" s="4"/>
      <c r="H132" s="5"/>
      <c r="I132" s="6"/>
      <c r="J132" s="4"/>
      <c r="K132" s="4"/>
      <c r="L132" s="4"/>
      <c r="M132" s="4"/>
      <c r="N132" s="4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12.0" customHeight="1">
      <c r="A133" s="44"/>
      <c r="B133" s="44"/>
      <c r="C133" s="44"/>
      <c r="D133" s="4"/>
      <c r="E133" s="4"/>
      <c r="F133" s="4"/>
      <c r="G133" s="4"/>
      <c r="H133" s="5"/>
      <c r="I133" s="6"/>
      <c r="J133" s="4"/>
      <c r="K133" s="4"/>
      <c r="L133" s="4"/>
      <c r="M133" s="4"/>
      <c r="N133" s="4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12.0" customHeight="1">
      <c r="A134" s="44"/>
      <c r="B134" s="44"/>
      <c r="C134" s="44"/>
      <c r="D134" s="4"/>
      <c r="E134" s="4"/>
      <c r="F134" s="4"/>
      <c r="G134" s="4"/>
      <c r="H134" s="5"/>
      <c r="I134" s="6"/>
      <c r="J134" s="4"/>
      <c r="K134" s="4"/>
      <c r="L134" s="4"/>
      <c r="M134" s="4"/>
      <c r="N134" s="4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12.0" customHeight="1">
      <c r="A135" s="44"/>
      <c r="B135" s="44"/>
      <c r="C135" s="44"/>
      <c r="D135" s="4"/>
      <c r="E135" s="4"/>
      <c r="F135" s="4"/>
      <c r="G135" s="4"/>
      <c r="H135" s="5"/>
      <c r="I135" s="6"/>
      <c r="J135" s="4"/>
      <c r="K135" s="4"/>
      <c r="L135" s="4"/>
      <c r="M135" s="4"/>
      <c r="N135" s="4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12.0" customHeight="1">
      <c r="A136" s="44"/>
      <c r="B136" s="44"/>
      <c r="C136" s="44"/>
      <c r="D136" s="4"/>
      <c r="E136" s="4"/>
      <c r="F136" s="4"/>
      <c r="G136" s="4"/>
      <c r="H136" s="5"/>
      <c r="I136" s="6"/>
      <c r="J136" s="4"/>
      <c r="K136" s="4"/>
      <c r="L136" s="4"/>
      <c r="M136" s="4"/>
      <c r="N136" s="4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12.0" customHeight="1">
      <c r="A137" s="44"/>
      <c r="B137" s="44"/>
      <c r="C137" s="44"/>
      <c r="D137" s="4"/>
      <c r="E137" s="4"/>
      <c r="F137" s="4"/>
      <c r="G137" s="4"/>
      <c r="H137" s="5"/>
      <c r="I137" s="6"/>
      <c r="J137" s="4"/>
      <c r="K137" s="4"/>
      <c r="L137" s="4"/>
      <c r="M137" s="4"/>
      <c r="N137" s="4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12.0" customHeight="1">
      <c r="A138" s="44"/>
      <c r="B138" s="44"/>
      <c r="C138" s="44"/>
      <c r="D138" s="4"/>
      <c r="E138" s="4"/>
      <c r="F138" s="4"/>
      <c r="G138" s="4"/>
      <c r="H138" s="5"/>
      <c r="I138" s="6"/>
      <c r="J138" s="4"/>
      <c r="K138" s="4"/>
      <c r="L138" s="4"/>
      <c r="M138" s="4"/>
      <c r="N138" s="4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12.0" customHeight="1">
      <c r="A139" s="44"/>
      <c r="B139" s="44"/>
      <c r="C139" s="44"/>
      <c r="D139" s="4"/>
      <c r="E139" s="4"/>
      <c r="F139" s="4"/>
      <c r="G139" s="4"/>
      <c r="H139" s="5"/>
      <c r="I139" s="6"/>
      <c r="J139" s="4"/>
      <c r="K139" s="4"/>
      <c r="L139" s="4"/>
      <c r="M139" s="4"/>
      <c r="N139" s="4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12.0" customHeight="1">
      <c r="A140" s="44"/>
      <c r="B140" s="44"/>
      <c r="C140" s="44"/>
      <c r="D140" s="4"/>
      <c r="E140" s="4"/>
      <c r="F140" s="4"/>
      <c r="G140" s="4"/>
      <c r="H140" s="5"/>
      <c r="I140" s="6"/>
      <c r="J140" s="4"/>
      <c r="K140" s="4"/>
      <c r="L140" s="4"/>
      <c r="M140" s="4"/>
      <c r="N140" s="4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12.0" customHeight="1">
      <c r="A141" s="44"/>
      <c r="B141" s="44"/>
      <c r="C141" s="44"/>
      <c r="D141" s="4"/>
      <c r="E141" s="4"/>
      <c r="F141" s="4"/>
      <c r="G141" s="4"/>
      <c r="H141" s="5"/>
      <c r="I141" s="6"/>
      <c r="J141" s="4"/>
      <c r="K141" s="4"/>
      <c r="L141" s="4"/>
      <c r="M141" s="4"/>
      <c r="N141" s="4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12.0" customHeight="1">
      <c r="A142" s="44"/>
      <c r="B142" s="44"/>
      <c r="C142" s="44"/>
      <c r="D142" s="4"/>
      <c r="E142" s="4"/>
      <c r="F142" s="4"/>
      <c r="G142" s="4"/>
      <c r="H142" s="5"/>
      <c r="I142" s="6"/>
      <c r="J142" s="4"/>
      <c r="K142" s="4"/>
      <c r="L142" s="4"/>
      <c r="M142" s="4"/>
      <c r="N142" s="4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12.0" customHeight="1">
      <c r="A143" s="44"/>
      <c r="B143" s="44"/>
      <c r="C143" s="44"/>
      <c r="D143" s="4"/>
      <c r="E143" s="4"/>
      <c r="F143" s="4"/>
      <c r="G143" s="4"/>
      <c r="H143" s="5"/>
      <c r="I143" s="6"/>
      <c r="J143" s="4"/>
      <c r="K143" s="4"/>
      <c r="L143" s="4"/>
      <c r="M143" s="4"/>
      <c r="N143" s="4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12.0" customHeight="1">
      <c r="A144" s="44"/>
      <c r="B144" s="44"/>
      <c r="C144" s="44"/>
      <c r="D144" s="4"/>
      <c r="E144" s="4"/>
      <c r="F144" s="4"/>
      <c r="G144" s="4"/>
      <c r="H144" s="5"/>
      <c r="I144" s="6"/>
      <c r="J144" s="4"/>
      <c r="K144" s="4"/>
      <c r="L144" s="4"/>
      <c r="M144" s="4"/>
      <c r="N144" s="4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12.0" customHeight="1">
      <c r="A145" s="44"/>
      <c r="B145" s="44"/>
      <c r="C145" s="44"/>
      <c r="D145" s="4"/>
      <c r="E145" s="4"/>
      <c r="F145" s="4"/>
      <c r="G145" s="4"/>
      <c r="H145" s="5"/>
      <c r="I145" s="6"/>
      <c r="J145" s="4"/>
      <c r="K145" s="4"/>
      <c r="L145" s="4"/>
      <c r="M145" s="4"/>
      <c r="N145" s="4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12.0" customHeight="1">
      <c r="A146" s="44"/>
      <c r="B146" s="44"/>
      <c r="C146" s="44"/>
      <c r="D146" s="4"/>
      <c r="E146" s="4"/>
      <c r="F146" s="4"/>
      <c r="G146" s="4"/>
      <c r="H146" s="5"/>
      <c r="I146" s="6"/>
      <c r="J146" s="4"/>
      <c r="K146" s="4"/>
      <c r="L146" s="4"/>
      <c r="M146" s="4"/>
      <c r="N146" s="4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12.0" customHeight="1">
      <c r="A147" s="44"/>
      <c r="B147" s="44"/>
      <c r="C147" s="44"/>
      <c r="D147" s="4"/>
      <c r="E147" s="4"/>
      <c r="F147" s="4"/>
      <c r="G147" s="4"/>
      <c r="H147" s="5"/>
      <c r="I147" s="6"/>
      <c r="J147" s="4"/>
      <c r="K147" s="4"/>
      <c r="L147" s="4"/>
      <c r="M147" s="4"/>
      <c r="N147" s="4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12.0" customHeight="1">
      <c r="A148" s="44"/>
      <c r="B148" s="44"/>
      <c r="C148" s="44"/>
      <c r="D148" s="4"/>
      <c r="E148" s="4"/>
      <c r="F148" s="4"/>
      <c r="G148" s="4"/>
      <c r="H148" s="5"/>
      <c r="I148" s="6"/>
      <c r="J148" s="4"/>
      <c r="K148" s="4"/>
      <c r="L148" s="4"/>
      <c r="M148" s="4"/>
      <c r="N148" s="4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12.0" customHeight="1">
      <c r="A149" s="44"/>
      <c r="B149" s="44"/>
      <c r="C149" s="44"/>
      <c r="D149" s="4"/>
      <c r="E149" s="4"/>
      <c r="F149" s="4"/>
      <c r="G149" s="4"/>
      <c r="H149" s="5"/>
      <c r="I149" s="6"/>
      <c r="J149" s="4"/>
      <c r="K149" s="4"/>
      <c r="L149" s="4"/>
      <c r="M149" s="4"/>
      <c r="N149" s="4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12.0" customHeight="1">
      <c r="A150" s="44"/>
      <c r="B150" s="44"/>
      <c r="C150" s="44"/>
      <c r="D150" s="4"/>
      <c r="E150" s="4"/>
      <c r="F150" s="4"/>
      <c r="G150" s="4"/>
      <c r="H150" s="5"/>
      <c r="I150" s="6"/>
      <c r="J150" s="4"/>
      <c r="K150" s="4"/>
      <c r="L150" s="4"/>
      <c r="M150" s="4"/>
      <c r="N150" s="4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12.0" customHeight="1">
      <c r="A151" s="44"/>
      <c r="B151" s="44"/>
      <c r="C151" s="44"/>
      <c r="D151" s="4"/>
      <c r="E151" s="4"/>
      <c r="F151" s="4"/>
      <c r="G151" s="4"/>
      <c r="H151" s="5"/>
      <c r="I151" s="6"/>
      <c r="J151" s="4"/>
      <c r="K151" s="4"/>
      <c r="L151" s="4"/>
      <c r="M151" s="4"/>
      <c r="N151" s="4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12.0" customHeight="1">
      <c r="A152" s="44"/>
      <c r="B152" s="44"/>
      <c r="C152" s="44"/>
      <c r="D152" s="4"/>
      <c r="E152" s="4"/>
      <c r="F152" s="4"/>
      <c r="G152" s="4"/>
      <c r="H152" s="5"/>
      <c r="I152" s="6"/>
      <c r="J152" s="4"/>
      <c r="K152" s="4"/>
      <c r="L152" s="4"/>
      <c r="M152" s="4"/>
      <c r="N152" s="4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12.0" customHeight="1">
      <c r="A153" s="44"/>
      <c r="B153" s="44"/>
      <c r="C153" s="44"/>
      <c r="D153" s="4"/>
      <c r="E153" s="4"/>
      <c r="F153" s="4"/>
      <c r="G153" s="4"/>
      <c r="H153" s="5"/>
      <c r="I153" s="6"/>
      <c r="J153" s="4"/>
      <c r="K153" s="4"/>
      <c r="L153" s="4"/>
      <c r="M153" s="4"/>
      <c r="N153" s="4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12.0" customHeight="1">
      <c r="A154" s="44"/>
      <c r="B154" s="44"/>
      <c r="C154" s="44"/>
      <c r="D154" s="4"/>
      <c r="E154" s="4"/>
      <c r="F154" s="4"/>
      <c r="G154" s="4"/>
      <c r="H154" s="5"/>
      <c r="I154" s="6"/>
      <c r="J154" s="4"/>
      <c r="K154" s="4"/>
      <c r="L154" s="4"/>
      <c r="M154" s="4"/>
      <c r="N154" s="4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12.0" customHeight="1">
      <c r="A155" s="44"/>
      <c r="B155" s="44"/>
      <c r="C155" s="44"/>
      <c r="D155" s="4"/>
      <c r="E155" s="4"/>
      <c r="F155" s="4"/>
      <c r="G155" s="4"/>
      <c r="H155" s="5"/>
      <c r="I155" s="6"/>
      <c r="J155" s="4"/>
      <c r="K155" s="4"/>
      <c r="L155" s="4"/>
      <c r="M155" s="4"/>
      <c r="N155" s="4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12.0" customHeight="1">
      <c r="A156" s="44"/>
      <c r="B156" s="44"/>
      <c r="C156" s="44"/>
      <c r="D156" s="4"/>
      <c r="E156" s="4"/>
      <c r="F156" s="4"/>
      <c r="G156" s="4"/>
      <c r="H156" s="5"/>
      <c r="I156" s="6"/>
      <c r="J156" s="4"/>
      <c r="K156" s="4"/>
      <c r="L156" s="4"/>
      <c r="M156" s="4"/>
      <c r="N156" s="4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12.0" customHeight="1">
      <c r="A157" s="44"/>
      <c r="B157" s="44"/>
      <c r="C157" s="44"/>
      <c r="D157" s="4"/>
      <c r="E157" s="4"/>
      <c r="F157" s="4"/>
      <c r="G157" s="4"/>
      <c r="H157" s="5"/>
      <c r="I157" s="6"/>
      <c r="J157" s="4"/>
      <c r="K157" s="4"/>
      <c r="L157" s="4"/>
      <c r="M157" s="4"/>
      <c r="N157" s="4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12.0" customHeight="1">
      <c r="A158" s="44"/>
      <c r="B158" s="44"/>
      <c r="C158" s="44"/>
      <c r="D158" s="4"/>
      <c r="E158" s="4"/>
      <c r="F158" s="4"/>
      <c r="G158" s="4"/>
      <c r="H158" s="5"/>
      <c r="I158" s="6"/>
      <c r="J158" s="4"/>
      <c r="K158" s="4"/>
      <c r="L158" s="4"/>
      <c r="M158" s="4"/>
      <c r="N158" s="4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12.0" customHeight="1">
      <c r="A159" s="44"/>
      <c r="B159" s="44"/>
      <c r="C159" s="44"/>
      <c r="D159" s="4"/>
      <c r="E159" s="4"/>
      <c r="F159" s="4"/>
      <c r="G159" s="4"/>
      <c r="H159" s="5"/>
      <c r="I159" s="6"/>
      <c r="J159" s="4"/>
      <c r="K159" s="4"/>
      <c r="L159" s="4"/>
      <c r="M159" s="4"/>
      <c r="N159" s="4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12.0" customHeight="1">
      <c r="A160" s="44"/>
      <c r="B160" s="44"/>
      <c r="C160" s="44"/>
      <c r="D160" s="4"/>
      <c r="E160" s="4"/>
      <c r="F160" s="4"/>
      <c r="G160" s="4"/>
      <c r="H160" s="5"/>
      <c r="I160" s="6"/>
      <c r="J160" s="4"/>
      <c r="K160" s="4"/>
      <c r="L160" s="4"/>
      <c r="M160" s="4"/>
      <c r="N160" s="4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12.0" customHeight="1">
      <c r="A161" s="44"/>
      <c r="B161" s="44"/>
      <c r="C161" s="44"/>
      <c r="D161" s="4"/>
      <c r="E161" s="4"/>
      <c r="F161" s="4"/>
      <c r="G161" s="4"/>
      <c r="H161" s="5"/>
      <c r="I161" s="6"/>
      <c r="J161" s="4"/>
      <c r="K161" s="4"/>
      <c r="L161" s="4"/>
      <c r="M161" s="4"/>
      <c r="N161" s="4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12.0" customHeight="1">
      <c r="A162" s="44"/>
      <c r="B162" s="44"/>
      <c r="C162" s="44"/>
      <c r="D162" s="4"/>
      <c r="E162" s="4"/>
      <c r="F162" s="4"/>
      <c r="G162" s="4"/>
      <c r="H162" s="5"/>
      <c r="I162" s="6"/>
      <c r="J162" s="4"/>
      <c r="K162" s="4"/>
      <c r="L162" s="4"/>
      <c r="M162" s="4"/>
      <c r="N162" s="4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12.0" customHeight="1">
      <c r="A163" s="44"/>
      <c r="B163" s="44"/>
      <c r="C163" s="44"/>
      <c r="D163" s="4"/>
      <c r="E163" s="4"/>
      <c r="F163" s="4"/>
      <c r="G163" s="4"/>
      <c r="H163" s="5"/>
      <c r="I163" s="6"/>
      <c r="J163" s="4"/>
      <c r="K163" s="4"/>
      <c r="L163" s="4"/>
      <c r="M163" s="4"/>
      <c r="N163" s="4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12.0" customHeight="1">
      <c r="A164" s="44"/>
      <c r="B164" s="44"/>
      <c r="C164" s="44"/>
      <c r="D164" s="4"/>
      <c r="E164" s="4"/>
      <c r="F164" s="4"/>
      <c r="G164" s="4"/>
      <c r="H164" s="5"/>
      <c r="I164" s="6"/>
      <c r="J164" s="4"/>
      <c r="K164" s="4"/>
      <c r="L164" s="4"/>
      <c r="M164" s="4"/>
      <c r="N164" s="4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12.0" customHeight="1">
      <c r="A165" s="44"/>
      <c r="B165" s="44"/>
      <c r="C165" s="44"/>
      <c r="D165" s="4"/>
      <c r="E165" s="4"/>
      <c r="F165" s="4"/>
      <c r="G165" s="4"/>
      <c r="H165" s="5"/>
      <c r="I165" s="6"/>
      <c r="J165" s="4"/>
      <c r="K165" s="4"/>
      <c r="L165" s="4"/>
      <c r="M165" s="4"/>
      <c r="N165" s="4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12.0" customHeight="1">
      <c r="A166" s="44"/>
      <c r="B166" s="44"/>
      <c r="C166" s="44"/>
      <c r="D166" s="4"/>
      <c r="E166" s="4"/>
      <c r="F166" s="4"/>
      <c r="G166" s="4"/>
      <c r="H166" s="5"/>
      <c r="I166" s="6"/>
      <c r="J166" s="4"/>
      <c r="K166" s="4"/>
      <c r="L166" s="4"/>
      <c r="M166" s="4"/>
      <c r="N166" s="4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12.0" customHeight="1">
      <c r="A167" s="44"/>
      <c r="B167" s="44"/>
      <c r="C167" s="44"/>
      <c r="D167" s="4"/>
      <c r="E167" s="4"/>
      <c r="F167" s="4"/>
      <c r="G167" s="4"/>
      <c r="H167" s="5"/>
      <c r="I167" s="6"/>
      <c r="J167" s="4"/>
      <c r="K167" s="4"/>
      <c r="L167" s="4"/>
      <c r="M167" s="4"/>
      <c r="N167" s="4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12.0" customHeight="1">
      <c r="A168" s="44"/>
      <c r="B168" s="44"/>
      <c r="C168" s="44"/>
      <c r="D168" s="4"/>
      <c r="E168" s="4"/>
      <c r="F168" s="4"/>
      <c r="G168" s="4"/>
      <c r="H168" s="5"/>
      <c r="I168" s="6"/>
      <c r="J168" s="4"/>
      <c r="K168" s="4"/>
      <c r="L168" s="4"/>
      <c r="M168" s="4"/>
      <c r="N168" s="4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12.0" customHeight="1">
      <c r="A169" s="44"/>
      <c r="B169" s="44"/>
      <c r="C169" s="44"/>
      <c r="D169" s="4"/>
      <c r="E169" s="4"/>
      <c r="F169" s="4"/>
      <c r="G169" s="4"/>
      <c r="H169" s="5"/>
      <c r="I169" s="6"/>
      <c r="J169" s="4"/>
      <c r="K169" s="4"/>
      <c r="L169" s="4"/>
      <c r="M169" s="4"/>
      <c r="N169" s="4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12.0" customHeight="1">
      <c r="A170" s="44"/>
      <c r="B170" s="44"/>
      <c r="C170" s="44"/>
      <c r="D170" s="4"/>
      <c r="E170" s="4"/>
      <c r="F170" s="4"/>
      <c r="G170" s="4"/>
      <c r="H170" s="5"/>
      <c r="I170" s="6"/>
      <c r="J170" s="4"/>
      <c r="K170" s="4"/>
      <c r="L170" s="4"/>
      <c r="M170" s="4"/>
      <c r="N170" s="4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12.0" customHeight="1">
      <c r="A171" s="44"/>
      <c r="B171" s="44"/>
      <c r="C171" s="44"/>
      <c r="D171" s="4"/>
      <c r="E171" s="4"/>
      <c r="F171" s="4"/>
      <c r="G171" s="4"/>
      <c r="H171" s="5"/>
      <c r="I171" s="6"/>
      <c r="J171" s="4"/>
      <c r="K171" s="4"/>
      <c r="L171" s="4"/>
      <c r="M171" s="4"/>
      <c r="N171" s="4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12.0" customHeight="1">
      <c r="A172" s="44"/>
      <c r="B172" s="44"/>
      <c r="C172" s="44"/>
      <c r="D172" s="4"/>
      <c r="E172" s="4"/>
      <c r="F172" s="4"/>
      <c r="G172" s="4"/>
      <c r="H172" s="5"/>
      <c r="I172" s="6"/>
      <c r="J172" s="4"/>
      <c r="K172" s="4"/>
      <c r="L172" s="4"/>
      <c r="M172" s="4"/>
      <c r="N172" s="4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12.0" customHeight="1">
      <c r="A173" s="44"/>
      <c r="B173" s="44"/>
      <c r="C173" s="44"/>
      <c r="D173" s="4"/>
      <c r="E173" s="4"/>
      <c r="F173" s="4"/>
      <c r="G173" s="4"/>
      <c r="H173" s="5"/>
      <c r="I173" s="6"/>
      <c r="J173" s="4"/>
      <c r="K173" s="4"/>
      <c r="L173" s="4"/>
      <c r="M173" s="4"/>
      <c r="N173" s="4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12.0" customHeight="1">
      <c r="A174" s="44"/>
      <c r="B174" s="44"/>
      <c r="C174" s="44"/>
      <c r="D174" s="4"/>
      <c r="E174" s="4"/>
      <c r="F174" s="4"/>
      <c r="G174" s="4"/>
      <c r="H174" s="5"/>
      <c r="I174" s="6"/>
      <c r="J174" s="4"/>
      <c r="K174" s="4"/>
      <c r="L174" s="4"/>
      <c r="M174" s="4"/>
      <c r="N174" s="4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12.0" customHeight="1">
      <c r="A175" s="44"/>
      <c r="B175" s="44"/>
      <c r="C175" s="44"/>
      <c r="D175" s="4"/>
      <c r="E175" s="4"/>
      <c r="F175" s="4"/>
      <c r="G175" s="4"/>
      <c r="H175" s="5"/>
      <c r="I175" s="6"/>
      <c r="J175" s="4"/>
      <c r="K175" s="4"/>
      <c r="L175" s="4"/>
      <c r="M175" s="4"/>
      <c r="N175" s="4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12.0" customHeight="1">
      <c r="A176" s="44"/>
      <c r="B176" s="44"/>
      <c r="C176" s="44"/>
      <c r="D176" s="4"/>
      <c r="E176" s="4"/>
      <c r="F176" s="4"/>
      <c r="G176" s="4"/>
      <c r="H176" s="5"/>
      <c r="I176" s="6"/>
      <c r="J176" s="4"/>
      <c r="K176" s="4"/>
      <c r="L176" s="4"/>
      <c r="M176" s="4"/>
      <c r="N176" s="4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12.0" customHeight="1">
      <c r="A177" s="44"/>
      <c r="B177" s="44"/>
      <c r="C177" s="44"/>
      <c r="D177" s="4"/>
      <c r="E177" s="4"/>
      <c r="F177" s="4"/>
      <c r="G177" s="4"/>
      <c r="H177" s="5"/>
      <c r="I177" s="6"/>
      <c r="J177" s="4"/>
      <c r="K177" s="4"/>
      <c r="L177" s="4"/>
      <c r="M177" s="4"/>
      <c r="N177" s="4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12.0" customHeight="1">
      <c r="A178" s="44"/>
      <c r="B178" s="44"/>
      <c r="C178" s="44"/>
      <c r="D178" s="4"/>
      <c r="E178" s="4"/>
      <c r="F178" s="4"/>
      <c r="G178" s="4"/>
      <c r="H178" s="5"/>
      <c r="I178" s="6"/>
      <c r="J178" s="4"/>
      <c r="K178" s="4"/>
      <c r="L178" s="4"/>
      <c r="M178" s="4"/>
      <c r="N178" s="4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12.0" customHeight="1">
      <c r="A179" s="44"/>
      <c r="B179" s="44"/>
      <c r="C179" s="44"/>
      <c r="D179" s="4"/>
      <c r="E179" s="4"/>
      <c r="F179" s="4"/>
      <c r="G179" s="4"/>
      <c r="H179" s="5"/>
      <c r="I179" s="6"/>
      <c r="J179" s="4"/>
      <c r="K179" s="4"/>
      <c r="L179" s="4"/>
      <c r="M179" s="4"/>
      <c r="N179" s="4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12.0" customHeight="1">
      <c r="A180" s="44"/>
      <c r="B180" s="44"/>
      <c r="C180" s="44"/>
      <c r="D180" s="4"/>
      <c r="E180" s="4"/>
      <c r="F180" s="4"/>
      <c r="G180" s="4"/>
      <c r="H180" s="5"/>
      <c r="I180" s="6"/>
      <c r="J180" s="4"/>
      <c r="K180" s="4"/>
      <c r="L180" s="4"/>
      <c r="M180" s="4"/>
      <c r="N180" s="4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12.0" customHeight="1">
      <c r="A181" s="44"/>
      <c r="B181" s="44"/>
      <c r="C181" s="44"/>
      <c r="D181" s="4"/>
      <c r="E181" s="4"/>
      <c r="F181" s="4"/>
      <c r="G181" s="4"/>
      <c r="H181" s="5"/>
      <c r="I181" s="6"/>
      <c r="J181" s="4"/>
      <c r="K181" s="4"/>
      <c r="L181" s="4"/>
      <c r="M181" s="4"/>
      <c r="N181" s="4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12.0" customHeight="1">
      <c r="A182" s="44"/>
      <c r="B182" s="44"/>
      <c r="C182" s="44"/>
      <c r="D182" s="4"/>
      <c r="E182" s="4"/>
      <c r="F182" s="4"/>
      <c r="G182" s="4"/>
      <c r="H182" s="5"/>
      <c r="I182" s="6"/>
      <c r="J182" s="4"/>
      <c r="K182" s="4"/>
      <c r="L182" s="4"/>
      <c r="M182" s="4"/>
      <c r="N182" s="4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12.0" customHeight="1">
      <c r="A183" s="44"/>
      <c r="B183" s="44"/>
      <c r="C183" s="44"/>
      <c r="D183" s="4"/>
      <c r="E183" s="4"/>
      <c r="F183" s="4"/>
      <c r="G183" s="4"/>
      <c r="H183" s="5"/>
      <c r="I183" s="6"/>
      <c r="J183" s="4"/>
      <c r="K183" s="4"/>
      <c r="L183" s="4"/>
      <c r="M183" s="4"/>
      <c r="N183" s="4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12.0" customHeight="1">
      <c r="A184" s="44"/>
      <c r="B184" s="44"/>
      <c r="C184" s="44"/>
      <c r="D184" s="4"/>
      <c r="E184" s="4"/>
      <c r="F184" s="4"/>
      <c r="G184" s="4"/>
      <c r="H184" s="5"/>
      <c r="I184" s="6"/>
      <c r="J184" s="4"/>
      <c r="K184" s="4"/>
      <c r="L184" s="4"/>
      <c r="M184" s="4"/>
      <c r="N184" s="4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12.0" customHeight="1">
      <c r="A185" s="44"/>
      <c r="B185" s="44"/>
      <c r="C185" s="44"/>
      <c r="D185" s="4"/>
      <c r="E185" s="4"/>
      <c r="F185" s="4"/>
      <c r="G185" s="4"/>
      <c r="H185" s="5"/>
      <c r="I185" s="6"/>
      <c r="J185" s="4"/>
      <c r="K185" s="4"/>
      <c r="L185" s="4"/>
      <c r="M185" s="4"/>
      <c r="N185" s="4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12.0" customHeight="1">
      <c r="A186" s="44"/>
      <c r="B186" s="44"/>
      <c r="C186" s="44"/>
      <c r="D186" s="4"/>
      <c r="E186" s="4"/>
      <c r="F186" s="4"/>
      <c r="G186" s="4"/>
      <c r="H186" s="5"/>
      <c r="I186" s="6"/>
      <c r="J186" s="4"/>
      <c r="K186" s="4"/>
      <c r="L186" s="4"/>
      <c r="M186" s="4"/>
      <c r="N186" s="4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12.0" customHeight="1">
      <c r="A187" s="44"/>
      <c r="B187" s="44"/>
      <c r="C187" s="44"/>
      <c r="D187" s="4"/>
      <c r="E187" s="4"/>
      <c r="F187" s="4"/>
      <c r="G187" s="4"/>
      <c r="H187" s="5"/>
      <c r="I187" s="6"/>
      <c r="J187" s="4"/>
      <c r="K187" s="4"/>
      <c r="L187" s="4"/>
      <c r="M187" s="4"/>
      <c r="N187" s="4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12.0" customHeight="1">
      <c r="A188" s="44"/>
      <c r="B188" s="44"/>
      <c r="C188" s="44"/>
      <c r="D188" s="4"/>
      <c r="E188" s="4"/>
      <c r="F188" s="4"/>
      <c r="G188" s="4"/>
      <c r="H188" s="5"/>
      <c r="I188" s="6"/>
      <c r="J188" s="4"/>
      <c r="K188" s="4"/>
      <c r="L188" s="4"/>
      <c r="M188" s="4"/>
      <c r="N188" s="4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12.0" customHeight="1">
      <c r="A189" s="44"/>
      <c r="B189" s="44"/>
      <c r="C189" s="44"/>
      <c r="D189" s="4"/>
      <c r="E189" s="4"/>
      <c r="F189" s="4"/>
      <c r="G189" s="4"/>
      <c r="H189" s="5"/>
      <c r="I189" s="6"/>
      <c r="J189" s="4"/>
      <c r="K189" s="4"/>
      <c r="L189" s="4"/>
      <c r="M189" s="4"/>
      <c r="N189" s="4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12.0" customHeight="1">
      <c r="A190" s="44"/>
      <c r="B190" s="44"/>
      <c r="C190" s="44"/>
      <c r="D190" s="4"/>
      <c r="E190" s="4"/>
      <c r="F190" s="4"/>
      <c r="G190" s="4"/>
      <c r="H190" s="5"/>
      <c r="I190" s="6"/>
      <c r="J190" s="4"/>
      <c r="K190" s="4"/>
      <c r="L190" s="4"/>
      <c r="M190" s="4"/>
      <c r="N190" s="4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12.0" customHeight="1">
      <c r="A191" s="44"/>
      <c r="B191" s="44"/>
      <c r="C191" s="44"/>
      <c r="D191" s="4"/>
      <c r="E191" s="4"/>
      <c r="F191" s="4"/>
      <c r="G191" s="4"/>
      <c r="H191" s="5"/>
      <c r="I191" s="6"/>
      <c r="J191" s="4"/>
      <c r="K191" s="4"/>
      <c r="L191" s="4"/>
      <c r="M191" s="4"/>
      <c r="N191" s="4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12.0" customHeight="1">
      <c r="A192" s="44"/>
      <c r="B192" s="44"/>
      <c r="C192" s="44"/>
      <c r="D192" s="4"/>
      <c r="E192" s="4"/>
      <c r="F192" s="4"/>
      <c r="G192" s="4"/>
      <c r="H192" s="5"/>
      <c r="I192" s="6"/>
      <c r="J192" s="4"/>
      <c r="K192" s="4"/>
      <c r="L192" s="4"/>
      <c r="M192" s="4"/>
      <c r="N192" s="4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12.0" customHeight="1">
      <c r="A193" s="44"/>
      <c r="B193" s="44"/>
      <c r="C193" s="44"/>
      <c r="D193" s="4"/>
      <c r="E193" s="4"/>
      <c r="F193" s="4"/>
      <c r="G193" s="4"/>
      <c r="H193" s="5"/>
      <c r="I193" s="6"/>
      <c r="J193" s="4"/>
      <c r="K193" s="4"/>
      <c r="L193" s="4"/>
      <c r="M193" s="4"/>
      <c r="N193" s="4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12.0" customHeight="1">
      <c r="A194" s="44"/>
      <c r="B194" s="44"/>
      <c r="C194" s="44"/>
      <c r="D194" s="4"/>
      <c r="E194" s="4"/>
      <c r="F194" s="4"/>
      <c r="G194" s="4"/>
      <c r="H194" s="5"/>
      <c r="I194" s="6"/>
      <c r="J194" s="4"/>
      <c r="K194" s="4"/>
      <c r="L194" s="4"/>
      <c r="M194" s="4"/>
      <c r="N194" s="4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12.0" customHeight="1">
      <c r="A195" s="44"/>
      <c r="B195" s="44"/>
      <c r="C195" s="44"/>
      <c r="D195" s="4"/>
      <c r="E195" s="4"/>
      <c r="F195" s="4"/>
      <c r="G195" s="4"/>
      <c r="H195" s="5"/>
      <c r="I195" s="6"/>
      <c r="J195" s="4"/>
      <c r="K195" s="4"/>
      <c r="L195" s="4"/>
      <c r="M195" s="4"/>
      <c r="N195" s="4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12.0" customHeight="1">
      <c r="A196" s="44"/>
      <c r="B196" s="44"/>
      <c r="C196" s="44"/>
      <c r="D196" s="4"/>
      <c r="E196" s="4"/>
      <c r="F196" s="4"/>
      <c r="G196" s="4"/>
      <c r="H196" s="5"/>
      <c r="I196" s="6"/>
      <c r="J196" s="4"/>
      <c r="K196" s="4"/>
      <c r="L196" s="4"/>
      <c r="M196" s="4"/>
      <c r="N196" s="4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12.0" customHeight="1">
      <c r="A197" s="44"/>
      <c r="B197" s="44"/>
      <c r="C197" s="44"/>
      <c r="D197" s="4"/>
      <c r="E197" s="4"/>
      <c r="F197" s="4"/>
      <c r="G197" s="4"/>
      <c r="H197" s="5"/>
      <c r="I197" s="6"/>
      <c r="J197" s="4"/>
      <c r="K197" s="4"/>
      <c r="L197" s="4"/>
      <c r="M197" s="4"/>
      <c r="N197" s="4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12.0" customHeight="1">
      <c r="A198" s="44"/>
      <c r="B198" s="44"/>
      <c r="C198" s="44"/>
      <c r="D198" s="4"/>
      <c r="E198" s="4"/>
      <c r="F198" s="4"/>
      <c r="G198" s="4"/>
      <c r="H198" s="5"/>
      <c r="I198" s="6"/>
      <c r="J198" s="4"/>
      <c r="K198" s="4"/>
      <c r="L198" s="4"/>
      <c r="M198" s="4"/>
      <c r="N198" s="4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12.0" customHeight="1">
      <c r="A199" s="44"/>
      <c r="B199" s="44"/>
      <c r="C199" s="44"/>
      <c r="D199" s="4"/>
      <c r="E199" s="4"/>
      <c r="F199" s="4"/>
      <c r="G199" s="4"/>
      <c r="H199" s="5"/>
      <c r="I199" s="6"/>
      <c r="J199" s="4"/>
      <c r="K199" s="4"/>
      <c r="L199" s="4"/>
      <c r="M199" s="4"/>
      <c r="N199" s="4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12.0" customHeight="1">
      <c r="A200" s="44"/>
      <c r="B200" s="44"/>
      <c r="C200" s="44"/>
      <c r="D200" s="4"/>
      <c r="E200" s="4"/>
      <c r="F200" s="4"/>
      <c r="G200" s="4"/>
      <c r="H200" s="5"/>
      <c r="I200" s="6"/>
      <c r="J200" s="4"/>
      <c r="K200" s="4"/>
      <c r="L200" s="4"/>
      <c r="M200" s="4"/>
      <c r="N200" s="4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12.0" customHeight="1">
      <c r="A201" s="44"/>
      <c r="B201" s="44"/>
      <c r="C201" s="44"/>
      <c r="D201" s="4"/>
      <c r="E201" s="4"/>
      <c r="F201" s="4"/>
      <c r="G201" s="4"/>
      <c r="H201" s="5"/>
      <c r="I201" s="6"/>
      <c r="J201" s="4"/>
      <c r="K201" s="4"/>
      <c r="L201" s="4"/>
      <c r="M201" s="4"/>
      <c r="N201" s="4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12.0" customHeight="1">
      <c r="A202" s="44"/>
      <c r="B202" s="44"/>
      <c r="C202" s="44"/>
      <c r="D202" s="4"/>
      <c r="E202" s="4"/>
      <c r="F202" s="4"/>
      <c r="G202" s="4"/>
      <c r="H202" s="5"/>
      <c r="I202" s="6"/>
      <c r="J202" s="4"/>
      <c r="K202" s="4"/>
      <c r="L202" s="4"/>
      <c r="M202" s="4"/>
      <c r="N202" s="4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12.0" customHeight="1">
      <c r="A203" s="44"/>
      <c r="B203" s="44"/>
      <c r="C203" s="44"/>
      <c r="D203" s="4"/>
      <c r="E203" s="4"/>
      <c r="F203" s="4"/>
      <c r="G203" s="4"/>
      <c r="H203" s="5"/>
      <c r="I203" s="6"/>
      <c r="J203" s="4"/>
      <c r="K203" s="4"/>
      <c r="L203" s="4"/>
      <c r="M203" s="4"/>
      <c r="N203" s="4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12.0" customHeight="1">
      <c r="A204" s="44"/>
      <c r="B204" s="44"/>
      <c r="C204" s="44"/>
      <c r="D204" s="4"/>
      <c r="E204" s="4"/>
      <c r="F204" s="4"/>
      <c r="G204" s="4"/>
      <c r="H204" s="5"/>
      <c r="I204" s="6"/>
      <c r="J204" s="4"/>
      <c r="K204" s="4"/>
      <c r="L204" s="4"/>
      <c r="M204" s="4"/>
      <c r="N204" s="4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12.0" customHeight="1">
      <c r="A205" s="44"/>
      <c r="B205" s="44"/>
      <c r="C205" s="44"/>
      <c r="D205" s="4"/>
      <c r="E205" s="4"/>
      <c r="F205" s="4"/>
      <c r="G205" s="4"/>
      <c r="H205" s="5"/>
      <c r="I205" s="6"/>
      <c r="J205" s="4"/>
      <c r="K205" s="4"/>
      <c r="L205" s="4"/>
      <c r="M205" s="4"/>
      <c r="N205" s="4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12.0" customHeight="1">
      <c r="A206" s="44"/>
      <c r="B206" s="44"/>
      <c r="C206" s="44"/>
      <c r="D206" s="4"/>
      <c r="E206" s="4"/>
      <c r="F206" s="4"/>
      <c r="G206" s="4"/>
      <c r="H206" s="5"/>
      <c r="I206" s="6"/>
      <c r="J206" s="4"/>
      <c r="K206" s="4"/>
      <c r="L206" s="4"/>
      <c r="M206" s="4"/>
      <c r="N206" s="4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12.0" customHeight="1">
      <c r="A207" s="44"/>
      <c r="B207" s="44"/>
      <c r="C207" s="44"/>
      <c r="D207" s="4"/>
      <c r="E207" s="4"/>
      <c r="F207" s="4"/>
      <c r="G207" s="4"/>
      <c r="H207" s="5"/>
      <c r="I207" s="6"/>
      <c r="J207" s="4"/>
      <c r="K207" s="4"/>
      <c r="L207" s="4"/>
      <c r="M207" s="4"/>
      <c r="N207" s="4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12.0" customHeight="1">
      <c r="A208" s="44"/>
      <c r="B208" s="44"/>
      <c r="C208" s="44"/>
      <c r="D208" s="4"/>
      <c r="E208" s="4"/>
      <c r="F208" s="4"/>
      <c r="G208" s="4"/>
      <c r="H208" s="5"/>
      <c r="I208" s="6"/>
      <c r="J208" s="4"/>
      <c r="K208" s="4"/>
      <c r="L208" s="4"/>
      <c r="M208" s="4"/>
      <c r="N208" s="4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12.0" customHeight="1">
      <c r="A209" s="44"/>
      <c r="B209" s="44"/>
      <c r="C209" s="44"/>
      <c r="D209" s="4"/>
      <c r="E209" s="4"/>
      <c r="F209" s="4"/>
      <c r="G209" s="4"/>
      <c r="H209" s="5"/>
      <c r="I209" s="6"/>
      <c r="J209" s="4"/>
      <c r="K209" s="4"/>
      <c r="L209" s="4"/>
      <c r="M209" s="4"/>
      <c r="N209" s="4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12.0" customHeight="1">
      <c r="A210" s="44"/>
      <c r="B210" s="44"/>
      <c r="C210" s="44"/>
      <c r="D210" s="4"/>
      <c r="E210" s="4"/>
      <c r="F210" s="4"/>
      <c r="G210" s="4"/>
      <c r="H210" s="5"/>
      <c r="I210" s="6"/>
      <c r="J210" s="4"/>
      <c r="K210" s="4"/>
      <c r="L210" s="4"/>
      <c r="M210" s="4"/>
      <c r="N210" s="4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12.0" customHeight="1">
      <c r="A211" s="44"/>
      <c r="B211" s="44"/>
      <c r="C211" s="44"/>
      <c r="D211" s="4"/>
      <c r="E211" s="4"/>
      <c r="F211" s="4"/>
      <c r="G211" s="4"/>
      <c r="H211" s="5"/>
      <c r="I211" s="6"/>
      <c r="J211" s="4"/>
      <c r="K211" s="4"/>
      <c r="L211" s="4"/>
      <c r="M211" s="4"/>
      <c r="N211" s="4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12.0" customHeight="1">
      <c r="A212" s="44"/>
      <c r="B212" s="44"/>
      <c r="C212" s="44"/>
      <c r="D212" s="4"/>
      <c r="E212" s="4"/>
      <c r="F212" s="4"/>
      <c r="G212" s="4"/>
      <c r="H212" s="5"/>
      <c r="I212" s="6"/>
      <c r="J212" s="4"/>
      <c r="K212" s="4"/>
      <c r="L212" s="4"/>
      <c r="M212" s="4"/>
      <c r="N212" s="4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12.0" customHeight="1">
      <c r="A213" s="44"/>
      <c r="B213" s="44"/>
      <c r="C213" s="44"/>
      <c r="D213" s="4"/>
      <c r="E213" s="4"/>
      <c r="F213" s="4"/>
      <c r="G213" s="4"/>
      <c r="H213" s="5"/>
      <c r="I213" s="6"/>
      <c r="J213" s="4"/>
      <c r="K213" s="4"/>
      <c r="L213" s="4"/>
      <c r="M213" s="4"/>
      <c r="N213" s="4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12.0" customHeight="1">
      <c r="A214" s="44"/>
      <c r="B214" s="44"/>
      <c r="C214" s="44"/>
      <c r="D214" s="4"/>
      <c r="E214" s="4"/>
      <c r="F214" s="4"/>
      <c r="G214" s="4"/>
      <c r="H214" s="5"/>
      <c r="I214" s="6"/>
      <c r="J214" s="4"/>
      <c r="K214" s="4"/>
      <c r="L214" s="4"/>
      <c r="M214" s="4"/>
      <c r="N214" s="4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12.0" customHeight="1">
      <c r="A215" s="44"/>
      <c r="B215" s="44"/>
      <c r="C215" s="44"/>
      <c r="D215" s="4"/>
      <c r="E215" s="4"/>
      <c r="F215" s="4"/>
      <c r="G215" s="4"/>
      <c r="H215" s="5"/>
      <c r="I215" s="6"/>
      <c r="J215" s="4"/>
      <c r="K215" s="4"/>
      <c r="L215" s="4"/>
      <c r="M215" s="4"/>
      <c r="N215" s="4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12.0" customHeight="1">
      <c r="A216" s="44"/>
      <c r="B216" s="44"/>
      <c r="C216" s="44"/>
      <c r="D216" s="4"/>
      <c r="E216" s="4"/>
      <c r="F216" s="4"/>
      <c r="G216" s="4"/>
      <c r="H216" s="5"/>
      <c r="I216" s="6"/>
      <c r="J216" s="4"/>
      <c r="K216" s="4"/>
      <c r="L216" s="4"/>
      <c r="M216" s="4"/>
      <c r="N216" s="4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12.0" customHeight="1">
      <c r="A217" s="44"/>
      <c r="B217" s="44"/>
      <c r="C217" s="44"/>
      <c r="D217" s="4"/>
      <c r="E217" s="4"/>
      <c r="F217" s="4"/>
      <c r="G217" s="4"/>
      <c r="H217" s="5"/>
      <c r="I217" s="6"/>
      <c r="J217" s="4"/>
      <c r="K217" s="4"/>
      <c r="L217" s="4"/>
      <c r="M217" s="4"/>
      <c r="N217" s="4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12.0" customHeight="1">
      <c r="A218" s="44"/>
      <c r="B218" s="44"/>
      <c r="C218" s="44"/>
      <c r="D218" s="4"/>
      <c r="E218" s="4"/>
      <c r="F218" s="4"/>
      <c r="G218" s="4"/>
      <c r="H218" s="5"/>
      <c r="I218" s="6"/>
      <c r="J218" s="4"/>
      <c r="K218" s="4"/>
      <c r="L218" s="4"/>
      <c r="M218" s="4"/>
      <c r="N218" s="4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12.0" customHeight="1">
      <c r="A219" s="44"/>
      <c r="B219" s="44"/>
      <c r="C219" s="44"/>
      <c r="D219" s="4"/>
      <c r="E219" s="4"/>
      <c r="F219" s="4"/>
      <c r="G219" s="4"/>
      <c r="H219" s="5"/>
      <c r="I219" s="6"/>
      <c r="J219" s="4"/>
      <c r="K219" s="4"/>
      <c r="L219" s="4"/>
      <c r="M219" s="4"/>
      <c r="N219" s="4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12.0" customHeight="1">
      <c r="A220" s="44"/>
      <c r="B220" s="44"/>
      <c r="C220" s="44"/>
      <c r="D220" s="4"/>
      <c r="E220" s="4"/>
      <c r="F220" s="4"/>
      <c r="G220" s="4"/>
      <c r="H220" s="5"/>
      <c r="I220" s="6"/>
      <c r="J220" s="4"/>
      <c r="K220" s="4"/>
      <c r="L220" s="4"/>
      <c r="M220" s="4"/>
      <c r="N220" s="4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12.0" customHeight="1">
      <c r="A221" s="44"/>
      <c r="B221" s="44"/>
      <c r="C221" s="44"/>
      <c r="D221" s="4"/>
      <c r="E221" s="4"/>
      <c r="F221" s="4"/>
      <c r="G221" s="4"/>
      <c r="H221" s="5"/>
      <c r="I221" s="6"/>
      <c r="J221" s="4"/>
      <c r="K221" s="4"/>
      <c r="L221" s="4"/>
      <c r="M221" s="4"/>
      <c r="N221" s="4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12.0" customHeight="1">
      <c r="A222" s="44"/>
      <c r="B222" s="44"/>
      <c r="C222" s="44"/>
      <c r="D222" s="4"/>
      <c r="E222" s="4"/>
      <c r="F222" s="4"/>
      <c r="G222" s="4"/>
      <c r="H222" s="5"/>
      <c r="I222" s="6"/>
      <c r="J222" s="4"/>
      <c r="K222" s="4"/>
      <c r="L222" s="4"/>
      <c r="M222" s="4"/>
      <c r="N222" s="4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12.0" customHeight="1">
      <c r="A223" s="44"/>
      <c r="B223" s="44"/>
      <c r="C223" s="44"/>
      <c r="D223" s="4"/>
      <c r="E223" s="4"/>
      <c r="F223" s="4"/>
      <c r="G223" s="4"/>
      <c r="H223" s="5"/>
      <c r="I223" s="6"/>
      <c r="J223" s="4"/>
      <c r="K223" s="4"/>
      <c r="L223" s="4"/>
      <c r="M223" s="4"/>
      <c r="N223" s="4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12.0" customHeight="1">
      <c r="A224" s="44"/>
      <c r="B224" s="44"/>
      <c r="C224" s="44"/>
      <c r="D224" s="4"/>
      <c r="E224" s="4"/>
      <c r="F224" s="4"/>
      <c r="G224" s="4"/>
      <c r="H224" s="5"/>
      <c r="I224" s="6"/>
      <c r="J224" s="4"/>
      <c r="K224" s="4"/>
      <c r="L224" s="4"/>
      <c r="M224" s="4"/>
      <c r="N224" s="4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12.0" customHeight="1">
      <c r="A225" s="44"/>
      <c r="B225" s="44"/>
      <c r="C225" s="44"/>
      <c r="D225" s="4"/>
      <c r="E225" s="4"/>
      <c r="F225" s="4"/>
      <c r="G225" s="4"/>
      <c r="H225" s="5"/>
      <c r="I225" s="6"/>
      <c r="J225" s="4"/>
      <c r="K225" s="4"/>
      <c r="L225" s="4"/>
      <c r="M225" s="4"/>
      <c r="N225" s="4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12.0" customHeight="1">
      <c r="A226" s="44"/>
      <c r="B226" s="44"/>
      <c r="C226" s="44"/>
      <c r="D226" s="4"/>
      <c r="E226" s="4"/>
      <c r="F226" s="4"/>
      <c r="G226" s="4"/>
      <c r="H226" s="5"/>
      <c r="I226" s="6"/>
      <c r="J226" s="4"/>
      <c r="K226" s="4"/>
      <c r="L226" s="4"/>
      <c r="M226" s="4"/>
      <c r="N226" s="4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12.0" customHeight="1">
      <c r="A227" s="44"/>
      <c r="B227" s="44"/>
      <c r="C227" s="44"/>
      <c r="D227" s="4"/>
      <c r="E227" s="4"/>
      <c r="F227" s="4"/>
      <c r="G227" s="4"/>
      <c r="H227" s="5"/>
      <c r="I227" s="6"/>
      <c r="J227" s="4"/>
      <c r="K227" s="4"/>
      <c r="L227" s="4"/>
      <c r="M227" s="4"/>
      <c r="N227" s="4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12.0" customHeight="1">
      <c r="A228" s="44"/>
      <c r="B228" s="44"/>
      <c r="C228" s="44"/>
      <c r="D228" s="4"/>
      <c r="E228" s="4"/>
      <c r="F228" s="4"/>
      <c r="G228" s="4"/>
      <c r="H228" s="5"/>
      <c r="I228" s="6"/>
      <c r="J228" s="4"/>
      <c r="K228" s="4"/>
      <c r="L228" s="4"/>
      <c r="M228" s="4"/>
      <c r="N228" s="4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12.0" customHeight="1">
      <c r="A229" s="44"/>
      <c r="B229" s="44"/>
      <c r="C229" s="44"/>
      <c r="D229" s="4"/>
      <c r="E229" s="4"/>
      <c r="F229" s="4"/>
      <c r="G229" s="4"/>
      <c r="H229" s="5"/>
      <c r="I229" s="6"/>
      <c r="J229" s="4"/>
      <c r="K229" s="4"/>
      <c r="L229" s="4"/>
      <c r="M229" s="4"/>
      <c r="N229" s="4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12.0" customHeight="1">
      <c r="A230" s="44"/>
      <c r="B230" s="44"/>
      <c r="C230" s="44"/>
      <c r="D230" s="4"/>
      <c r="E230" s="4"/>
      <c r="F230" s="4"/>
      <c r="G230" s="4"/>
      <c r="H230" s="5"/>
      <c r="I230" s="6"/>
      <c r="J230" s="4"/>
      <c r="K230" s="4"/>
      <c r="L230" s="4"/>
      <c r="M230" s="4"/>
      <c r="N230" s="4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12.0" customHeight="1">
      <c r="A231" s="44"/>
      <c r="B231" s="44"/>
      <c r="C231" s="44"/>
      <c r="D231" s="4"/>
      <c r="E231" s="4"/>
      <c r="F231" s="4"/>
      <c r="G231" s="4"/>
      <c r="H231" s="5"/>
      <c r="I231" s="6"/>
      <c r="J231" s="4"/>
      <c r="K231" s="4"/>
      <c r="L231" s="4"/>
      <c r="M231" s="4"/>
      <c r="N231" s="4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12.0" customHeight="1">
      <c r="A232" s="44"/>
      <c r="B232" s="44"/>
      <c r="C232" s="44"/>
      <c r="D232" s="4"/>
      <c r="E232" s="4"/>
      <c r="F232" s="4"/>
      <c r="G232" s="4"/>
      <c r="H232" s="5"/>
      <c r="I232" s="6"/>
      <c r="J232" s="4"/>
      <c r="K232" s="4"/>
      <c r="L232" s="4"/>
      <c r="M232" s="4"/>
      <c r="N232" s="4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12.0" customHeight="1">
      <c r="A233" s="44"/>
      <c r="B233" s="44"/>
      <c r="C233" s="44"/>
      <c r="D233" s="4"/>
      <c r="E233" s="4"/>
      <c r="F233" s="4"/>
      <c r="G233" s="4"/>
      <c r="H233" s="5"/>
      <c r="I233" s="6"/>
      <c r="J233" s="4"/>
      <c r="K233" s="4"/>
      <c r="L233" s="4"/>
      <c r="M233" s="4"/>
      <c r="N233" s="4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12.0" customHeight="1">
      <c r="A234" s="44"/>
      <c r="B234" s="44"/>
      <c r="C234" s="44"/>
      <c r="D234" s="4"/>
      <c r="E234" s="4"/>
      <c r="F234" s="4"/>
      <c r="G234" s="4"/>
      <c r="H234" s="5"/>
      <c r="I234" s="6"/>
      <c r="J234" s="4"/>
      <c r="K234" s="4"/>
      <c r="L234" s="4"/>
      <c r="M234" s="4"/>
      <c r="N234" s="4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12.0" customHeight="1">
      <c r="A235" s="44"/>
      <c r="B235" s="44"/>
      <c r="C235" s="44"/>
      <c r="D235" s="4"/>
      <c r="E235" s="4"/>
      <c r="F235" s="4"/>
      <c r="G235" s="4"/>
      <c r="H235" s="5"/>
      <c r="I235" s="6"/>
      <c r="J235" s="4"/>
      <c r="K235" s="4"/>
      <c r="L235" s="4"/>
      <c r="M235" s="4"/>
      <c r="N235" s="4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12.0" customHeight="1">
      <c r="A236" s="44"/>
      <c r="B236" s="44"/>
      <c r="C236" s="44"/>
      <c r="D236" s="4"/>
      <c r="E236" s="4"/>
      <c r="F236" s="4"/>
      <c r="G236" s="4"/>
      <c r="H236" s="5"/>
      <c r="I236" s="6"/>
      <c r="J236" s="4"/>
      <c r="K236" s="4"/>
      <c r="L236" s="4"/>
      <c r="M236" s="4"/>
      <c r="N236" s="4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12.0" customHeight="1">
      <c r="A237" s="44"/>
      <c r="B237" s="44"/>
      <c r="C237" s="44"/>
      <c r="D237" s="4"/>
      <c r="E237" s="4"/>
      <c r="F237" s="4"/>
      <c r="G237" s="4"/>
      <c r="H237" s="5"/>
      <c r="I237" s="6"/>
      <c r="J237" s="4"/>
      <c r="K237" s="4"/>
      <c r="L237" s="4"/>
      <c r="M237" s="4"/>
      <c r="N237" s="4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12.0" customHeight="1">
      <c r="A238" s="44"/>
      <c r="B238" s="44"/>
      <c r="C238" s="44"/>
      <c r="D238" s="4"/>
      <c r="E238" s="4"/>
      <c r="F238" s="4"/>
      <c r="G238" s="4"/>
      <c r="H238" s="5"/>
      <c r="I238" s="6"/>
      <c r="J238" s="4"/>
      <c r="K238" s="4"/>
      <c r="L238" s="4"/>
      <c r="M238" s="4"/>
      <c r="N238" s="4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12.0" customHeight="1">
      <c r="A239" s="44"/>
      <c r="B239" s="44"/>
      <c r="C239" s="44"/>
      <c r="D239" s="4"/>
      <c r="E239" s="4"/>
      <c r="F239" s="4"/>
      <c r="G239" s="4"/>
      <c r="H239" s="5"/>
      <c r="I239" s="6"/>
      <c r="J239" s="4"/>
      <c r="K239" s="4"/>
      <c r="L239" s="4"/>
      <c r="M239" s="4"/>
      <c r="N239" s="4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12.0" customHeight="1">
      <c r="A240" s="44"/>
      <c r="B240" s="44"/>
      <c r="C240" s="44"/>
      <c r="D240" s="4"/>
      <c r="E240" s="4"/>
      <c r="F240" s="4"/>
      <c r="G240" s="4"/>
      <c r="H240" s="5"/>
      <c r="I240" s="6"/>
      <c r="J240" s="4"/>
      <c r="K240" s="4"/>
      <c r="L240" s="4"/>
      <c r="M240" s="4"/>
      <c r="N240" s="4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12.0" customHeight="1">
      <c r="A241" s="44"/>
      <c r="B241" s="44"/>
      <c r="C241" s="44"/>
      <c r="D241" s="4"/>
      <c r="E241" s="4"/>
      <c r="F241" s="4"/>
      <c r="G241" s="4"/>
      <c r="H241" s="5"/>
      <c r="I241" s="6"/>
      <c r="J241" s="4"/>
      <c r="K241" s="4"/>
      <c r="L241" s="4"/>
      <c r="M241" s="4"/>
      <c r="N241" s="4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12.0" customHeight="1">
      <c r="A242" s="44"/>
      <c r="B242" s="44"/>
      <c r="C242" s="44"/>
      <c r="D242" s="4"/>
      <c r="E242" s="4"/>
      <c r="F242" s="4"/>
      <c r="G242" s="4"/>
      <c r="H242" s="5"/>
      <c r="I242" s="6"/>
      <c r="J242" s="4"/>
      <c r="K242" s="4"/>
      <c r="L242" s="4"/>
      <c r="M242" s="4"/>
      <c r="N242" s="4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12.0" customHeight="1">
      <c r="A243" s="44"/>
      <c r="B243" s="44"/>
      <c r="C243" s="44"/>
      <c r="D243" s="4"/>
      <c r="E243" s="4"/>
      <c r="F243" s="4"/>
      <c r="G243" s="4"/>
      <c r="H243" s="5"/>
      <c r="I243" s="6"/>
      <c r="J243" s="4"/>
      <c r="K243" s="4"/>
      <c r="L243" s="4"/>
      <c r="M243" s="4"/>
      <c r="N243" s="4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2.0" customHeight="1">
      <c r="A244" s="44"/>
      <c r="B244" s="44"/>
      <c r="C244" s="44"/>
      <c r="D244" s="4"/>
      <c r="E244" s="4"/>
      <c r="F244" s="4"/>
      <c r="G244" s="4"/>
      <c r="H244" s="5"/>
      <c r="I244" s="6"/>
      <c r="J244" s="4"/>
      <c r="K244" s="4"/>
      <c r="L244" s="4"/>
      <c r="M244" s="4"/>
      <c r="N244" s="4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2.0" customHeight="1">
      <c r="A245" s="44"/>
      <c r="B245" s="44"/>
      <c r="C245" s="44"/>
      <c r="D245" s="4"/>
      <c r="E245" s="4"/>
      <c r="F245" s="4"/>
      <c r="G245" s="4"/>
      <c r="H245" s="5"/>
      <c r="I245" s="6"/>
      <c r="J245" s="4"/>
      <c r="K245" s="4"/>
      <c r="L245" s="4"/>
      <c r="M245" s="4"/>
      <c r="N245" s="4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2.0" customHeight="1">
      <c r="A246" s="44"/>
      <c r="B246" s="44"/>
      <c r="C246" s="44"/>
      <c r="D246" s="4"/>
      <c r="E246" s="4"/>
      <c r="F246" s="4"/>
      <c r="G246" s="4"/>
      <c r="H246" s="5"/>
      <c r="I246" s="6"/>
      <c r="J246" s="4"/>
      <c r="K246" s="4"/>
      <c r="L246" s="4"/>
      <c r="M246" s="4"/>
      <c r="N246" s="4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2.0" customHeight="1">
      <c r="A247" s="44"/>
      <c r="B247" s="44"/>
      <c r="C247" s="44"/>
      <c r="D247" s="4"/>
      <c r="E247" s="4"/>
      <c r="F247" s="4"/>
      <c r="G247" s="4"/>
      <c r="H247" s="5"/>
      <c r="I247" s="6"/>
      <c r="J247" s="4"/>
      <c r="K247" s="4"/>
      <c r="L247" s="4"/>
      <c r="M247" s="4"/>
      <c r="N247" s="4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12.0" customHeight="1">
      <c r="A248" s="44"/>
      <c r="B248" s="44"/>
      <c r="C248" s="44"/>
      <c r="D248" s="4"/>
      <c r="E248" s="4"/>
      <c r="F248" s="4"/>
      <c r="G248" s="4"/>
      <c r="H248" s="5"/>
      <c r="I248" s="6"/>
      <c r="J248" s="4"/>
      <c r="K248" s="4"/>
      <c r="L248" s="4"/>
      <c r="M248" s="4"/>
      <c r="N248" s="4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12.0" customHeight="1">
      <c r="A249" s="44"/>
      <c r="B249" s="44"/>
      <c r="C249" s="44"/>
      <c r="D249" s="4"/>
      <c r="E249" s="4"/>
      <c r="F249" s="4"/>
      <c r="G249" s="4"/>
      <c r="H249" s="5"/>
      <c r="I249" s="6"/>
      <c r="J249" s="4"/>
      <c r="K249" s="4"/>
      <c r="L249" s="4"/>
      <c r="M249" s="4"/>
      <c r="N249" s="4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12.0" customHeight="1">
      <c r="A250" s="44"/>
      <c r="B250" s="44"/>
      <c r="C250" s="44"/>
      <c r="D250" s="4"/>
      <c r="E250" s="4"/>
      <c r="F250" s="4"/>
      <c r="G250" s="4"/>
      <c r="H250" s="5"/>
      <c r="I250" s="6"/>
      <c r="J250" s="4"/>
      <c r="K250" s="4"/>
      <c r="L250" s="4"/>
      <c r="M250" s="4"/>
      <c r="N250" s="4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12.0" customHeight="1">
      <c r="A251" s="44"/>
      <c r="B251" s="44"/>
      <c r="C251" s="44"/>
      <c r="D251" s="4"/>
      <c r="E251" s="4"/>
      <c r="F251" s="4"/>
      <c r="G251" s="4"/>
      <c r="H251" s="5"/>
      <c r="I251" s="6"/>
      <c r="J251" s="4"/>
      <c r="K251" s="4"/>
      <c r="L251" s="4"/>
      <c r="M251" s="4"/>
      <c r="N251" s="4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12.0" customHeight="1">
      <c r="A252" s="44"/>
      <c r="B252" s="44"/>
      <c r="C252" s="44"/>
      <c r="D252" s="4"/>
      <c r="E252" s="4"/>
      <c r="F252" s="4"/>
      <c r="G252" s="4"/>
      <c r="H252" s="5"/>
      <c r="I252" s="6"/>
      <c r="J252" s="4"/>
      <c r="K252" s="4"/>
      <c r="L252" s="4"/>
      <c r="M252" s="4"/>
      <c r="N252" s="4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12.0" customHeight="1">
      <c r="A253" s="44"/>
      <c r="B253" s="44"/>
      <c r="C253" s="44"/>
      <c r="D253" s="4"/>
      <c r="E253" s="4"/>
      <c r="F253" s="4"/>
      <c r="G253" s="4"/>
      <c r="H253" s="5"/>
      <c r="I253" s="6"/>
      <c r="J253" s="4"/>
      <c r="K253" s="4"/>
      <c r="L253" s="4"/>
      <c r="M253" s="4"/>
      <c r="N253" s="4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12.0" customHeight="1">
      <c r="A254" s="44"/>
      <c r="B254" s="44"/>
      <c r="C254" s="44"/>
      <c r="D254" s="4"/>
      <c r="E254" s="4"/>
      <c r="F254" s="4"/>
      <c r="G254" s="4"/>
      <c r="H254" s="5"/>
      <c r="I254" s="6"/>
      <c r="J254" s="4"/>
      <c r="K254" s="4"/>
      <c r="L254" s="4"/>
      <c r="M254" s="4"/>
      <c r="N254" s="4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12.0" customHeight="1">
      <c r="A255" s="44"/>
      <c r="B255" s="44"/>
      <c r="C255" s="44"/>
      <c r="D255" s="4"/>
      <c r="E255" s="4"/>
      <c r="F255" s="4"/>
      <c r="G255" s="4"/>
      <c r="H255" s="5"/>
      <c r="I255" s="6"/>
      <c r="J255" s="4"/>
      <c r="K255" s="4"/>
      <c r="L255" s="4"/>
      <c r="M255" s="4"/>
      <c r="N255" s="4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12.0" customHeight="1">
      <c r="A256" s="44"/>
      <c r="B256" s="44"/>
      <c r="C256" s="44"/>
      <c r="D256" s="4"/>
      <c r="E256" s="4"/>
      <c r="F256" s="4"/>
      <c r="G256" s="4"/>
      <c r="H256" s="5"/>
      <c r="I256" s="6"/>
      <c r="J256" s="4"/>
      <c r="K256" s="4"/>
      <c r="L256" s="4"/>
      <c r="M256" s="4"/>
      <c r="N256" s="4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12.0" customHeight="1">
      <c r="A257" s="44"/>
      <c r="B257" s="44"/>
      <c r="C257" s="44"/>
      <c r="D257" s="4"/>
      <c r="E257" s="4"/>
      <c r="F257" s="4"/>
      <c r="G257" s="4"/>
      <c r="H257" s="5"/>
      <c r="I257" s="6"/>
      <c r="J257" s="4"/>
      <c r="K257" s="4"/>
      <c r="L257" s="4"/>
      <c r="M257" s="4"/>
      <c r="N257" s="4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12.0" customHeight="1">
      <c r="A258" s="44"/>
      <c r="B258" s="44"/>
      <c r="C258" s="44"/>
      <c r="D258" s="4"/>
      <c r="E258" s="4"/>
      <c r="F258" s="4"/>
      <c r="G258" s="4"/>
      <c r="H258" s="5"/>
      <c r="I258" s="6"/>
      <c r="J258" s="4"/>
      <c r="K258" s="4"/>
      <c r="L258" s="4"/>
      <c r="M258" s="4"/>
      <c r="N258" s="4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12.0" customHeight="1">
      <c r="A259" s="44"/>
      <c r="B259" s="44"/>
      <c r="C259" s="44"/>
      <c r="D259" s="4"/>
      <c r="E259" s="4"/>
      <c r="F259" s="4"/>
      <c r="G259" s="4"/>
      <c r="H259" s="5"/>
      <c r="I259" s="6"/>
      <c r="J259" s="4"/>
      <c r="K259" s="4"/>
      <c r="L259" s="4"/>
      <c r="M259" s="4"/>
      <c r="N259" s="4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12.0" customHeight="1">
      <c r="A260" s="44"/>
      <c r="B260" s="44"/>
      <c r="C260" s="44"/>
      <c r="D260" s="4"/>
      <c r="E260" s="4"/>
      <c r="F260" s="4"/>
      <c r="G260" s="4"/>
      <c r="H260" s="5"/>
      <c r="I260" s="6"/>
      <c r="J260" s="4"/>
      <c r="K260" s="4"/>
      <c r="L260" s="4"/>
      <c r="M260" s="4"/>
      <c r="N260" s="4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12.0" customHeight="1">
      <c r="A261" s="44"/>
      <c r="B261" s="44"/>
      <c r="C261" s="44"/>
      <c r="D261" s="4"/>
      <c r="E261" s="4"/>
      <c r="F261" s="4"/>
      <c r="G261" s="4"/>
      <c r="H261" s="5"/>
      <c r="I261" s="6"/>
      <c r="J261" s="4"/>
      <c r="K261" s="4"/>
      <c r="L261" s="4"/>
      <c r="M261" s="4"/>
      <c r="N261" s="4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12.0" customHeight="1">
      <c r="A262" s="44"/>
      <c r="B262" s="44"/>
      <c r="C262" s="44"/>
      <c r="D262" s="4"/>
      <c r="E262" s="4"/>
      <c r="F262" s="4"/>
      <c r="G262" s="4"/>
      <c r="H262" s="5"/>
      <c r="I262" s="6"/>
      <c r="J262" s="4"/>
      <c r="K262" s="4"/>
      <c r="L262" s="4"/>
      <c r="M262" s="4"/>
      <c r="N262" s="4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12.0" customHeight="1">
      <c r="A263" s="44"/>
      <c r="B263" s="44"/>
      <c r="C263" s="44"/>
      <c r="D263" s="4"/>
      <c r="E263" s="4"/>
      <c r="F263" s="4"/>
      <c r="G263" s="4"/>
      <c r="H263" s="5"/>
      <c r="I263" s="6"/>
      <c r="J263" s="4"/>
      <c r="K263" s="4"/>
      <c r="L263" s="4"/>
      <c r="M263" s="4"/>
      <c r="N263" s="4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12.0" customHeight="1">
      <c r="A264" s="44"/>
      <c r="B264" s="44"/>
      <c r="C264" s="44"/>
      <c r="D264" s="4"/>
      <c r="E264" s="4"/>
      <c r="F264" s="4"/>
      <c r="G264" s="4"/>
      <c r="H264" s="5"/>
      <c r="I264" s="6"/>
      <c r="J264" s="4"/>
      <c r="K264" s="4"/>
      <c r="L264" s="4"/>
      <c r="M264" s="4"/>
      <c r="N264" s="4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12.0" customHeight="1">
      <c r="A265" s="44"/>
      <c r="B265" s="44"/>
      <c r="C265" s="44"/>
      <c r="D265" s="4"/>
      <c r="E265" s="4"/>
      <c r="F265" s="4"/>
      <c r="G265" s="4"/>
      <c r="H265" s="5"/>
      <c r="I265" s="6"/>
      <c r="J265" s="4"/>
      <c r="K265" s="4"/>
      <c r="L265" s="4"/>
      <c r="M265" s="4"/>
      <c r="N265" s="4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12.0" customHeight="1">
      <c r="A266" s="44"/>
      <c r="B266" s="44"/>
      <c r="C266" s="44"/>
      <c r="D266" s="4"/>
      <c r="E266" s="4"/>
      <c r="F266" s="4"/>
      <c r="G266" s="4"/>
      <c r="H266" s="5"/>
      <c r="I266" s="6"/>
      <c r="J266" s="4"/>
      <c r="K266" s="4"/>
      <c r="L266" s="4"/>
      <c r="M266" s="4"/>
      <c r="N266" s="4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12.0" customHeight="1">
      <c r="A267" s="44"/>
      <c r="B267" s="44"/>
      <c r="C267" s="44"/>
      <c r="D267" s="4"/>
      <c r="E267" s="4"/>
      <c r="F267" s="4"/>
      <c r="G267" s="4"/>
      <c r="H267" s="5"/>
      <c r="I267" s="6"/>
      <c r="J267" s="4"/>
      <c r="K267" s="4"/>
      <c r="L267" s="4"/>
      <c r="M267" s="4"/>
      <c r="N267" s="4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12.0" customHeight="1">
      <c r="A268" s="44"/>
      <c r="B268" s="44"/>
      <c r="C268" s="44"/>
      <c r="D268" s="4"/>
      <c r="E268" s="4"/>
      <c r="F268" s="4"/>
      <c r="G268" s="4"/>
      <c r="H268" s="5"/>
      <c r="I268" s="6"/>
      <c r="J268" s="4"/>
      <c r="K268" s="4"/>
      <c r="L268" s="4"/>
      <c r="M268" s="4"/>
      <c r="N268" s="4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12.0" customHeight="1">
      <c r="A269" s="44"/>
      <c r="B269" s="44"/>
      <c r="C269" s="44"/>
      <c r="D269" s="4"/>
      <c r="E269" s="4"/>
      <c r="F269" s="4"/>
      <c r="G269" s="4"/>
      <c r="H269" s="5"/>
      <c r="I269" s="6"/>
      <c r="J269" s="4"/>
      <c r="K269" s="4"/>
      <c r="L269" s="4"/>
      <c r="M269" s="4"/>
      <c r="N269" s="4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12.0" customHeight="1">
      <c r="A270" s="44"/>
      <c r="B270" s="44"/>
      <c r="C270" s="44"/>
      <c r="D270" s="4"/>
      <c r="E270" s="4"/>
      <c r="F270" s="4"/>
      <c r="G270" s="4"/>
      <c r="H270" s="5"/>
      <c r="I270" s="6"/>
      <c r="J270" s="4"/>
      <c r="K270" s="4"/>
      <c r="L270" s="4"/>
      <c r="M270" s="4"/>
      <c r="N270" s="4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12.0" customHeight="1">
      <c r="A271" s="44"/>
      <c r="B271" s="44"/>
      <c r="C271" s="44"/>
      <c r="D271" s="4"/>
      <c r="E271" s="4"/>
      <c r="F271" s="4"/>
      <c r="G271" s="4"/>
      <c r="H271" s="5"/>
      <c r="I271" s="6"/>
      <c r="J271" s="4"/>
      <c r="K271" s="4"/>
      <c r="L271" s="4"/>
      <c r="M271" s="4"/>
      <c r="N271" s="4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12.0" customHeight="1">
      <c r="A272" s="44"/>
      <c r="B272" s="44"/>
      <c r="C272" s="44"/>
      <c r="D272" s="4"/>
      <c r="E272" s="4"/>
      <c r="F272" s="4"/>
      <c r="G272" s="4"/>
      <c r="H272" s="5"/>
      <c r="I272" s="6"/>
      <c r="J272" s="4"/>
      <c r="K272" s="4"/>
      <c r="L272" s="4"/>
      <c r="M272" s="4"/>
      <c r="N272" s="4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12.0" customHeight="1">
      <c r="A273" s="44"/>
      <c r="B273" s="44"/>
      <c r="C273" s="44"/>
      <c r="D273" s="4"/>
      <c r="E273" s="4"/>
      <c r="F273" s="4"/>
      <c r="G273" s="4"/>
      <c r="H273" s="5"/>
      <c r="I273" s="6"/>
      <c r="J273" s="4"/>
      <c r="K273" s="4"/>
      <c r="L273" s="4"/>
      <c r="M273" s="4"/>
      <c r="N273" s="4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12.0" customHeight="1">
      <c r="A274" s="44"/>
      <c r="B274" s="44"/>
      <c r="C274" s="44"/>
      <c r="D274" s="4"/>
      <c r="E274" s="4"/>
      <c r="F274" s="4"/>
      <c r="G274" s="4"/>
      <c r="H274" s="5"/>
      <c r="I274" s="6"/>
      <c r="J274" s="4"/>
      <c r="K274" s="4"/>
      <c r="L274" s="4"/>
      <c r="M274" s="4"/>
      <c r="N274" s="4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12.0" customHeight="1">
      <c r="A275" s="44"/>
      <c r="B275" s="44"/>
      <c r="C275" s="44"/>
      <c r="D275" s="4"/>
      <c r="E275" s="4"/>
      <c r="F275" s="4"/>
      <c r="G275" s="4"/>
      <c r="H275" s="5"/>
      <c r="I275" s="6"/>
      <c r="J275" s="4"/>
      <c r="K275" s="4"/>
      <c r="L275" s="4"/>
      <c r="M275" s="4"/>
      <c r="N275" s="4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12.0" customHeight="1">
      <c r="A276" s="44"/>
      <c r="B276" s="44"/>
      <c r="C276" s="44"/>
      <c r="D276" s="4"/>
      <c r="E276" s="4"/>
      <c r="F276" s="4"/>
      <c r="G276" s="4"/>
      <c r="H276" s="5"/>
      <c r="I276" s="6"/>
      <c r="J276" s="4"/>
      <c r="K276" s="4"/>
      <c r="L276" s="4"/>
      <c r="M276" s="4"/>
      <c r="N276" s="4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12.0" customHeight="1">
      <c r="A277" s="44"/>
      <c r="B277" s="44"/>
      <c r="C277" s="44"/>
      <c r="D277" s="4"/>
      <c r="E277" s="4"/>
      <c r="F277" s="4"/>
      <c r="G277" s="4"/>
      <c r="H277" s="5"/>
      <c r="I277" s="6"/>
      <c r="J277" s="4"/>
      <c r="K277" s="4"/>
      <c r="L277" s="4"/>
      <c r="M277" s="4"/>
      <c r="N277" s="4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12.0" customHeight="1">
      <c r="A278" s="44"/>
      <c r="B278" s="44"/>
      <c r="C278" s="44"/>
      <c r="D278" s="4"/>
      <c r="E278" s="4"/>
      <c r="F278" s="4"/>
      <c r="G278" s="4"/>
      <c r="H278" s="5"/>
      <c r="I278" s="6"/>
      <c r="J278" s="4"/>
      <c r="K278" s="4"/>
      <c r="L278" s="4"/>
      <c r="M278" s="4"/>
      <c r="N278" s="4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12.0" customHeight="1">
      <c r="A279" s="44"/>
      <c r="B279" s="44"/>
      <c r="C279" s="44"/>
      <c r="D279" s="4"/>
      <c r="E279" s="4"/>
      <c r="F279" s="4"/>
      <c r="G279" s="4"/>
      <c r="H279" s="5"/>
      <c r="I279" s="6"/>
      <c r="J279" s="4"/>
      <c r="K279" s="4"/>
      <c r="L279" s="4"/>
      <c r="M279" s="4"/>
      <c r="N279" s="4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12.0" customHeight="1">
      <c r="A280" s="44"/>
      <c r="B280" s="44"/>
      <c r="C280" s="44"/>
      <c r="D280" s="4"/>
      <c r="E280" s="4"/>
      <c r="F280" s="4"/>
      <c r="G280" s="4"/>
      <c r="H280" s="5"/>
      <c r="I280" s="6"/>
      <c r="J280" s="4"/>
      <c r="K280" s="4"/>
      <c r="L280" s="4"/>
      <c r="M280" s="4"/>
      <c r="N280" s="4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12.0" customHeight="1">
      <c r="A281" s="44"/>
      <c r="B281" s="44"/>
      <c r="C281" s="44"/>
      <c r="D281" s="4"/>
      <c r="E281" s="4"/>
      <c r="F281" s="4"/>
      <c r="G281" s="4"/>
      <c r="H281" s="5"/>
      <c r="I281" s="6"/>
      <c r="J281" s="4"/>
      <c r="K281" s="4"/>
      <c r="L281" s="4"/>
      <c r="M281" s="4"/>
      <c r="N281" s="4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12.0" customHeight="1">
      <c r="A282" s="44"/>
      <c r="B282" s="44"/>
      <c r="C282" s="44"/>
      <c r="D282" s="4"/>
      <c r="E282" s="4"/>
      <c r="F282" s="4"/>
      <c r="G282" s="4"/>
      <c r="H282" s="5"/>
      <c r="I282" s="6"/>
      <c r="J282" s="4"/>
      <c r="K282" s="4"/>
      <c r="L282" s="4"/>
      <c r="M282" s="4"/>
      <c r="N282" s="4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12.0" customHeight="1">
      <c r="A283" s="44"/>
      <c r="B283" s="44"/>
      <c r="C283" s="44"/>
      <c r="D283" s="4"/>
      <c r="E283" s="4"/>
      <c r="F283" s="4"/>
      <c r="G283" s="4"/>
      <c r="H283" s="5"/>
      <c r="I283" s="6"/>
      <c r="J283" s="4"/>
      <c r="K283" s="4"/>
      <c r="L283" s="4"/>
      <c r="M283" s="4"/>
      <c r="N283" s="4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12.0" customHeight="1">
      <c r="A284" s="44"/>
      <c r="B284" s="44"/>
      <c r="C284" s="44"/>
      <c r="D284" s="4"/>
      <c r="E284" s="4"/>
      <c r="F284" s="4"/>
      <c r="G284" s="4"/>
      <c r="H284" s="5"/>
      <c r="I284" s="6"/>
      <c r="J284" s="4"/>
      <c r="K284" s="4"/>
      <c r="L284" s="4"/>
      <c r="M284" s="4"/>
      <c r="N284" s="4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12.0" customHeight="1">
      <c r="A285" s="44"/>
      <c r="B285" s="44"/>
      <c r="C285" s="44"/>
      <c r="D285" s="4"/>
      <c r="E285" s="4"/>
      <c r="F285" s="4"/>
      <c r="G285" s="4"/>
      <c r="H285" s="5"/>
      <c r="I285" s="6"/>
      <c r="J285" s="4"/>
      <c r="K285" s="4"/>
      <c r="L285" s="4"/>
      <c r="M285" s="4"/>
      <c r="N285" s="4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12.0" customHeight="1">
      <c r="A286" s="44"/>
      <c r="B286" s="44"/>
      <c r="C286" s="44"/>
      <c r="D286" s="4"/>
      <c r="E286" s="4"/>
      <c r="F286" s="4"/>
      <c r="G286" s="4"/>
      <c r="H286" s="5"/>
      <c r="I286" s="6"/>
      <c r="J286" s="4"/>
      <c r="K286" s="4"/>
      <c r="L286" s="4"/>
      <c r="M286" s="4"/>
      <c r="N286" s="4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12.0" customHeight="1">
      <c r="A287" s="44"/>
      <c r="B287" s="44"/>
      <c r="C287" s="44"/>
      <c r="D287" s="4"/>
      <c r="E287" s="4"/>
      <c r="F287" s="4"/>
      <c r="G287" s="4"/>
      <c r="H287" s="5"/>
      <c r="I287" s="6"/>
      <c r="J287" s="4"/>
      <c r="K287" s="4"/>
      <c r="L287" s="4"/>
      <c r="M287" s="4"/>
      <c r="N287" s="4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12.0" customHeight="1">
      <c r="A288" s="44"/>
      <c r="B288" s="44"/>
      <c r="C288" s="44"/>
      <c r="D288" s="4"/>
      <c r="E288" s="4"/>
      <c r="F288" s="4"/>
      <c r="G288" s="4"/>
      <c r="H288" s="5"/>
      <c r="I288" s="6"/>
      <c r="J288" s="4"/>
      <c r="K288" s="4"/>
      <c r="L288" s="4"/>
      <c r="M288" s="4"/>
      <c r="N288" s="4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12.0" customHeight="1">
      <c r="A289" s="44"/>
      <c r="B289" s="44"/>
      <c r="C289" s="44"/>
      <c r="D289" s="4"/>
      <c r="E289" s="4"/>
      <c r="F289" s="4"/>
      <c r="G289" s="4"/>
      <c r="H289" s="5"/>
      <c r="I289" s="6"/>
      <c r="J289" s="4"/>
      <c r="K289" s="4"/>
      <c r="L289" s="4"/>
      <c r="M289" s="4"/>
      <c r="N289" s="4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12.0" customHeight="1">
      <c r="A290" s="44"/>
      <c r="B290" s="44"/>
      <c r="C290" s="44"/>
      <c r="D290" s="4"/>
      <c r="E290" s="4"/>
      <c r="F290" s="4"/>
      <c r="G290" s="4"/>
      <c r="H290" s="5"/>
      <c r="I290" s="6"/>
      <c r="J290" s="4"/>
      <c r="K290" s="4"/>
      <c r="L290" s="4"/>
      <c r="M290" s="4"/>
      <c r="N290" s="4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12.0" customHeight="1">
      <c r="A291" s="44"/>
      <c r="B291" s="44"/>
      <c r="C291" s="44"/>
      <c r="D291" s="4"/>
      <c r="E291" s="4"/>
      <c r="F291" s="4"/>
      <c r="G291" s="4"/>
      <c r="H291" s="5"/>
      <c r="I291" s="6"/>
      <c r="J291" s="4"/>
      <c r="K291" s="4"/>
      <c r="L291" s="4"/>
      <c r="M291" s="4"/>
      <c r="N291" s="4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12.0" customHeight="1">
      <c r="A292" s="44"/>
      <c r="B292" s="44"/>
      <c r="C292" s="44"/>
      <c r="D292" s="4"/>
      <c r="E292" s="4"/>
      <c r="F292" s="4"/>
      <c r="G292" s="4"/>
      <c r="H292" s="5"/>
      <c r="I292" s="6"/>
      <c r="J292" s="4"/>
      <c r="K292" s="4"/>
      <c r="L292" s="4"/>
      <c r="M292" s="4"/>
      <c r="N292" s="4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12.0" customHeight="1">
      <c r="A293" s="44"/>
      <c r="B293" s="44"/>
      <c r="C293" s="44"/>
      <c r="D293" s="4"/>
      <c r="E293" s="4"/>
      <c r="F293" s="4"/>
      <c r="G293" s="4"/>
      <c r="H293" s="5"/>
      <c r="I293" s="6"/>
      <c r="J293" s="4"/>
      <c r="K293" s="4"/>
      <c r="L293" s="4"/>
      <c r="M293" s="4"/>
      <c r="N293" s="4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12.0" customHeight="1">
      <c r="A294" s="44"/>
      <c r="B294" s="44"/>
      <c r="C294" s="44"/>
      <c r="D294" s="4"/>
      <c r="E294" s="4"/>
      <c r="F294" s="4"/>
      <c r="G294" s="4"/>
      <c r="H294" s="5"/>
      <c r="I294" s="6"/>
      <c r="J294" s="4"/>
      <c r="K294" s="4"/>
      <c r="L294" s="4"/>
      <c r="M294" s="4"/>
      <c r="N294" s="4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12.0" customHeight="1">
      <c r="A295" s="44"/>
      <c r="B295" s="44"/>
      <c r="C295" s="44"/>
      <c r="D295" s="4"/>
      <c r="E295" s="4"/>
      <c r="F295" s="4"/>
      <c r="G295" s="4"/>
      <c r="H295" s="5"/>
      <c r="I295" s="6"/>
      <c r="J295" s="4"/>
      <c r="K295" s="4"/>
      <c r="L295" s="4"/>
      <c r="M295" s="4"/>
      <c r="N295" s="4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12.0" customHeight="1">
      <c r="A296" s="44"/>
      <c r="B296" s="44"/>
      <c r="C296" s="44"/>
      <c r="D296" s="4"/>
      <c r="E296" s="4"/>
      <c r="F296" s="4"/>
      <c r="G296" s="4"/>
      <c r="H296" s="5"/>
      <c r="I296" s="6"/>
      <c r="J296" s="4"/>
      <c r="K296" s="4"/>
      <c r="L296" s="4"/>
      <c r="M296" s="4"/>
      <c r="N296" s="4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12.0" customHeight="1">
      <c r="A297" s="44"/>
      <c r="B297" s="44"/>
      <c r="C297" s="44"/>
      <c r="D297" s="4"/>
      <c r="E297" s="4"/>
      <c r="F297" s="4"/>
      <c r="G297" s="4"/>
      <c r="H297" s="5"/>
      <c r="I297" s="6"/>
      <c r="J297" s="4"/>
      <c r="K297" s="4"/>
      <c r="L297" s="4"/>
      <c r="M297" s="4"/>
      <c r="N297" s="4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12.0" customHeight="1">
      <c r="A298" s="44"/>
      <c r="B298" s="44"/>
      <c r="C298" s="44"/>
      <c r="D298" s="4"/>
      <c r="E298" s="4"/>
      <c r="F298" s="4"/>
      <c r="G298" s="4"/>
      <c r="H298" s="5"/>
      <c r="I298" s="6"/>
      <c r="J298" s="4"/>
      <c r="K298" s="4"/>
      <c r="L298" s="4"/>
      <c r="M298" s="4"/>
      <c r="N298" s="4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12.0" customHeight="1">
      <c r="A299" s="44"/>
      <c r="B299" s="44"/>
      <c r="C299" s="44"/>
      <c r="D299" s="4"/>
      <c r="E299" s="4"/>
      <c r="F299" s="4"/>
      <c r="G299" s="4"/>
      <c r="H299" s="5"/>
      <c r="I299" s="6"/>
      <c r="J299" s="4"/>
      <c r="K299" s="4"/>
      <c r="L299" s="4"/>
      <c r="M299" s="4"/>
      <c r="N299" s="4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12.0" customHeight="1">
      <c r="A300" s="44"/>
      <c r="B300" s="44"/>
      <c r="C300" s="44"/>
      <c r="D300" s="4"/>
      <c r="E300" s="4"/>
      <c r="F300" s="4"/>
      <c r="G300" s="4"/>
      <c r="H300" s="5"/>
      <c r="I300" s="6"/>
      <c r="J300" s="4"/>
      <c r="K300" s="4"/>
      <c r="L300" s="4"/>
      <c r="M300" s="4"/>
      <c r="N300" s="4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12.0" customHeight="1">
      <c r="A301" s="44"/>
      <c r="B301" s="44"/>
      <c r="C301" s="44"/>
      <c r="D301" s="4"/>
      <c r="E301" s="4"/>
      <c r="F301" s="4"/>
      <c r="G301" s="4"/>
      <c r="H301" s="5"/>
      <c r="I301" s="6"/>
      <c r="J301" s="4"/>
      <c r="K301" s="4"/>
      <c r="L301" s="4"/>
      <c r="M301" s="4"/>
      <c r="N301" s="4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12.0" customHeight="1">
      <c r="A302" s="44"/>
      <c r="B302" s="44"/>
      <c r="C302" s="44"/>
      <c r="D302" s="4"/>
      <c r="E302" s="4"/>
      <c r="F302" s="4"/>
      <c r="G302" s="4"/>
      <c r="H302" s="5"/>
      <c r="I302" s="6"/>
      <c r="J302" s="4"/>
      <c r="K302" s="4"/>
      <c r="L302" s="4"/>
      <c r="M302" s="4"/>
      <c r="N302" s="4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12.0" customHeight="1">
      <c r="A303" s="44"/>
      <c r="B303" s="44"/>
      <c r="C303" s="44"/>
      <c r="D303" s="4"/>
      <c r="E303" s="4"/>
      <c r="F303" s="4"/>
      <c r="G303" s="4"/>
      <c r="H303" s="5"/>
      <c r="I303" s="6"/>
      <c r="J303" s="4"/>
      <c r="K303" s="4"/>
      <c r="L303" s="4"/>
      <c r="M303" s="4"/>
      <c r="N303" s="4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12.0" customHeight="1">
      <c r="A304" s="44"/>
      <c r="B304" s="44"/>
      <c r="C304" s="44"/>
      <c r="D304" s="4"/>
      <c r="E304" s="4"/>
      <c r="F304" s="4"/>
      <c r="G304" s="4"/>
      <c r="H304" s="5"/>
      <c r="I304" s="6"/>
      <c r="J304" s="4"/>
      <c r="K304" s="4"/>
      <c r="L304" s="4"/>
      <c r="M304" s="4"/>
      <c r="N304" s="4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12.0" customHeight="1">
      <c r="A305" s="44"/>
      <c r="B305" s="44"/>
      <c r="C305" s="44"/>
      <c r="D305" s="4"/>
      <c r="E305" s="4"/>
      <c r="F305" s="4"/>
      <c r="G305" s="4"/>
      <c r="H305" s="5"/>
      <c r="I305" s="6"/>
      <c r="J305" s="4"/>
      <c r="K305" s="4"/>
      <c r="L305" s="4"/>
      <c r="M305" s="4"/>
      <c r="N305" s="4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12.0" customHeight="1">
      <c r="A306" s="44"/>
      <c r="B306" s="44"/>
      <c r="C306" s="44"/>
      <c r="D306" s="4"/>
      <c r="E306" s="4"/>
      <c r="F306" s="4"/>
      <c r="G306" s="4"/>
      <c r="H306" s="5"/>
      <c r="I306" s="6"/>
      <c r="J306" s="4"/>
      <c r="K306" s="4"/>
      <c r="L306" s="4"/>
      <c r="M306" s="4"/>
      <c r="N306" s="4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12.0" customHeight="1">
      <c r="A307" s="44"/>
      <c r="B307" s="44"/>
      <c r="C307" s="44"/>
      <c r="D307" s="4"/>
      <c r="E307" s="4"/>
      <c r="F307" s="4"/>
      <c r="G307" s="4"/>
      <c r="H307" s="5"/>
      <c r="I307" s="6"/>
      <c r="J307" s="4"/>
      <c r="K307" s="4"/>
      <c r="L307" s="4"/>
      <c r="M307" s="4"/>
      <c r="N307" s="4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12.0" customHeight="1">
      <c r="A308" s="44"/>
      <c r="B308" s="44"/>
      <c r="C308" s="44"/>
      <c r="D308" s="4"/>
      <c r="E308" s="4"/>
      <c r="F308" s="4"/>
      <c r="G308" s="4"/>
      <c r="H308" s="5"/>
      <c r="I308" s="6"/>
      <c r="J308" s="4"/>
      <c r="K308" s="4"/>
      <c r="L308" s="4"/>
      <c r="M308" s="4"/>
      <c r="N308" s="4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12.0" customHeight="1">
      <c r="A309" s="44"/>
      <c r="B309" s="44"/>
      <c r="C309" s="44"/>
      <c r="D309" s="4"/>
      <c r="E309" s="4"/>
      <c r="F309" s="4"/>
      <c r="G309" s="4"/>
      <c r="H309" s="5"/>
      <c r="I309" s="6"/>
      <c r="J309" s="4"/>
      <c r="K309" s="4"/>
      <c r="L309" s="4"/>
      <c r="M309" s="4"/>
      <c r="N309" s="4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12.0" customHeight="1">
      <c r="A310" s="44"/>
      <c r="B310" s="44"/>
      <c r="C310" s="44"/>
      <c r="D310" s="4"/>
      <c r="E310" s="4"/>
      <c r="F310" s="4"/>
      <c r="G310" s="4"/>
      <c r="H310" s="5"/>
      <c r="I310" s="6"/>
      <c r="J310" s="4"/>
      <c r="K310" s="4"/>
      <c r="L310" s="4"/>
      <c r="M310" s="4"/>
      <c r="N310" s="4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12.0" customHeight="1">
      <c r="A311" s="44"/>
      <c r="B311" s="44"/>
      <c r="C311" s="44"/>
      <c r="D311" s="4"/>
      <c r="E311" s="4"/>
      <c r="F311" s="4"/>
      <c r="G311" s="4"/>
      <c r="H311" s="5"/>
      <c r="I311" s="6"/>
      <c r="J311" s="4"/>
      <c r="K311" s="4"/>
      <c r="L311" s="4"/>
      <c r="M311" s="4"/>
      <c r="N311" s="4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12.0" customHeight="1">
      <c r="A312" s="44"/>
      <c r="B312" s="44"/>
      <c r="C312" s="44"/>
      <c r="D312" s="4"/>
      <c r="E312" s="4"/>
      <c r="F312" s="4"/>
      <c r="G312" s="4"/>
      <c r="H312" s="5"/>
      <c r="I312" s="6"/>
      <c r="J312" s="4"/>
      <c r="K312" s="4"/>
      <c r="L312" s="4"/>
      <c r="M312" s="4"/>
      <c r="N312" s="4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12.0" customHeight="1">
      <c r="A313" s="44"/>
      <c r="B313" s="44"/>
      <c r="C313" s="44"/>
      <c r="D313" s="4"/>
      <c r="E313" s="4"/>
      <c r="F313" s="4"/>
      <c r="G313" s="4"/>
      <c r="H313" s="5"/>
      <c r="I313" s="6"/>
      <c r="J313" s="4"/>
      <c r="K313" s="4"/>
      <c r="L313" s="4"/>
      <c r="M313" s="4"/>
      <c r="N313" s="4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12.0" customHeight="1">
      <c r="A314" s="44"/>
      <c r="B314" s="44"/>
      <c r="C314" s="44"/>
      <c r="D314" s="4"/>
      <c r="E314" s="4"/>
      <c r="F314" s="4"/>
      <c r="G314" s="4"/>
      <c r="H314" s="5"/>
      <c r="I314" s="6"/>
      <c r="J314" s="4"/>
      <c r="K314" s="4"/>
      <c r="L314" s="4"/>
      <c r="M314" s="4"/>
      <c r="N314" s="4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12.0" customHeight="1">
      <c r="A315" s="44"/>
      <c r="B315" s="44"/>
      <c r="C315" s="44"/>
      <c r="D315" s="4"/>
      <c r="E315" s="4"/>
      <c r="F315" s="4"/>
      <c r="G315" s="4"/>
      <c r="H315" s="5"/>
      <c r="I315" s="6"/>
      <c r="J315" s="4"/>
      <c r="K315" s="4"/>
      <c r="L315" s="4"/>
      <c r="M315" s="4"/>
      <c r="N315" s="4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12.0" customHeight="1">
      <c r="A316" s="44"/>
      <c r="B316" s="44"/>
      <c r="C316" s="44"/>
      <c r="D316" s="4"/>
      <c r="E316" s="4"/>
      <c r="F316" s="4"/>
      <c r="G316" s="4"/>
      <c r="H316" s="5"/>
      <c r="I316" s="6"/>
      <c r="J316" s="4"/>
      <c r="K316" s="4"/>
      <c r="L316" s="4"/>
      <c r="M316" s="4"/>
      <c r="N316" s="4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12.0" customHeight="1">
      <c r="A317" s="44"/>
      <c r="B317" s="44"/>
      <c r="C317" s="44"/>
      <c r="D317" s="4"/>
      <c r="E317" s="4"/>
      <c r="F317" s="4"/>
      <c r="G317" s="4"/>
      <c r="H317" s="5"/>
      <c r="I317" s="6"/>
      <c r="J317" s="4"/>
      <c r="K317" s="4"/>
      <c r="L317" s="4"/>
      <c r="M317" s="4"/>
      <c r="N317" s="4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12.0" customHeight="1">
      <c r="A318" s="44"/>
      <c r="B318" s="44"/>
      <c r="C318" s="44"/>
      <c r="D318" s="4"/>
      <c r="E318" s="4"/>
      <c r="F318" s="4"/>
      <c r="G318" s="4"/>
      <c r="H318" s="5"/>
      <c r="I318" s="6"/>
      <c r="J318" s="4"/>
      <c r="K318" s="4"/>
      <c r="L318" s="4"/>
      <c r="M318" s="4"/>
      <c r="N318" s="4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12.0" customHeight="1">
      <c r="A319" s="44"/>
      <c r="B319" s="44"/>
      <c r="C319" s="44"/>
      <c r="D319" s="4"/>
      <c r="E319" s="4"/>
      <c r="F319" s="4"/>
      <c r="G319" s="4"/>
      <c r="H319" s="5"/>
      <c r="I319" s="6"/>
      <c r="J319" s="4"/>
      <c r="K319" s="4"/>
      <c r="L319" s="4"/>
      <c r="M319" s="4"/>
      <c r="N319" s="4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12.0" customHeight="1">
      <c r="A320" s="44"/>
      <c r="B320" s="44"/>
      <c r="C320" s="44"/>
      <c r="D320" s="4"/>
      <c r="E320" s="4"/>
      <c r="F320" s="4"/>
      <c r="G320" s="4"/>
      <c r="H320" s="5"/>
      <c r="I320" s="6"/>
      <c r="J320" s="4"/>
      <c r="K320" s="4"/>
      <c r="L320" s="4"/>
      <c r="M320" s="4"/>
      <c r="N320" s="4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12.0" customHeight="1">
      <c r="A321" s="44"/>
      <c r="B321" s="44"/>
      <c r="C321" s="44"/>
      <c r="D321" s="4"/>
      <c r="E321" s="4"/>
      <c r="F321" s="4"/>
      <c r="G321" s="4"/>
      <c r="H321" s="5"/>
      <c r="I321" s="6"/>
      <c r="J321" s="4"/>
      <c r="K321" s="4"/>
      <c r="L321" s="4"/>
      <c r="M321" s="4"/>
      <c r="N321" s="4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12.0" customHeight="1">
      <c r="A322" s="44"/>
      <c r="B322" s="44"/>
      <c r="C322" s="44"/>
      <c r="D322" s="4"/>
      <c r="E322" s="4"/>
      <c r="F322" s="4"/>
      <c r="G322" s="4"/>
      <c r="H322" s="5"/>
      <c r="I322" s="6"/>
      <c r="J322" s="4"/>
      <c r="K322" s="4"/>
      <c r="L322" s="4"/>
      <c r="M322" s="4"/>
      <c r="N322" s="4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12.0" customHeight="1">
      <c r="A323" s="44"/>
      <c r="B323" s="44"/>
      <c r="C323" s="44"/>
      <c r="D323" s="4"/>
      <c r="E323" s="4"/>
      <c r="F323" s="4"/>
      <c r="G323" s="4"/>
      <c r="H323" s="5"/>
      <c r="I323" s="6"/>
      <c r="J323" s="4"/>
      <c r="K323" s="4"/>
      <c r="L323" s="4"/>
      <c r="M323" s="4"/>
      <c r="N323" s="4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12.0" customHeight="1">
      <c r="A324" s="44"/>
      <c r="B324" s="44"/>
      <c r="C324" s="44"/>
      <c r="D324" s="4"/>
      <c r="E324" s="4"/>
      <c r="F324" s="4"/>
      <c r="G324" s="4"/>
      <c r="H324" s="5"/>
      <c r="I324" s="6"/>
      <c r="J324" s="4"/>
      <c r="K324" s="4"/>
      <c r="L324" s="4"/>
      <c r="M324" s="4"/>
      <c r="N324" s="4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12.0" customHeight="1">
      <c r="A325" s="44"/>
      <c r="B325" s="44"/>
      <c r="C325" s="44"/>
      <c r="D325" s="4"/>
      <c r="E325" s="4"/>
      <c r="F325" s="4"/>
      <c r="G325" s="4"/>
      <c r="H325" s="5"/>
      <c r="I325" s="6"/>
      <c r="J325" s="4"/>
      <c r="K325" s="4"/>
      <c r="L325" s="4"/>
      <c r="M325" s="4"/>
      <c r="N325" s="4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12.0" customHeight="1">
      <c r="A326" s="44"/>
      <c r="B326" s="44"/>
      <c r="C326" s="44"/>
      <c r="D326" s="4"/>
      <c r="E326" s="4"/>
      <c r="F326" s="4"/>
      <c r="G326" s="4"/>
      <c r="H326" s="5"/>
      <c r="I326" s="6"/>
      <c r="J326" s="4"/>
      <c r="K326" s="4"/>
      <c r="L326" s="4"/>
      <c r="M326" s="4"/>
      <c r="N326" s="4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12.0" customHeight="1">
      <c r="A327" s="44"/>
      <c r="B327" s="44"/>
      <c r="C327" s="44"/>
      <c r="D327" s="4"/>
      <c r="E327" s="4"/>
      <c r="F327" s="4"/>
      <c r="G327" s="4"/>
      <c r="H327" s="5"/>
      <c r="I327" s="6"/>
      <c r="J327" s="4"/>
      <c r="K327" s="4"/>
      <c r="L327" s="4"/>
      <c r="M327" s="4"/>
      <c r="N327" s="4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12.0" customHeight="1">
      <c r="A328" s="44"/>
      <c r="B328" s="44"/>
      <c r="C328" s="44"/>
      <c r="D328" s="4"/>
      <c r="E328" s="4"/>
      <c r="F328" s="4"/>
      <c r="G328" s="4"/>
      <c r="H328" s="5"/>
      <c r="I328" s="6"/>
      <c r="J328" s="4"/>
      <c r="K328" s="4"/>
      <c r="L328" s="4"/>
      <c r="M328" s="4"/>
      <c r="N328" s="4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12.0" customHeight="1">
      <c r="A329" s="44"/>
      <c r="B329" s="44"/>
      <c r="C329" s="44"/>
      <c r="D329" s="4"/>
      <c r="E329" s="4"/>
      <c r="F329" s="4"/>
      <c r="G329" s="4"/>
      <c r="H329" s="5"/>
      <c r="I329" s="6"/>
      <c r="J329" s="4"/>
      <c r="K329" s="4"/>
      <c r="L329" s="4"/>
      <c r="M329" s="4"/>
      <c r="N329" s="4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12.0" customHeight="1">
      <c r="A330" s="44"/>
      <c r="B330" s="44"/>
      <c r="C330" s="44"/>
      <c r="D330" s="4"/>
      <c r="E330" s="4"/>
      <c r="F330" s="4"/>
      <c r="G330" s="4"/>
      <c r="H330" s="5"/>
      <c r="I330" s="6"/>
      <c r="J330" s="4"/>
      <c r="K330" s="4"/>
      <c r="L330" s="4"/>
      <c r="M330" s="4"/>
      <c r="N330" s="4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12.0" customHeight="1">
      <c r="A331" s="44"/>
      <c r="B331" s="44"/>
      <c r="C331" s="44"/>
      <c r="D331" s="4"/>
      <c r="E331" s="4"/>
      <c r="F331" s="4"/>
      <c r="G331" s="4"/>
      <c r="H331" s="5"/>
      <c r="I331" s="6"/>
      <c r="J331" s="4"/>
      <c r="K331" s="4"/>
      <c r="L331" s="4"/>
      <c r="M331" s="4"/>
      <c r="N331" s="4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12.0" customHeight="1">
      <c r="A332" s="44"/>
      <c r="B332" s="44"/>
      <c r="C332" s="44"/>
      <c r="D332" s="4"/>
      <c r="E332" s="4"/>
      <c r="F332" s="4"/>
      <c r="G332" s="4"/>
      <c r="H332" s="5"/>
      <c r="I332" s="6"/>
      <c r="J332" s="4"/>
      <c r="K332" s="4"/>
      <c r="L332" s="4"/>
      <c r="M332" s="4"/>
      <c r="N332" s="4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12.0" customHeight="1">
      <c r="A333" s="44"/>
      <c r="B333" s="44"/>
      <c r="C333" s="44"/>
      <c r="D333" s="4"/>
      <c r="E333" s="4"/>
      <c r="F333" s="4"/>
      <c r="G333" s="4"/>
      <c r="H333" s="5"/>
      <c r="I333" s="6"/>
      <c r="J333" s="4"/>
      <c r="K333" s="4"/>
      <c r="L333" s="4"/>
      <c r="M333" s="4"/>
      <c r="N333" s="4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12.0" customHeight="1">
      <c r="A334" s="44"/>
      <c r="B334" s="44"/>
      <c r="C334" s="44"/>
      <c r="D334" s="4"/>
      <c r="E334" s="4"/>
      <c r="F334" s="4"/>
      <c r="G334" s="4"/>
      <c r="H334" s="5"/>
      <c r="I334" s="6"/>
      <c r="J334" s="4"/>
      <c r="K334" s="4"/>
      <c r="L334" s="4"/>
      <c r="M334" s="4"/>
      <c r="N334" s="4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12.0" customHeight="1">
      <c r="A335" s="44"/>
      <c r="B335" s="44"/>
      <c r="C335" s="44"/>
      <c r="D335" s="4"/>
      <c r="E335" s="4"/>
      <c r="F335" s="4"/>
      <c r="G335" s="4"/>
      <c r="H335" s="5"/>
      <c r="I335" s="6"/>
      <c r="J335" s="4"/>
      <c r="K335" s="4"/>
      <c r="L335" s="4"/>
      <c r="M335" s="4"/>
      <c r="N335" s="4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12.0" customHeight="1">
      <c r="A336" s="44"/>
      <c r="B336" s="44"/>
      <c r="C336" s="44"/>
      <c r="D336" s="4"/>
      <c r="E336" s="4"/>
      <c r="F336" s="4"/>
      <c r="G336" s="4"/>
      <c r="H336" s="5"/>
      <c r="I336" s="6"/>
      <c r="J336" s="4"/>
      <c r="K336" s="4"/>
      <c r="L336" s="4"/>
      <c r="M336" s="4"/>
      <c r="N336" s="4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12.0" customHeight="1">
      <c r="A337" s="44"/>
      <c r="B337" s="44"/>
      <c r="C337" s="44"/>
      <c r="D337" s="4"/>
      <c r="E337" s="4"/>
      <c r="F337" s="4"/>
      <c r="G337" s="4"/>
      <c r="H337" s="5"/>
      <c r="I337" s="6"/>
      <c r="J337" s="4"/>
      <c r="K337" s="4"/>
      <c r="L337" s="4"/>
      <c r="M337" s="4"/>
      <c r="N337" s="4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12.0" customHeight="1">
      <c r="A338" s="44"/>
      <c r="B338" s="44"/>
      <c r="C338" s="44"/>
      <c r="D338" s="4"/>
      <c r="E338" s="4"/>
      <c r="F338" s="4"/>
      <c r="G338" s="4"/>
      <c r="H338" s="5"/>
      <c r="I338" s="6"/>
      <c r="J338" s="4"/>
      <c r="K338" s="4"/>
      <c r="L338" s="4"/>
      <c r="M338" s="4"/>
      <c r="N338" s="4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12.0" customHeight="1">
      <c r="A339" s="44"/>
      <c r="B339" s="44"/>
      <c r="C339" s="44"/>
      <c r="D339" s="4"/>
      <c r="E339" s="4"/>
      <c r="F339" s="4"/>
      <c r="G339" s="4"/>
      <c r="H339" s="5"/>
      <c r="I339" s="6"/>
      <c r="J339" s="4"/>
      <c r="K339" s="4"/>
      <c r="L339" s="4"/>
      <c r="M339" s="4"/>
      <c r="N339" s="4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12.0" customHeight="1">
      <c r="A340" s="44"/>
      <c r="B340" s="44"/>
      <c r="C340" s="44"/>
      <c r="D340" s="4"/>
      <c r="E340" s="4"/>
      <c r="F340" s="4"/>
      <c r="G340" s="4"/>
      <c r="H340" s="5"/>
      <c r="I340" s="6"/>
      <c r="J340" s="4"/>
      <c r="K340" s="4"/>
      <c r="L340" s="4"/>
      <c r="M340" s="4"/>
      <c r="N340" s="4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12.0" customHeight="1">
      <c r="A341" s="44"/>
      <c r="B341" s="44"/>
      <c r="C341" s="44"/>
      <c r="D341" s="4"/>
      <c r="E341" s="4"/>
      <c r="F341" s="4"/>
      <c r="G341" s="4"/>
      <c r="H341" s="5"/>
      <c r="I341" s="6"/>
      <c r="J341" s="4"/>
      <c r="K341" s="4"/>
      <c r="L341" s="4"/>
      <c r="M341" s="4"/>
      <c r="N341" s="4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12.0" customHeight="1">
      <c r="A342" s="44"/>
      <c r="B342" s="44"/>
      <c r="C342" s="44"/>
      <c r="D342" s="4"/>
      <c r="E342" s="4"/>
      <c r="F342" s="4"/>
      <c r="G342" s="4"/>
      <c r="H342" s="5"/>
      <c r="I342" s="6"/>
      <c r="J342" s="4"/>
      <c r="K342" s="4"/>
      <c r="L342" s="4"/>
      <c r="M342" s="4"/>
      <c r="N342" s="4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12.0" customHeight="1">
      <c r="A343" s="44"/>
      <c r="B343" s="44"/>
      <c r="C343" s="44"/>
      <c r="D343" s="4"/>
      <c r="E343" s="4"/>
      <c r="F343" s="4"/>
      <c r="G343" s="4"/>
      <c r="H343" s="5"/>
      <c r="I343" s="6"/>
      <c r="J343" s="4"/>
      <c r="K343" s="4"/>
      <c r="L343" s="4"/>
      <c r="M343" s="4"/>
      <c r="N343" s="4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12.0" customHeight="1">
      <c r="A344" s="44"/>
      <c r="B344" s="44"/>
      <c r="C344" s="44"/>
      <c r="D344" s="4"/>
      <c r="E344" s="4"/>
      <c r="F344" s="4"/>
      <c r="G344" s="4"/>
      <c r="H344" s="5"/>
      <c r="I344" s="6"/>
      <c r="J344" s="4"/>
      <c r="K344" s="4"/>
      <c r="L344" s="4"/>
      <c r="M344" s="4"/>
      <c r="N344" s="4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12.0" customHeight="1">
      <c r="A345" s="44"/>
      <c r="B345" s="44"/>
      <c r="C345" s="44"/>
      <c r="D345" s="4"/>
      <c r="E345" s="4"/>
      <c r="F345" s="4"/>
      <c r="G345" s="4"/>
      <c r="H345" s="5"/>
      <c r="I345" s="6"/>
      <c r="J345" s="4"/>
      <c r="K345" s="4"/>
      <c r="L345" s="4"/>
      <c r="M345" s="4"/>
      <c r="N345" s="4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12.0" customHeight="1">
      <c r="A346" s="44"/>
      <c r="B346" s="44"/>
      <c r="C346" s="44"/>
      <c r="D346" s="4"/>
      <c r="E346" s="4"/>
      <c r="F346" s="4"/>
      <c r="G346" s="4"/>
      <c r="H346" s="5"/>
      <c r="I346" s="6"/>
      <c r="J346" s="4"/>
      <c r="K346" s="4"/>
      <c r="L346" s="4"/>
      <c r="M346" s="4"/>
      <c r="N346" s="4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12.0" customHeight="1">
      <c r="A347" s="44"/>
      <c r="B347" s="44"/>
      <c r="C347" s="44"/>
      <c r="D347" s="4"/>
      <c r="E347" s="4"/>
      <c r="F347" s="4"/>
      <c r="G347" s="4"/>
      <c r="H347" s="5"/>
      <c r="I347" s="6"/>
      <c r="J347" s="4"/>
      <c r="K347" s="4"/>
      <c r="L347" s="4"/>
      <c r="M347" s="4"/>
      <c r="N347" s="4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12.0" customHeight="1">
      <c r="A348" s="44"/>
      <c r="B348" s="44"/>
      <c r="C348" s="44"/>
      <c r="D348" s="4"/>
      <c r="E348" s="4"/>
      <c r="F348" s="4"/>
      <c r="G348" s="4"/>
      <c r="H348" s="5"/>
      <c r="I348" s="6"/>
      <c r="J348" s="4"/>
      <c r="K348" s="4"/>
      <c r="L348" s="4"/>
      <c r="M348" s="4"/>
      <c r="N348" s="4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12.0" customHeight="1">
      <c r="A349" s="44"/>
      <c r="B349" s="44"/>
      <c r="C349" s="44"/>
      <c r="D349" s="4"/>
      <c r="E349" s="4"/>
      <c r="F349" s="4"/>
      <c r="G349" s="4"/>
      <c r="H349" s="5"/>
      <c r="I349" s="6"/>
      <c r="J349" s="4"/>
      <c r="K349" s="4"/>
      <c r="L349" s="4"/>
      <c r="M349" s="4"/>
      <c r="N349" s="4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12.0" customHeight="1">
      <c r="A350" s="44"/>
      <c r="B350" s="44"/>
      <c r="C350" s="44"/>
      <c r="D350" s="4"/>
      <c r="E350" s="4"/>
      <c r="F350" s="4"/>
      <c r="G350" s="4"/>
      <c r="H350" s="5"/>
      <c r="I350" s="6"/>
      <c r="J350" s="4"/>
      <c r="K350" s="4"/>
      <c r="L350" s="4"/>
      <c r="M350" s="4"/>
      <c r="N350" s="4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12.0" customHeight="1">
      <c r="A351" s="44"/>
      <c r="B351" s="44"/>
      <c r="C351" s="44"/>
      <c r="D351" s="4"/>
      <c r="E351" s="4"/>
      <c r="F351" s="4"/>
      <c r="G351" s="4"/>
      <c r="H351" s="5"/>
      <c r="I351" s="6"/>
      <c r="J351" s="4"/>
      <c r="K351" s="4"/>
      <c r="L351" s="4"/>
      <c r="M351" s="4"/>
      <c r="N351" s="4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12.0" customHeight="1">
      <c r="A352" s="44"/>
      <c r="B352" s="44"/>
      <c r="C352" s="44"/>
      <c r="D352" s="4"/>
      <c r="E352" s="4"/>
      <c r="F352" s="4"/>
      <c r="G352" s="4"/>
      <c r="H352" s="5"/>
      <c r="I352" s="6"/>
      <c r="J352" s="4"/>
      <c r="K352" s="4"/>
      <c r="L352" s="4"/>
      <c r="M352" s="4"/>
      <c r="N352" s="4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12.0" customHeight="1">
      <c r="A353" s="44"/>
      <c r="B353" s="44"/>
      <c r="C353" s="44"/>
      <c r="D353" s="4"/>
      <c r="E353" s="4"/>
      <c r="F353" s="4"/>
      <c r="G353" s="4"/>
      <c r="H353" s="5"/>
      <c r="I353" s="6"/>
      <c r="J353" s="4"/>
      <c r="K353" s="4"/>
      <c r="L353" s="4"/>
      <c r="M353" s="4"/>
      <c r="N353" s="4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12.0" customHeight="1">
      <c r="A354" s="44"/>
      <c r="B354" s="44"/>
      <c r="C354" s="44"/>
      <c r="D354" s="4"/>
      <c r="E354" s="4"/>
      <c r="F354" s="4"/>
      <c r="G354" s="4"/>
      <c r="H354" s="5"/>
      <c r="I354" s="6"/>
      <c r="J354" s="4"/>
      <c r="K354" s="4"/>
      <c r="L354" s="4"/>
      <c r="M354" s="4"/>
      <c r="N354" s="4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12.0" customHeight="1">
      <c r="A355" s="44"/>
      <c r="B355" s="44"/>
      <c r="C355" s="44"/>
      <c r="D355" s="4"/>
      <c r="E355" s="4"/>
      <c r="F355" s="4"/>
      <c r="G355" s="4"/>
      <c r="H355" s="5"/>
      <c r="I355" s="6"/>
      <c r="J355" s="4"/>
      <c r="K355" s="4"/>
      <c r="L355" s="4"/>
      <c r="M355" s="4"/>
      <c r="N355" s="4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12.0" customHeight="1">
      <c r="A356" s="44"/>
      <c r="B356" s="44"/>
      <c r="C356" s="44"/>
      <c r="D356" s="4"/>
      <c r="E356" s="4"/>
      <c r="F356" s="4"/>
      <c r="G356" s="4"/>
      <c r="H356" s="5"/>
      <c r="I356" s="6"/>
      <c r="J356" s="4"/>
      <c r="K356" s="4"/>
      <c r="L356" s="4"/>
      <c r="M356" s="4"/>
      <c r="N356" s="4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12.0" customHeight="1">
      <c r="A357" s="44"/>
      <c r="B357" s="44"/>
      <c r="C357" s="44"/>
      <c r="D357" s="4"/>
      <c r="E357" s="4"/>
      <c r="F357" s="4"/>
      <c r="G357" s="4"/>
      <c r="H357" s="5"/>
      <c r="I357" s="6"/>
      <c r="J357" s="4"/>
      <c r="K357" s="4"/>
      <c r="L357" s="4"/>
      <c r="M357" s="4"/>
      <c r="N357" s="4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12.0" customHeight="1">
      <c r="A358" s="44"/>
      <c r="B358" s="44"/>
      <c r="C358" s="44"/>
      <c r="D358" s="4"/>
      <c r="E358" s="4"/>
      <c r="F358" s="4"/>
      <c r="G358" s="4"/>
      <c r="H358" s="5"/>
      <c r="I358" s="6"/>
      <c r="J358" s="4"/>
      <c r="K358" s="4"/>
      <c r="L358" s="4"/>
      <c r="M358" s="4"/>
      <c r="N358" s="4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12.0" customHeight="1">
      <c r="A359" s="44"/>
      <c r="B359" s="44"/>
      <c r="C359" s="44"/>
      <c r="D359" s="4"/>
      <c r="E359" s="4"/>
      <c r="F359" s="4"/>
      <c r="G359" s="4"/>
      <c r="H359" s="5"/>
      <c r="I359" s="6"/>
      <c r="J359" s="4"/>
      <c r="K359" s="4"/>
      <c r="L359" s="4"/>
      <c r="M359" s="4"/>
      <c r="N359" s="4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12.0" customHeight="1">
      <c r="A360" s="44"/>
      <c r="B360" s="44"/>
      <c r="C360" s="44"/>
      <c r="D360" s="4"/>
      <c r="E360" s="4"/>
      <c r="F360" s="4"/>
      <c r="G360" s="4"/>
      <c r="H360" s="5"/>
      <c r="I360" s="6"/>
      <c r="J360" s="4"/>
      <c r="K360" s="4"/>
      <c r="L360" s="4"/>
      <c r="M360" s="4"/>
      <c r="N360" s="4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12.0" customHeight="1">
      <c r="A361" s="44"/>
      <c r="B361" s="44"/>
      <c r="C361" s="44"/>
      <c r="D361" s="4"/>
      <c r="E361" s="4"/>
      <c r="F361" s="4"/>
      <c r="G361" s="4"/>
      <c r="H361" s="5"/>
      <c r="I361" s="6"/>
      <c r="J361" s="4"/>
      <c r="K361" s="4"/>
      <c r="L361" s="4"/>
      <c r="M361" s="4"/>
      <c r="N361" s="4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12.0" customHeight="1">
      <c r="A362" s="44"/>
      <c r="B362" s="44"/>
      <c r="C362" s="44"/>
      <c r="D362" s="4"/>
      <c r="E362" s="4"/>
      <c r="F362" s="4"/>
      <c r="G362" s="4"/>
      <c r="H362" s="5"/>
      <c r="I362" s="6"/>
      <c r="J362" s="4"/>
      <c r="K362" s="4"/>
      <c r="L362" s="4"/>
      <c r="M362" s="4"/>
      <c r="N362" s="4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12.0" customHeight="1">
      <c r="A363" s="44"/>
      <c r="B363" s="44"/>
      <c r="C363" s="44"/>
      <c r="D363" s="4"/>
      <c r="E363" s="4"/>
      <c r="F363" s="4"/>
      <c r="G363" s="4"/>
      <c r="H363" s="5"/>
      <c r="I363" s="6"/>
      <c r="J363" s="4"/>
      <c r="K363" s="4"/>
      <c r="L363" s="4"/>
      <c r="M363" s="4"/>
      <c r="N363" s="4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2.0" customHeight="1">
      <c r="A364" s="44"/>
      <c r="B364" s="44"/>
      <c r="C364" s="44"/>
      <c r="D364" s="4"/>
      <c r="E364" s="4"/>
      <c r="F364" s="4"/>
      <c r="G364" s="4"/>
      <c r="H364" s="5"/>
      <c r="I364" s="6"/>
      <c r="J364" s="4"/>
      <c r="K364" s="4"/>
      <c r="L364" s="4"/>
      <c r="M364" s="4"/>
      <c r="N364" s="4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2.0" customHeight="1">
      <c r="A365" s="44"/>
      <c r="B365" s="44"/>
      <c r="C365" s="44"/>
      <c r="D365" s="4"/>
      <c r="E365" s="4"/>
      <c r="F365" s="4"/>
      <c r="G365" s="4"/>
      <c r="H365" s="5"/>
      <c r="I365" s="6"/>
      <c r="J365" s="4"/>
      <c r="K365" s="4"/>
      <c r="L365" s="4"/>
      <c r="M365" s="4"/>
      <c r="N365" s="4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2.0" customHeight="1">
      <c r="A366" s="44"/>
      <c r="B366" s="44"/>
      <c r="C366" s="44"/>
      <c r="D366" s="4"/>
      <c r="E366" s="4"/>
      <c r="F366" s="4"/>
      <c r="G366" s="4"/>
      <c r="H366" s="5"/>
      <c r="I366" s="6"/>
      <c r="J366" s="4"/>
      <c r="K366" s="4"/>
      <c r="L366" s="4"/>
      <c r="M366" s="4"/>
      <c r="N366" s="4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2.0" customHeight="1">
      <c r="A367" s="44"/>
      <c r="B367" s="44"/>
      <c r="C367" s="44"/>
      <c r="D367" s="4"/>
      <c r="E367" s="4"/>
      <c r="F367" s="4"/>
      <c r="G367" s="4"/>
      <c r="H367" s="5"/>
      <c r="I367" s="6"/>
      <c r="J367" s="4"/>
      <c r="K367" s="4"/>
      <c r="L367" s="4"/>
      <c r="M367" s="4"/>
      <c r="N367" s="4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12.0" customHeight="1">
      <c r="A368" s="44"/>
      <c r="B368" s="44"/>
      <c r="C368" s="44"/>
      <c r="D368" s="4"/>
      <c r="E368" s="4"/>
      <c r="F368" s="4"/>
      <c r="G368" s="4"/>
      <c r="H368" s="5"/>
      <c r="I368" s="6"/>
      <c r="J368" s="4"/>
      <c r="K368" s="4"/>
      <c r="L368" s="4"/>
      <c r="M368" s="4"/>
      <c r="N368" s="4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12.0" customHeight="1">
      <c r="A369" s="44"/>
      <c r="B369" s="44"/>
      <c r="C369" s="44"/>
      <c r="D369" s="4"/>
      <c r="E369" s="4"/>
      <c r="F369" s="4"/>
      <c r="G369" s="4"/>
      <c r="H369" s="5"/>
      <c r="I369" s="6"/>
      <c r="J369" s="4"/>
      <c r="K369" s="4"/>
      <c r="L369" s="4"/>
      <c r="M369" s="4"/>
      <c r="N369" s="4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12.0" customHeight="1">
      <c r="A370" s="44"/>
      <c r="B370" s="44"/>
      <c r="C370" s="44"/>
      <c r="D370" s="4"/>
      <c r="E370" s="4"/>
      <c r="F370" s="4"/>
      <c r="G370" s="4"/>
      <c r="H370" s="5"/>
      <c r="I370" s="6"/>
      <c r="J370" s="4"/>
      <c r="K370" s="4"/>
      <c r="L370" s="4"/>
      <c r="M370" s="4"/>
      <c r="N370" s="4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12.0" customHeight="1">
      <c r="A371" s="44"/>
      <c r="B371" s="44"/>
      <c r="C371" s="44"/>
      <c r="D371" s="4"/>
      <c r="E371" s="4"/>
      <c r="F371" s="4"/>
      <c r="G371" s="4"/>
      <c r="H371" s="5"/>
      <c r="I371" s="6"/>
      <c r="J371" s="4"/>
      <c r="K371" s="4"/>
      <c r="L371" s="4"/>
      <c r="M371" s="4"/>
      <c r="N371" s="4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12.0" customHeight="1">
      <c r="A372" s="44"/>
      <c r="B372" s="44"/>
      <c r="C372" s="44"/>
      <c r="D372" s="4"/>
      <c r="E372" s="4"/>
      <c r="F372" s="4"/>
      <c r="G372" s="4"/>
      <c r="H372" s="5"/>
      <c r="I372" s="6"/>
      <c r="J372" s="4"/>
      <c r="K372" s="4"/>
      <c r="L372" s="4"/>
      <c r="M372" s="4"/>
      <c r="N372" s="4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12.0" customHeight="1">
      <c r="A373" s="44"/>
      <c r="B373" s="44"/>
      <c r="C373" s="44"/>
      <c r="D373" s="4"/>
      <c r="E373" s="4"/>
      <c r="F373" s="4"/>
      <c r="G373" s="4"/>
      <c r="H373" s="5"/>
      <c r="I373" s="6"/>
      <c r="J373" s="4"/>
      <c r="K373" s="4"/>
      <c r="L373" s="4"/>
      <c r="M373" s="4"/>
      <c r="N373" s="4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12.0" customHeight="1">
      <c r="A374" s="44"/>
      <c r="B374" s="44"/>
      <c r="C374" s="44"/>
      <c r="D374" s="4"/>
      <c r="E374" s="4"/>
      <c r="F374" s="4"/>
      <c r="G374" s="4"/>
      <c r="H374" s="5"/>
      <c r="I374" s="6"/>
      <c r="J374" s="4"/>
      <c r="K374" s="4"/>
      <c r="L374" s="4"/>
      <c r="M374" s="4"/>
      <c r="N374" s="4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12.0" customHeight="1">
      <c r="A375" s="44"/>
      <c r="B375" s="44"/>
      <c r="C375" s="44"/>
      <c r="D375" s="4"/>
      <c r="E375" s="4"/>
      <c r="F375" s="4"/>
      <c r="G375" s="4"/>
      <c r="H375" s="5"/>
      <c r="I375" s="6"/>
      <c r="J375" s="4"/>
      <c r="K375" s="4"/>
      <c r="L375" s="4"/>
      <c r="M375" s="4"/>
      <c r="N375" s="4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12.0" customHeight="1">
      <c r="A376" s="44"/>
      <c r="B376" s="44"/>
      <c r="C376" s="44"/>
      <c r="D376" s="4"/>
      <c r="E376" s="4"/>
      <c r="F376" s="4"/>
      <c r="G376" s="4"/>
      <c r="H376" s="5"/>
      <c r="I376" s="6"/>
      <c r="J376" s="4"/>
      <c r="K376" s="4"/>
      <c r="L376" s="4"/>
      <c r="M376" s="4"/>
      <c r="N376" s="4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12.0" customHeight="1">
      <c r="A377" s="44"/>
      <c r="B377" s="44"/>
      <c r="C377" s="44"/>
      <c r="D377" s="4"/>
      <c r="E377" s="4"/>
      <c r="F377" s="4"/>
      <c r="G377" s="4"/>
      <c r="H377" s="5"/>
      <c r="I377" s="6"/>
      <c r="J377" s="4"/>
      <c r="K377" s="4"/>
      <c r="L377" s="4"/>
      <c r="M377" s="4"/>
      <c r="N377" s="4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12.0" customHeight="1">
      <c r="A378" s="44"/>
      <c r="B378" s="44"/>
      <c r="C378" s="44"/>
      <c r="D378" s="4"/>
      <c r="E378" s="4"/>
      <c r="F378" s="4"/>
      <c r="G378" s="4"/>
      <c r="H378" s="5"/>
      <c r="I378" s="6"/>
      <c r="J378" s="4"/>
      <c r="K378" s="4"/>
      <c r="L378" s="4"/>
      <c r="M378" s="4"/>
      <c r="N378" s="4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12.0" customHeight="1">
      <c r="A379" s="44"/>
      <c r="B379" s="44"/>
      <c r="C379" s="44"/>
      <c r="D379" s="4"/>
      <c r="E379" s="4"/>
      <c r="F379" s="4"/>
      <c r="G379" s="4"/>
      <c r="H379" s="5"/>
      <c r="I379" s="6"/>
      <c r="J379" s="4"/>
      <c r="K379" s="4"/>
      <c r="L379" s="4"/>
      <c r="M379" s="4"/>
      <c r="N379" s="4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12.0" customHeight="1">
      <c r="A380" s="44"/>
      <c r="B380" s="44"/>
      <c r="C380" s="44"/>
      <c r="D380" s="4"/>
      <c r="E380" s="4"/>
      <c r="F380" s="4"/>
      <c r="G380" s="4"/>
      <c r="H380" s="5"/>
      <c r="I380" s="6"/>
      <c r="J380" s="4"/>
      <c r="K380" s="4"/>
      <c r="L380" s="4"/>
      <c r="M380" s="4"/>
      <c r="N380" s="4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12.0" customHeight="1">
      <c r="A381" s="44"/>
      <c r="B381" s="44"/>
      <c r="C381" s="44"/>
      <c r="D381" s="4"/>
      <c r="E381" s="4"/>
      <c r="F381" s="4"/>
      <c r="G381" s="4"/>
      <c r="H381" s="5"/>
      <c r="I381" s="6"/>
      <c r="J381" s="4"/>
      <c r="K381" s="4"/>
      <c r="L381" s="4"/>
      <c r="M381" s="4"/>
      <c r="N381" s="4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12.0" customHeight="1">
      <c r="A382" s="44"/>
      <c r="B382" s="44"/>
      <c r="C382" s="44"/>
      <c r="D382" s="4"/>
      <c r="E382" s="4"/>
      <c r="F382" s="4"/>
      <c r="G382" s="4"/>
      <c r="H382" s="5"/>
      <c r="I382" s="6"/>
      <c r="J382" s="4"/>
      <c r="K382" s="4"/>
      <c r="L382" s="4"/>
      <c r="M382" s="4"/>
      <c r="N382" s="4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12.0" customHeight="1">
      <c r="A383" s="44"/>
      <c r="B383" s="44"/>
      <c r="C383" s="44"/>
      <c r="D383" s="4"/>
      <c r="E383" s="4"/>
      <c r="F383" s="4"/>
      <c r="G383" s="4"/>
      <c r="H383" s="5"/>
      <c r="I383" s="6"/>
      <c r="J383" s="4"/>
      <c r="K383" s="4"/>
      <c r="L383" s="4"/>
      <c r="M383" s="4"/>
      <c r="N383" s="4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12.0" customHeight="1">
      <c r="A384" s="44"/>
      <c r="B384" s="44"/>
      <c r="C384" s="44"/>
      <c r="D384" s="4"/>
      <c r="E384" s="4"/>
      <c r="F384" s="4"/>
      <c r="G384" s="4"/>
      <c r="H384" s="5"/>
      <c r="I384" s="6"/>
      <c r="J384" s="4"/>
      <c r="K384" s="4"/>
      <c r="L384" s="4"/>
      <c r="M384" s="4"/>
      <c r="N384" s="4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12.0" customHeight="1">
      <c r="A385" s="44"/>
      <c r="B385" s="44"/>
      <c r="C385" s="44"/>
      <c r="D385" s="4"/>
      <c r="E385" s="4"/>
      <c r="F385" s="4"/>
      <c r="G385" s="4"/>
      <c r="H385" s="5"/>
      <c r="I385" s="6"/>
      <c r="J385" s="4"/>
      <c r="K385" s="4"/>
      <c r="L385" s="4"/>
      <c r="M385" s="4"/>
      <c r="N385" s="4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12.0" customHeight="1">
      <c r="A386" s="44"/>
      <c r="B386" s="44"/>
      <c r="C386" s="44"/>
      <c r="D386" s="4"/>
      <c r="E386" s="4"/>
      <c r="F386" s="4"/>
      <c r="G386" s="4"/>
      <c r="H386" s="5"/>
      <c r="I386" s="6"/>
      <c r="J386" s="4"/>
      <c r="K386" s="4"/>
      <c r="L386" s="4"/>
      <c r="M386" s="4"/>
      <c r="N386" s="4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12.0" customHeight="1">
      <c r="A387" s="44"/>
      <c r="B387" s="44"/>
      <c r="C387" s="44"/>
      <c r="D387" s="4"/>
      <c r="E387" s="4"/>
      <c r="F387" s="4"/>
      <c r="G387" s="4"/>
      <c r="H387" s="5"/>
      <c r="I387" s="6"/>
      <c r="J387" s="4"/>
      <c r="K387" s="4"/>
      <c r="L387" s="4"/>
      <c r="M387" s="4"/>
      <c r="N387" s="4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12.0" customHeight="1">
      <c r="A388" s="44"/>
      <c r="B388" s="44"/>
      <c r="C388" s="44"/>
      <c r="D388" s="4"/>
      <c r="E388" s="4"/>
      <c r="F388" s="4"/>
      <c r="G388" s="4"/>
      <c r="H388" s="5"/>
      <c r="I388" s="6"/>
      <c r="J388" s="4"/>
      <c r="K388" s="4"/>
      <c r="L388" s="4"/>
      <c r="M388" s="4"/>
      <c r="N388" s="4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12.0" customHeight="1">
      <c r="A389" s="44"/>
      <c r="B389" s="44"/>
      <c r="C389" s="44"/>
      <c r="D389" s="4"/>
      <c r="E389" s="4"/>
      <c r="F389" s="4"/>
      <c r="G389" s="4"/>
      <c r="H389" s="5"/>
      <c r="I389" s="6"/>
      <c r="J389" s="4"/>
      <c r="K389" s="4"/>
      <c r="L389" s="4"/>
      <c r="M389" s="4"/>
      <c r="N389" s="4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12.0" customHeight="1">
      <c r="A390" s="44"/>
      <c r="B390" s="44"/>
      <c r="C390" s="44"/>
      <c r="D390" s="4"/>
      <c r="E390" s="4"/>
      <c r="F390" s="4"/>
      <c r="G390" s="4"/>
      <c r="H390" s="5"/>
      <c r="I390" s="6"/>
      <c r="J390" s="4"/>
      <c r="K390" s="4"/>
      <c r="L390" s="4"/>
      <c r="M390" s="4"/>
      <c r="N390" s="4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12.0" customHeight="1">
      <c r="A391" s="44"/>
      <c r="B391" s="44"/>
      <c r="C391" s="44"/>
      <c r="D391" s="4"/>
      <c r="E391" s="4"/>
      <c r="F391" s="4"/>
      <c r="G391" s="4"/>
      <c r="H391" s="5"/>
      <c r="I391" s="6"/>
      <c r="J391" s="4"/>
      <c r="K391" s="4"/>
      <c r="L391" s="4"/>
      <c r="M391" s="4"/>
      <c r="N391" s="4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12.0" customHeight="1">
      <c r="A392" s="44"/>
      <c r="B392" s="44"/>
      <c r="C392" s="44"/>
      <c r="D392" s="4"/>
      <c r="E392" s="4"/>
      <c r="F392" s="4"/>
      <c r="G392" s="4"/>
      <c r="H392" s="5"/>
      <c r="I392" s="6"/>
      <c r="J392" s="4"/>
      <c r="K392" s="4"/>
      <c r="L392" s="4"/>
      <c r="M392" s="4"/>
      <c r="N392" s="4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12.0" customHeight="1">
      <c r="A393" s="44"/>
      <c r="B393" s="44"/>
      <c r="C393" s="44"/>
      <c r="D393" s="4"/>
      <c r="E393" s="4"/>
      <c r="F393" s="4"/>
      <c r="G393" s="4"/>
      <c r="H393" s="5"/>
      <c r="I393" s="6"/>
      <c r="J393" s="4"/>
      <c r="K393" s="4"/>
      <c r="L393" s="4"/>
      <c r="M393" s="4"/>
      <c r="N393" s="4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12.0" customHeight="1">
      <c r="A394" s="44"/>
      <c r="B394" s="44"/>
      <c r="C394" s="44"/>
      <c r="D394" s="4"/>
      <c r="E394" s="4"/>
      <c r="F394" s="4"/>
      <c r="G394" s="4"/>
      <c r="H394" s="5"/>
      <c r="I394" s="6"/>
      <c r="J394" s="4"/>
      <c r="K394" s="4"/>
      <c r="L394" s="4"/>
      <c r="M394" s="4"/>
      <c r="N394" s="4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12.0" customHeight="1">
      <c r="A395" s="44"/>
      <c r="B395" s="44"/>
      <c r="C395" s="44"/>
      <c r="D395" s="4"/>
      <c r="E395" s="4"/>
      <c r="F395" s="4"/>
      <c r="G395" s="4"/>
      <c r="H395" s="5"/>
      <c r="I395" s="6"/>
      <c r="J395" s="4"/>
      <c r="K395" s="4"/>
      <c r="L395" s="4"/>
      <c r="M395" s="4"/>
      <c r="N395" s="4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12.0" customHeight="1">
      <c r="A396" s="44"/>
      <c r="B396" s="44"/>
      <c r="C396" s="44"/>
      <c r="D396" s="4"/>
      <c r="E396" s="4"/>
      <c r="F396" s="4"/>
      <c r="G396" s="4"/>
      <c r="H396" s="5"/>
      <c r="I396" s="6"/>
      <c r="J396" s="4"/>
      <c r="K396" s="4"/>
      <c r="L396" s="4"/>
      <c r="M396" s="4"/>
      <c r="N396" s="4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12.0" customHeight="1">
      <c r="A397" s="44"/>
      <c r="B397" s="44"/>
      <c r="C397" s="44"/>
      <c r="D397" s="4"/>
      <c r="E397" s="4"/>
      <c r="F397" s="4"/>
      <c r="G397" s="4"/>
      <c r="H397" s="5"/>
      <c r="I397" s="6"/>
      <c r="J397" s="4"/>
      <c r="K397" s="4"/>
      <c r="L397" s="4"/>
      <c r="M397" s="4"/>
      <c r="N397" s="4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12.0" customHeight="1">
      <c r="A398" s="44"/>
      <c r="B398" s="44"/>
      <c r="C398" s="44"/>
      <c r="D398" s="4"/>
      <c r="E398" s="4"/>
      <c r="F398" s="4"/>
      <c r="G398" s="4"/>
      <c r="H398" s="5"/>
      <c r="I398" s="6"/>
      <c r="J398" s="4"/>
      <c r="K398" s="4"/>
      <c r="L398" s="4"/>
      <c r="M398" s="4"/>
      <c r="N398" s="4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12.0" customHeight="1">
      <c r="A399" s="44"/>
      <c r="B399" s="44"/>
      <c r="C399" s="44"/>
      <c r="D399" s="4"/>
      <c r="E399" s="4"/>
      <c r="F399" s="4"/>
      <c r="G399" s="4"/>
      <c r="H399" s="5"/>
      <c r="I399" s="6"/>
      <c r="J399" s="4"/>
      <c r="K399" s="4"/>
      <c r="L399" s="4"/>
      <c r="M399" s="4"/>
      <c r="N399" s="4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12.0" customHeight="1">
      <c r="A400" s="44"/>
      <c r="B400" s="44"/>
      <c r="C400" s="44"/>
      <c r="D400" s="4"/>
      <c r="E400" s="4"/>
      <c r="F400" s="4"/>
      <c r="G400" s="4"/>
      <c r="H400" s="5"/>
      <c r="I400" s="6"/>
      <c r="J400" s="4"/>
      <c r="K400" s="4"/>
      <c r="L400" s="4"/>
      <c r="M400" s="4"/>
      <c r="N400" s="4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12.0" customHeight="1">
      <c r="A401" s="44"/>
      <c r="B401" s="44"/>
      <c r="C401" s="44"/>
      <c r="D401" s="4"/>
      <c r="E401" s="4"/>
      <c r="F401" s="4"/>
      <c r="G401" s="4"/>
      <c r="H401" s="5"/>
      <c r="I401" s="6"/>
      <c r="J401" s="4"/>
      <c r="K401" s="4"/>
      <c r="L401" s="4"/>
      <c r="M401" s="4"/>
      <c r="N401" s="4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12.0" customHeight="1">
      <c r="A402" s="44"/>
      <c r="B402" s="44"/>
      <c r="C402" s="44"/>
      <c r="D402" s="4"/>
      <c r="E402" s="4"/>
      <c r="F402" s="4"/>
      <c r="G402" s="4"/>
      <c r="H402" s="5"/>
      <c r="I402" s="6"/>
      <c r="J402" s="4"/>
      <c r="K402" s="4"/>
      <c r="L402" s="4"/>
      <c r="M402" s="4"/>
      <c r="N402" s="4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12.0" customHeight="1">
      <c r="A403" s="44"/>
      <c r="B403" s="44"/>
      <c r="C403" s="44"/>
      <c r="D403" s="4"/>
      <c r="E403" s="4"/>
      <c r="F403" s="4"/>
      <c r="G403" s="4"/>
      <c r="H403" s="5"/>
      <c r="I403" s="6"/>
      <c r="J403" s="4"/>
      <c r="K403" s="4"/>
      <c r="L403" s="4"/>
      <c r="M403" s="4"/>
      <c r="N403" s="4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12.0" customHeight="1">
      <c r="A404" s="44"/>
      <c r="B404" s="44"/>
      <c r="C404" s="44"/>
      <c r="D404" s="4"/>
      <c r="E404" s="4"/>
      <c r="F404" s="4"/>
      <c r="G404" s="4"/>
      <c r="H404" s="5"/>
      <c r="I404" s="6"/>
      <c r="J404" s="4"/>
      <c r="K404" s="4"/>
      <c r="L404" s="4"/>
      <c r="M404" s="4"/>
      <c r="N404" s="4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12.0" customHeight="1">
      <c r="A405" s="44"/>
      <c r="B405" s="44"/>
      <c r="C405" s="44"/>
      <c r="D405" s="4"/>
      <c r="E405" s="4"/>
      <c r="F405" s="4"/>
      <c r="G405" s="4"/>
      <c r="H405" s="5"/>
      <c r="I405" s="6"/>
      <c r="J405" s="4"/>
      <c r="K405" s="4"/>
      <c r="L405" s="4"/>
      <c r="M405" s="4"/>
      <c r="N405" s="4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12.0" customHeight="1">
      <c r="A406" s="44"/>
      <c r="B406" s="44"/>
      <c r="C406" s="44"/>
      <c r="D406" s="4"/>
      <c r="E406" s="4"/>
      <c r="F406" s="4"/>
      <c r="G406" s="4"/>
      <c r="H406" s="5"/>
      <c r="I406" s="6"/>
      <c r="J406" s="4"/>
      <c r="K406" s="4"/>
      <c r="L406" s="4"/>
      <c r="M406" s="4"/>
      <c r="N406" s="4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12.0" customHeight="1">
      <c r="A407" s="44"/>
      <c r="B407" s="44"/>
      <c r="C407" s="44"/>
      <c r="D407" s="4"/>
      <c r="E407" s="4"/>
      <c r="F407" s="4"/>
      <c r="G407" s="4"/>
      <c r="H407" s="5"/>
      <c r="I407" s="6"/>
      <c r="J407" s="4"/>
      <c r="K407" s="4"/>
      <c r="L407" s="4"/>
      <c r="M407" s="4"/>
      <c r="N407" s="4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12.0" customHeight="1">
      <c r="A408" s="44"/>
      <c r="B408" s="44"/>
      <c r="C408" s="44"/>
      <c r="D408" s="4"/>
      <c r="E408" s="4"/>
      <c r="F408" s="4"/>
      <c r="G408" s="4"/>
      <c r="H408" s="5"/>
      <c r="I408" s="6"/>
      <c r="J408" s="4"/>
      <c r="K408" s="4"/>
      <c r="L408" s="4"/>
      <c r="M408" s="4"/>
      <c r="N408" s="4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12.0" customHeight="1">
      <c r="A409" s="44"/>
      <c r="B409" s="44"/>
      <c r="C409" s="44"/>
      <c r="D409" s="4"/>
      <c r="E409" s="4"/>
      <c r="F409" s="4"/>
      <c r="G409" s="4"/>
      <c r="H409" s="5"/>
      <c r="I409" s="6"/>
      <c r="J409" s="4"/>
      <c r="K409" s="4"/>
      <c r="L409" s="4"/>
      <c r="M409" s="4"/>
      <c r="N409" s="4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12.0" customHeight="1">
      <c r="A410" s="44"/>
      <c r="B410" s="44"/>
      <c r="C410" s="44"/>
      <c r="D410" s="4"/>
      <c r="E410" s="4"/>
      <c r="F410" s="4"/>
      <c r="G410" s="4"/>
      <c r="H410" s="5"/>
      <c r="I410" s="6"/>
      <c r="J410" s="4"/>
      <c r="K410" s="4"/>
      <c r="L410" s="4"/>
      <c r="M410" s="4"/>
      <c r="N410" s="4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12.0" customHeight="1">
      <c r="A411" s="44"/>
      <c r="B411" s="44"/>
      <c r="C411" s="44"/>
      <c r="D411" s="4"/>
      <c r="E411" s="4"/>
      <c r="F411" s="4"/>
      <c r="G411" s="4"/>
      <c r="H411" s="5"/>
      <c r="I411" s="6"/>
      <c r="J411" s="4"/>
      <c r="K411" s="4"/>
      <c r="L411" s="4"/>
      <c r="M411" s="4"/>
      <c r="N411" s="4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12.0" customHeight="1">
      <c r="A412" s="44"/>
      <c r="B412" s="44"/>
      <c r="C412" s="44"/>
      <c r="D412" s="4"/>
      <c r="E412" s="4"/>
      <c r="F412" s="4"/>
      <c r="G412" s="4"/>
      <c r="H412" s="5"/>
      <c r="I412" s="6"/>
      <c r="J412" s="4"/>
      <c r="K412" s="4"/>
      <c r="L412" s="4"/>
      <c r="M412" s="4"/>
      <c r="N412" s="4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12.0" customHeight="1">
      <c r="A413" s="44"/>
      <c r="B413" s="44"/>
      <c r="C413" s="44"/>
      <c r="D413" s="4"/>
      <c r="E413" s="4"/>
      <c r="F413" s="4"/>
      <c r="G413" s="4"/>
      <c r="H413" s="5"/>
      <c r="I413" s="6"/>
      <c r="J413" s="4"/>
      <c r="K413" s="4"/>
      <c r="L413" s="4"/>
      <c r="M413" s="4"/>
      <c r="N413" s="4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12.0" customHeight="1">
      <c r="A414" s="44"/>
      <c r="B414" s="44"/>
      <c r="C414" s="44"/>
      <c r="D414" s="4"/>
      <c r="E414" s="4"/>
      <c r="F414" s="4"/>
      <c r="G414" s="4"/>
      <c r="H414" s="5"/>
      <c r="I414" s="6"/>
      <c r="J414" s="4"/>
      <c r="K414" s="4"/>
      <c r="L414" s="4"/>
      <c r="M414" s="4"/>
      <c r="N414" s="4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12.0" customHeight="1">
      <c r="A415" s="44"/>
      <c r="B415" s="44"/>
      <c r="C415" s="44"/>
      <c r="D415" s="4"/>
      <c r="E415" s="4"/>
      <c r="F415" s="4"/>
      <c r="G415" s="4"/>
      <c r="H415" s="5"/>
      <c r="I415" s="6"/>
      <c r="J415" s="4"/>
      <c r="K415" s="4"/>
      <c r="L415" s="4"/>
      <c r="M415" s="4"/>
      <c r="N415" s="4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12.0" customHeight="1">
      <c r="A416" s="44"/>
      <c r="B416" s="44"/>
      <c r="C416" s="44"/>
      <c r="D416" s="4"/>
      <c r="E416" s="4"/>
      <c r="F416" s="4"/>
      <c r="G416" s="4"/>
      <c r="H416" s="5"/>
      <c r="I416" s="6"/>
      <c r="J416" s="4"/>
      <c r="K416" s="4"/>
      <c r="L416" s="4"/>
      <c r="M416" s="4"/>
      <c r="N416" s="4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12.0" customHeight="1">
      <c r="A417" s="44"/>
      <c r="B417" s="44"/>
      <c r="C417" s="44"/>
      <c r="D417" s="4"/>
      <c r="E417" s="4"/>
      <c r="F417" s="4"/>
      <c r="G417" s="4"/>
      <c r="H417" s="5"/>
      <c r="I417" s="6"/>
      <c r="J417" s="4"/>
      <c r="K417" s="4"/>
      <c r="L417" s="4"/>
      <c r="M417" s="4"/>
      <c r="N417" s="4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12.0" customHeight="1">
      <c r="A418" s="44"/>
      <c r="B418" s="44"/>
      <c r="C418" s="44"/>
      <c r="D418" s="4"/>
      <c r="E418" s="4"/>
      <c r="F418" s="4"/>
      <c r="G418" s="4"/>
      <c r="H418" s="5"/>
      <c r="I418" s="6"/>
      <c r="J418" s="4"/>
      <c r="K418" s="4"/>
      <c r="L418" s="4"/>
      <c r="M418" s="4"/>
      <c r="N418" s="4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12.0" customHeight="1">
      <c r="A419" s="44"/>
      <c r="B419" s="44"/>
      <c r="C419" s="44"/>
      <c r="D419" s="4"/>
      <c r="E419" s="4"/>
      <c r="F419" s="4"/>
      <c r="G419" s="4"/>
      <c r="H419" s="5"/>
      <c r="I419" s="6"/>
      <c r="J419" s="4"/>
      <c r="K419" s="4"/>
      <c r="L419" s="4"/>
      <c r="M419" s="4"/>
      <c r="N419" s="4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12.0" customHeight="1">
      <c r="A420" s="44"/>
      <c r="B420" s="44"/>
      <c r="C420" s="44"/>
      <c r="D420" s="4"/>
      <c r="E420" s="4"/>
      <c r="F420" s="4"/>
      <c r="G420" s="4"/>
      <c r="H420" s="5"/>
      <c r="I420" s="6"/>
      <c r="J420" s="4"/>
      <c r="K420" s="4"/>
      <c r="L420" s="4"/>
      <c r="M420" s="4"/>
      <c r="N420" s="4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12.0" customHeight="1">
      <c r="A421" s="44"/>
      <c r="B421" s="44"/>
      <c r="C421" s="44"/>
      <c r="D421" s="4"/>
      <c r="E421" s="4"/>
      <c r="F421" s="4"/>
      <c r="G421" s="4"/>
      <c r="H421" s="5"/>
      <c r="I421" s="6"/>
      <c r="J421" s="4"/>
      <c r="K421" s="4"/>
      <c r="L421" s="4"/>
      <c r="M421" s="4"/>
      <c r="N421" s="4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12.0" customHeight="1">
      <c r="A422" s="44"/>
      <c r="B422" s="44"/>
      <c r="C422" s="44"/>
      <c r="D422" s="4"/>
      <c r="E422" s="4"/>
      <c r="F422" s="4"/>
      <c r="G422" s="4"/>
      <c r="H422" s="5"/>
      <c r="I422" s="6"/>
      <c r="J422" s="4"/>
      <c r="K422" s="4"/>
      <c r="L422" s="4"/>
      <c r="M422" s="4"/>
      <c r="N422" s="4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12.0" customHeight="1">
      <c r="A423" s="44"/>
      <c r="B423" s="44"/>
      <c r="C423" s="44"/>
      <c r="D423" s="4"/>
      <c r="E423" s="4"/>
      <c r="F423" s="4"/>
      <c r="G423" s="4"/>
      <c r="H423" s="5"/>
      <c r="I423" s="6"/>
      <c r="J423" s="4"/>
      <c r="K423" s="4"/>
      <c r="L423" s="4"/>
      <c r="M423" s="4"/>
      <c r="N423" s="4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12.0" customHeight="1">
      <c r="A424" s="44"/>
      <c r="B424" s="44"/>
      <c r="C424" s="44"/>
      <c r="D424" s="4"/>
      <c r="E424" s="4"/>
      <c r="F424" s="4"/>
      <c r="G424" s="4"/>
      <c r="H424" s="5"/>
      <c r="I424" s="6"/>
      <c r="J424" s="4"/>
      <c r="K424" s="4"/>
      <c r="L424" s="4"/>
      <c r="M424" s="4"/>
      <c r="N424" s="4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12.0" customHeight="1">
      <c r="A425" s="44"/>
      <c r="B425" s="44"/>
      <c r="C425" s="44"/>
      <c r="D425" s="4"/>
      <c r="E425" s="4"/>
      <c r="F425" s="4"/>
      <c r="G425" s="4"/>
      <c r="H425" s="5"/>
      <c r="I425" s="6"/>
      <c r="J425" s="4"/>
      <c r="K425" s="4"/>
      <c r="L425" s="4"/>
      <c r="M425" s="4"/>
      <c r="N425" s="4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12.0" customHeight="1">
      <c r="A426" s="44"/>
      <c r="B426" s="44"/>
      <c r="C426" s="44"/>
      <c r="D426" s="4"/>
      <c r="E426" s="4"/>
      <c r="F426" s="4"/>
      <c r="G426" s="4"/>
      <c r="H426" s="5"/>
      <c r="I426" s="6"/>
      <c r="J426" s="4"/>
      <c r="K426" s="4"/>
      <c r="L426" s="4"/>
      <c r="M426" s="4"/>
      <c r="N426" s="4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12.0" customHeight="1">
      <c r="A427" s="44"/>
      <c r="B427" s="44"/>
      <c r="C427" s="44"/>
      <c r="D427" s="4"/>
      <c r="E427" s="4"/>
      <c r="F427" s="4"/>
      <c r="G427" s="4"/>
      <c r="H427" s="5"/>
      <c r="I427" s="6"/>
      <c r="J427" s="4"/>
      <c r="K427" s="4"/>
      <c r="L427" s="4"/>
      <c r="M427" s="4"/>
      <c r="N427" s="4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12.0" customHeight="1">
      <c r="A428" s="44"/>
      <c r="B428" s="44"/>
      <c r="C428" s="44"/>
      <c r="D428" s="4"/>
      <c r="E428" s="4"/>
      <c r="F428" s="4"/>
      <c r="G428" s="4"/>
      <c r="H428" s="5"/>
      <c r="I428" s="6"/>
      <c r="J428" s="4"/>
      <c r="K428" s="4"/>
      <c r="L428" s="4"/>
      <c r="M428" s="4"/>
      <c r="N428" s="4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12.0" customHeight="1">
      <c r="A429" s="44"/>
      <c r="B429" s="44"/>
      <c r="C429" s="44"/>
      <c r="D429" s="4"/>
      <c r="E429" s="4"/>
      <c r="F429" s="4"/>
      <c r="G429" s="4"/>
      <c r="H429" s="5"/>
      <c r="I429" s="6"/>
      <c r="J429" s="4"/>
      <c r="K429" s="4"/>
      <c r="L429" s="4"/>
      <c r="M429" s="4"/>
      <c r="N429" s="4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12.0" customHeight="1">
      <c r="A430" s="44"/>
      <c r="B430" s="44"/>
      <c r="C430" s="44"/>
      <c r="D430" s="4"/>
      <c r="E430" s="4"/>
      <c r="F430" s="4"/>
      <c r="G430" s="4"/>
      <c r="H430" s="5"/>
      <c r="I430" s="6"/>
      <c r="J430" s="4"/>
      <c r="K430" s="4"/>
      <c r="L430" s="4"/>
      <c r="M430" s="4"/>
      <c r="N430" s="4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12.0" customHeight="1">
      <c r="A431" s="44"/>
      <c r="B431" s="44"/>
      <c r="C431" s="44"/>
      <c r="D431" s="4"/>
      <c r="E431" s="4"/>
      <c r="F431" s="4"/>
      <c r="G431" s="4"/>
      <c r="H431" s="5"/>
      <c r="I431" s="6"/>
      <c r="J431" s="4"/>
      <c r="K431" s="4"/>
      <c r="L431" s="4"/>
      <c r="M431" s="4"/>
      <c r="N431" s="4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12.0" customHeight="1">
      <c r="A432" s="44"/>
      <c r="B432" s="44"/>
      <c r="C432" s="44"/>
      <c r="D432" s="4"/>
      <c r="E432" s="4"/>
      <c r="F432" s="4"/>
      <c r="G432" s="4"/>
      <c r="H432" s="5"/>
      <c r="I432" s="6"/>
      <c r="J432" s="4"/>
      <c r="K432" s="4"/>
      <c r="L432" s="4"/>
      <c r="M432" s="4"/>
      <c r="N432" s="4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12.0" customHeight="1">
      <c r="A433" s="44"/>
      <c r="B433" s="44"/>
      <c r="C433" s="44"/>
      <c r="D433" s="4"/>
      <c r="E433" s="4"/>
      <c r="F433" s="4"/>
      <c r="G433" s="4"/>
      <c r="H433" s="5"/>
      <c r="I433" s="6"/>
      <c r="J433" s="4"/>
      <c r="K433" s="4"/>
      <c r="L433" s="4"/>
      <c r="M433" s="4"/>
      <c r="N433" s="4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12.0" customHeight="1">
      <c r="A434" s="44"/>
      <c r="B434" s="44"/>
      <c r="C434" s="44"/>
      <c r="D434" s="4"/>
      <c r="E434" s="4"/>
      <c r="F434" s="4"/>
      <c r="G434" s="4"/>
      <c r="H434" s="5"/>
      <c r="I434" s="6"/>
      <c r="J434" s="4"/>
      <c r="K434" s="4"/>
      <c r="L434" s="4"/>
      <c r="M434" s="4"/>
      <c r="N434" s="4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12.0" customHeight="1">
      <c r="A435" s="44"/>
      <c r="B435" s="44"/>
      <c r="C435" s="44"/>
      <c r="D435" s="4"/>
      <c r="E435" s="4"/>
      <c r="F435" s="4"/>
      <c r="G435" s="4"/>
      <c r="H435" s="5"/>
      <c r="I435" s="6"/>
      <c r="J435" s="4"/>
      <c r="K435" s="4"/>
      <c r="L435" s="4"/>
      <c r="M435" s="4"/>
      <c r="N435" s="4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12.0" customHeight="1">
      <c r="A436" s="44"/>
      <c r="B436" s="44"/>
      <c r="C436" s="44"/>
      <c r="D436" s="4"/>
      <c r="E436" s="4"/>
      <c r="F436" s="4"/>
      <c r="G436" s="4"/>
      <c r="H436" s="5"/>
      <c r="I436" s="6"/>
      <c r="J436" s="4"/>
      <c r="K436" s="4"/>
      <c r="L436" s="4"/>
      <c r="M436" s="4"/>
      <c r="N436" s="4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12.0" customHeight="1">
      <c r="A437" s="44"/>
      <c r="B437" s="44"/>
      <c r="C437" s="44"/>
      <c r="D437" s="4"/>
      <c r="E437" s="4"/>
      <c r="F437" s="4"/>
      <c r="G437" s="4"/>
      <c r="H437" s="5"/>
      <c r="I437" s="6"/>
      <c r="J437" s="4"/>
      <c r="K437" s="4"/>
      <c r="L437" s="4"/>
      <c r="M437" s="4"/>
      <c r="N437" s="4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12.0" customHeight="1">
      <c r="A438" s="44"/>
      <c r="B438" s="44"/>
      <c r="C438" s="44"/>
      <c r="D438" s="4"/>
      <c r="E438" s="4"/>
      <c r="F438" s="4"/>
      <c r="G438" s="4"/>
      <c r="H438" s="5"/>
      <c r="I438" s="6"/>
      <c r="J438" s="4"/>
      <c r="K438" s="4"/>
      <c r="L438" s="4"/>
      <c r="M438" s="4"/>
      <c r="N438" s="4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12.0" customHeight="1">
      <c r="A439" s="44"/>
      <c r="B439" s="44"/>
      <c r="C439" s="44"/>
      <c r="D439" s="4"/>
      <c r="E439" s="4"/>
      <c r="F439" s="4"/>
      <c r="G439" s="4"/>
      <c r="H439" s="5"/>
      <c r="I439" s="6"/>
      <c r="J439" s="4"/>
      <c r="K439" s="4"/>
      <c r="L439" s="4"/>
      <c r="M439" s="4"/>
      <c r="N439" s="4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12.0" customHeight="1">
      <c r="A440" s="44"/>
      <c r="B440" s="44"/>
      <c r="C440" s="44"/>
      <c r="D440" s="4"/>
      <c r="E440" s="4"/>
      <c r="F440" s="4"/>
      <c r="G440" s="4"/>
      <c r="H440" s="5"/>
      <c r="I440" s="6"/>
      <c r="J440" s="4"/>
      <c r="K440" s="4"/>
      <c r="L440" s="4"/>
      <c r="M440" s="4"/>
      <c r="N440" s="4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12.0" customHeight="1">
      <c r="A441" s="44"/>
      <c r="B441" s="44"/>
      <c r="C441" s="44"/>
      <c r="D441" s="4"/>
      <c r="E441" s="4"/>
      <c r="F441" s="4"/>
      <c r="G441" s="4"/>
      <c r="H441" s="5"/>
      <c r="I441" s="6"/>
      <c r="J441" s="4"/>
      <c r="K441" s="4"/>
      <c r="L441" s="4"/>
      <c r="M441" s="4"/>
      <c r="N441" s="4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12.0" customHeight="1">
      <c r="A442" s="44"/>
      <c r="B442" s="44"/>
      <c r="C442" s="44"/>
      <c r="D442" s="4"/>
      <c r="E442" s="4"/>
      <c r="F442" s="4"/>
      <c r="G442" s="4"/>
      <c r="H442" s="5"/>
      <c r="I442" s="6"/>
      <c r="J442" s="4"/>
      <c r="K442" s="4"/>
      <c r="L442" s="4"/>
      <c r="M442" s="4"/>
      <c r="N442" s="4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12.0" customHeight="1">
      <c r="A443" s="44"/>
      <c r="B443" s="44"/>
      <c r="C443" s="44"/>
      <c r="D443" s="4"/>
      <c r="E443" s="4"/>
      <c r="F443" s="4"/>
      <c r="G443" s="4"/>
      <c r="H443" s="5"/>
      <c r="I443" s="6"/>
      <c r="J443" s="4"/>
      <c r="K443" s="4"/>
      <c r="L443" s="4"/>
      <c r="M443" s="4"/>
      <c r="N443" s="4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12.0" customHeight="1">
      <c r="A444" s="44"/>
      <c r="B444" s="44"/>
      <c r="C444" s="44"/>
      <c r="D444" s="4"/>
      <c r="E444" s="4"/>
      <c r="F444" s="4"/>
      <c r="G444" s="4"/>
      <c r="H444" s="5"/>
      <c r="I444" s="6"/>
      <c r="J444" s="4"/>
      <c r="K444" s="4"/>
      <c r="L444" s="4"/>
      <c r="M444" s="4"/>
      <c r="N444" s="4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12.0" customHeight="1">
      <c r="A445" s="44"/>
      <c r="B445" s="44"/>
      <c r="C445" s="44"/>
      <c r="D445" s="4"/>
      <c r="E445" s="4"/>
      <c r="F445" s="4"/>
      <c r="G445" s="4"/>
      <c r="H445" s="5"/>
      <c r="I445" s="6"/>
      <c r="J445" s="4"/>
      <c r="K445" s="4"/>
      <c r="L445" s="4"/>
      <c r="M445" s="4"/>
      <c r="N445" s="4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12.0" customHeight="1">
      <c r="A446" s="44"/>
      <c r="B446" s="44"/>
      <c r="C446" s="44"/>
      <c r="D446" s="4"/>
      <c r="E446" s="4"/>
      <c r="F446" s="4"/>
      <c r="G446" s="4"/>
      <c r="H446" s="5"/>
      <c r="I446" s="6"/>
      <c r="J446" s="4"/>
      <c r="K446" s="4"/>
      <c r="L446" s="4"/>
      <c r="M446" s="4"/>
      <c r="N446" s="4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12.0" customHeight="1">
      <c r="A447" s="44"/>
      <c r="B447" s="44"/>
      <c r="C447" s="44"/>
      <c r="D447" s="4"/>
      <c r="E447" s="4"/>
      <c r="F447" s="4"/>
      <c r="G447" s="4"/>
      <c r="H447" s="5"/>
      <c r="I447" s="6"/>
      <c r="J447" s="4"/>
      <c r="K447" s="4"/>
      <c r="L447" s="4"/>
      <c r="M447" s="4"/>
      <c r="N447" s="4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12.0" customHeight="1">
      <c r="A448" s="44"/>
      <c r="B448" s="44"/>
      <c r="C448" s="44"/>
      <c r="D448" s="4"/>
      <c r="E448" s="4"/>
      <c r="F448" s="4"/>
      <c r="G448" s="4"/>
      <c r="H448" s="5"/>
      <c r="I448" s="6"/>
      <c r="J448" s="4"/>
      <c r="K448" s="4"/>
      <c r="L448" s="4"/>
      <c r="M448" s="4"/>
      <c r="N448" s="4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12.0" customHeight="1">
      <c r="A449" s="44"/>
      <c r="B449" s="44"/>
      <c r="C449" s="44"/>
      <c r="D449" s="4"/>
      <c r="E449" s="4"/>
      <c r="F449" s="4"/>
      <c r="G449" s="4"/>
      <c r="H449" s="5"/>
      <c r="I449" s="6"/>
      <c r="J449" s="4"/>
      <c r="K449" s="4"/>
      <c r="L449" s="4"/>
      <c r="M449" s="4"/>
      <c r="N449" s="4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12.0" customHeight="1">
      <c r="A450" s="44"/>
      <c r="B450" s="44"/>
      <c r="C450" s="44"/>
      <c r="D450" s="4"/>
      <c r="E450" s="4"/>
      <c r="F450" s="4"/>
      <c r="G450" s="4"/>
      <c r="H450" s="5"/>
      <c r="I450" s="6"/>
      <c r="J450" s="4"/>
      <c r="K450" s="4"/>
      <c r="L450" s="4"/>
      <c r="M450" s="4"/>
      <c r="N450" s="4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12.0" customHeight="1">
      <c r="A451" s="44"/>
      <c r="B451" s="44"/>
      <c r="C451" s="44"/>
      <c r="D451" s="4"/>
      <c r="E451" s="4"/>
      <c r="F451" s="4"/>
      <c r="G451" s="4"/>
      <c r="H451" s="5"/>
      <c r="I451" s="6"/>
      <c r="J451" s="4"/>
      <c r="K451" s="4"/>
      <c r="L451" s="4"/>
      <c r="M451" s="4"/>
      <c r="N451" s="4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12.0" customHeight="1">
      <c r="A452" s="44"/>
      <c r="B452" s="44"/>
      <c r="C452" s="44"/>
      <c r="D452" s="4"/>
      <c r="E452" s="4"/>
      <c r="F452" s="4"/>
      <c r="G452" s="4"/>
      <c r="H452" s="5"/>
      <c r="I452" s="6"/>
      <c r="J452" s="4"/>
      <c r="K452" s="4"/>
      <c r="L452" s="4"/>
      <c r="M452" s="4"/>
      <c r="N452" s="4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12.0" customHeight="1">
      <c r="A453" s="44"/>
      <c r="B453" s="44"/>
      <c r="C453" s="44"/>
      <c r="D453" s="4"/>
      <c r="E453" s="4"/>
      <c r="F453" s="4"/>
      <c r="G453" s="4"/>
      <c r="H453" s="5"/>
      <c r="I453" s="6"/>
      <c r="J453" s="4"/>
      <c r="K453" s="4"/>
      <c r="L453" s="4"/>
      <c r="M453" s="4"/>
      <c r="N453" s="4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12.0" customHeight="1">
      <c r="A454" s="44"/>
      <c r="B454" s="44"/>
      <c r="C454" s="44"/>
      <c r="D454" s="4"/>
      <c r="E454" s="4"/>
      <c r="F454" s="4"/>
      <c r="G454" s="4"/>
      <c r="H454" s="5"/>
      <c r="I454" s="6"/>
      <c r="J454" s="4"/>
      <c r="K454" s="4"/>
      <c r="L454" s="4"/>
      <c r="M454" s="4"/>
      <c r="N454" s="4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12.0" customHeight="1">
      <c r="A455" s="44"/>
      <c r="B455" s="44"/>
      <c r="C455" s="44"/>
      <c r="D455" s="4"/>
      <c r="E455" s="4"/>
      <c r="F455" s="4"/>
      <c r="G455" s="4"/>
      <c r="H455" s="5"/>
      <c r="I455" s="6"/>
      <c r="J455" s="4"/>
      <c r="K455" s="4"/>
      <c r="L455" s="4"/>
      <c r="M455" s="4"/>
      <c r="N455" s="4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12.0" customHeight="1">
      <c r="A456" s="44"/>
      <c r="B456" s="44"/>
      <c r="C456" s="44"/>
      <c r="D456" s="4"/>
      <c r="E456" s="4"/>
      <c r="F456" s="4"/>
      <c r="G456" s="4"/>
      <c r="H456" s="5"/>
      <c r="I456" s="6"/>
      <c r="J456" s="4"/>
      <c r="K456" s="4"/>
      <c r="L456" s="4"/>
      <c r="M456" s="4"/>
      <c r="N456" s="4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12.0" customHeight="1">
      <c r="A457" s="44"/>
      <c r="B457" s="44"/>
      <c r="C457" s="44"/>
      <c r="D457" s="4"/>
      <c r="E457" s="4"/>
      <c r="F457" s="4"/>
      <c r="G457" s="4"/>
      <c r="H457" s="5"/>
      <c r="I457" s="6"/>
      <c r="J457" s="4"/>
      <c r="K457" s="4"/>
      <c r="L457" s="4"/>
      <c r="M457" s="4"/>
      <c r="N457" s="4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12.0" customHeight="1">
      <c r="A458" s="44"/>
      <c r="B458" s="44"/>
      <c r="C458" s="44"/>
      <c r="D458" s="4"/>
      <c r="E458" s="4"/>
      <c r="F458" s="4"/>
      <c r="G458" s="4"/>
      <c r="H458" s="5"/>
      <c r="I458" s="6"/>
      <c r="J458" s="4"/>
      <c r="K458" s="4"/>
      <c r="L458" s="4"/>
      <c r="M458" s="4"/>
      <c r="N458" s="4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12.0" customHeight="1">
      <c r="A459" s="44"/>
      <c r="B459" s="44"/>
      <c r="C459" s="44"/>
      <c r="D459" s="4"/>
      <c r="E459" s="4"/>
      <c r="F459" s="4"/>
      <c r="G459" s="4"/>
      <c r="H459" s="5"/>
      <c r="I459" s="6"/>
      <c r="J459" s="4"/>
      <c r="K459" s="4"/>
      <c r="L459" s="4"/>
      <c r="M459" s="4"/>
      <c r="N459" s="4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12.0" customHeight="1">
      <c r="A460" s="44"/>
      <c r="B460" s="44"/>
      <c r="C460" s="44"/>
      <c r="D460" s="4"/>
      <c r="E460" s="4"/>
      <c r="F460" s="4"/>
      <c r="G460" s="4"/>
      <c r="H460" s="5"/>
      <c r="I460" s="6"/>
      <c r="J460" s="4"/>
      <c r="K460" s="4"/>
      <c r="L460" s="4"/>
      <c r="M460" s="4"/>
      <c r="N460" s="4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12.0" customHeight="1">
      <c r="A461" s="44"/>
      <c r="B461" s="44"/>
      <c r="C461" s="44"/>
      <c r="D461" s="4"/>
      <c r="E461" s="4"/>
      <c r="F461" s="4"/>
      <c r="G461" s="4"/>
      <c r="H461" s="5"/>
      <c r="I461" s="6"/>
      <c r="J461" s="4"/>
      <c r="K461" s="4"/>
      <c r="L461" s="4"/>
      <c r="M461" s="4"/>
      <c r="N461" s="4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12.0" customHeight="1">
      <c r="A462" s="44"/>
      <c r="B462" s="44"/>
      <c r="C462" s="44"/>
      <c r="D462" s="4"/>
      <c r="E462" s="4"/>
      <c r="F462" s="4"/>
      <c r="G462" s="4"/>
      <c r="H462" s="5"/>
      <c r="I462" s="6"/>
      <c r="J462" s="4"/>
      <c r="K462" s="4"/>
      <c r="L462" s="4"/>
      <c r="M462" s="4"/>
      <c r="N462" s="4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12.0" customHeight="1">
      <c r="A463" s="44"/>
      <c r="B463" s="44"/>
      <c r="C463" s="44"/>
      <c r="D463" s="4"/>
      <c r="E463" s="4"/>
      <c r="F463" s="4"/>
      <c r="G463" s="4"/>
      <c r="H463" s="5"/>
      <c r="I463" s="6"/>
      <c r="J463" s="4"/>
      <c r="K463" s="4"/>
      <c r="L463" s="4"/>
      <c r="M463" s="4"/>
      <c r="N463" s="4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12.0" customHeight="1">
      <c r="A464" s="44"/>
      <c r="B464" s="44"/>
      <c r="C464" s="44"/>
      <c r="D464" s="4"/>
      <c r="E464" s="4"/>
      <c r="F464" s="4"/>
      <c r="G464" s="4"/>
      <c r="H464" s="5"/>
      <c r="I464" s="6"/>
      <c r="J464" s="4"/>
      <c r="K464" s="4"/>
      <c r="L464" s="4"/>
      <c r="M464" s="4"/>
      <c r="N464" s="4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12.0" customHeight="1">
      <c r="A465" s="44"/>
      <c r="B465" s="44"/>
      <c r="C465" s="44"/>
      <c r="D465" s="4"/>
      <c r="E465" s="4"/>
      <c r="F465" s="4"/>
      <c r="G465" s="4"/>
      <c r="H465" s="5"/>
      <c r="I465" s="6"/>
      <c r="J465" s="4"/>
      <c r="K465" s="4"/>
      <c r="L465" s="4"/>
      <c r="M465" s="4"/>
      <c r="N465" s="4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12.0" customHeight="1">
      <c r="A466" s="44"/>
      <c r="B466" s="44"/>
      <c r="C466" s="44"/>
      <c r="D466" s="4"/>
      <c r="E466" s="4"/>
      <c r="F466" s="4"/>
      <c r="G466" s="4"/>
      <c r="H466" s="5"/>
      <c r="I466" s="6"/>
      <c r="J466" s="4"/>
      <c r="K466" s="4"/>
      <c r="L466" s="4"/>
      <c r="M466" s="4"/>
      <c r="N466" s="4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12.0" customHeight="1">
      <c r="A467" s="44"/>
      <c r="B467" s="44"/>
      <c r="C467" s="44"/>
      <c r="D467" s="4"/>
      <c r="E467" s="4"/>
      <c r="F467" s="4"/>
      <c r="G467" s="4"/>
      <c r="H467" s="5"/>
      <c r="I467" s="6"/>
      <c r="J467" s="4"/>
      <c r="K467" s="4"/>
      <c r="L467" s="4"/>
      <c r="M467" s="4"/>
      <c r="N467" s="4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12.0" customHeight="1">
      <c r="A468" s="44"/>
      <c r="B468" s="44"/>
      <c r="C468" s="44"/>
      <c r="D468" s="4"/>
      <c r="E468" s="4"/>
      <c r="F468" s="4"/>
      <c r="G468" s="4"/>
      <c r="H468" s="5"/>
      <c r="I468" s="6"/>
      <c r="J468" s="4"/>
      <c r="K468" s="4"/>
      <c r="L468" s="4"/>
      <c r="M468" s="4"/>
      <c r="N468" s="4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12.0" customHeight="1">
      <c r="A469" s="44"/>
      <c r="B469" s="44"/>
      <c r="C469" s="44"/>
      <c r="D469" s="4"/>
      <c r="E469" s="4"/>
      <c r="F469" s="4"/>
      <c r="G469" s="4"/>
      <c r="H469" s="5"/>
      <c r="I469" s="6"/>
      <c r="J469" s="4"/>
      <c r="K469" s="4"/>
      <c r="L469" s="4"/>
      <c r="M469" s="4"/>
      <c r="N469" s="4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12.0" customHeight="1">
      <c r="A470" s="44"/>
      <c r="B470" s="44"/>
      <c r="C470" s="44"/>
      <c r="D470" s="4"/>
      <c r="E470" s="4"/>
      <c r="F470" s="4"/>
      <c r="G470" s="4"/>
      <c r="H470" s="5"/>
      <c r="I470" s="6"/>
      <c r="J470" s="4"/>
      <c r="K470" s="4"/>
      <c r="L470" s="4"/>
      <c r="M470" s="4"/>
      <c r="N470" s="4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12.0" customHeight="1">
      <c r="A471" s="44"/>
      <c r="B471" s="44"/>
      <c r="C471" s="44"/>
      <c r="D471" s="4"/>
      <c r="E471" s="4"/>
      <c r="F471" s="4"/>
      <c r="G471" s="4"/>
      <c r="H471" s="5"/>
      <c r="I471" s="6"/>
      <c r="J471" s="4"/>
      <c r="K471" s="4"/>
      <c r="L471" s="4"/>
      <c r="M471" s="4"/>
      <c r="N471" s="4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12.0" customHeight="1">
      <c r="A472" s="44"/>
      <c r="B472" s="44"/>
      <c r="C472" s="44"/>
      <c r="D472" s="4"/>
      <c r="E472" s="4"/>
      <c r="F472" s="4"/>
      <c r="G472" s="4"/>
      <c r="H472" s="5"/>
      <c r="I472" s="6"/>
      <c r="J472" s="4"/>
      <c r="K472" s="4"/>
      <c r="L472" s="4"/>
      <c r="M472" s="4"/>
      <c r="N472" s="4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12.0" customHeight="1">
      <c r="A473" s="44"/>
      <c r="B473" s="44"/>
      <c r="C473" s="44"/>
      <c r="D473" s="4"/>
      <c r="E473" s="4"/>
      <c r="F473" s="4"/>
      <c r="G473" s="4"/>
      <c r="H473" s="5"/>
      <c r="I473" s="6"/>
      <c r="J473" s="4"/>
      <c r="K473" s="4"/>
      <c r="L473" s="4"/>
      <c r="M473" s="4"/>
      <c r="N473" s="4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12.0" customHeight="1">
      <c r="A474" s="44"/>
      <c r="B474" s="44"/>
      <c r="C474" s="44"/>
      <c r="D474" s="4"/>
      <c r="E474" s="4"/>
      <c r="F474" s="4"/>
      <c r="G474" s="4"/>
      <c r="H474" s="5"/>
      <c r="I474" s="6"/>
      <c r="J474" s="4"/>
      <c r="K474" s="4"/>
      <c r="L474" s="4"/>
      <c r="M474" s="4"/>
      <c r="N474" s="4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12.0" customHeight="1">
      <c r="A475" s="44"/>
      <c r="B475" s="44"/>
      <c r="C475" s="44"/>
      <c r="D475" s="4"/>
      <c r="E475" s="4"/>
      <c r="F475" s="4"/>
      <c r="G475" s="4"/>
      <c r="H475" s="5"/>
      <c r="I475" s="6"/>
      <c r="J475" s="4"/>
      <c r="K475" s="4"/>
      <c r="L475" s="4"/>
      <c r="M475" s="4"/>
      <c r="N475" s="4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12.0" customHeight="1">
      <c r="A476" s="44"/>
      <c r="B476" s="44"/>
      <c r="C476" s="44"/>
      <c r="D476" s="4"/>
      <c r="E476" s="4"/>
      <c r="F476" s="4"/>
      <c r="G476" s="4"/>
      <c r="H476" s="5"/>
      <c r="I476" s="6"/>
      <c r="J476" s="4"/>
      <c r="K476" s="4"/>
      <c r="L476" s="4"/>
      <c r="M476" s="4"/>
      <c r="N476" s="4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12.0" customHeight="1">
      <c r="A477" s="44"/>
      <c r="B477" s="44"/>
      <c r="C477" s="44"/>
      <c r="D477" s="4"/>
      <c r="E477" s="4"/>
      <c r="F477" s="4"/>
      <c r="G477" s="4"/>
      <c r="H477" s="5"/>
      <c r="I477" s="6"/>
      <c r="J477" s="4"/>
      <c r="K477" s="4"/>
      <c r="L477" s="4"/>
      <c r="M477" s="4"/>
      <c r="N477" s="4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12.0" customHeight="1">
      <c r="A478" s="44"/>
      <c r="B478" s="44"/>
      <c r="C478" s="44"/>
      <c r="D478" s="4"/>
      <c r="E478" s="4"/>
      <c r="F478" s="4"/>
      <c r="G478" s="4"/>
      <c r="H478" s="5"/>
      <c r="I478" s="6"/>
      <c r="J478" s="4"/>
      <c r="K478" s="4"/>
      <c r="L478" s="4"/>
      <c r="M478" s="4"/>
      <c r="N478" s="4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12.0" customHeight="1">
      <c r="A479" s="44"/>
      <c r="B479" s="44"/>
      <c r="C479" s="44"/>
      <c r="D479" s="4"/>
      <c r="E479" s="4"/>
      <c r="F479" s="4"/>
      <c r="G479" s="4"/>
      <c r="H479" s="5"/>
      <c r="I479" s="6"/>
      <c r="J479" s="4"/>
      <c r="K479" s="4"/>
      <c r="L479" s="4"/>
      <c r="M479" s="4"/>
      <c r="N479" s="4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12.0" customHeight="1">
      <c r="A480" s="44"/>
      <c r="B480" s="44"/>
      <c r="C480" s="44"/>
      <c r="D480" s="4"/>
      <c r="E480" s="4"/>
      <c r="F480" s="4"/>
      <c r="G480" s="4"/>
      <c r="H480" s="5"/>
      <c r="I480" s="6"/>
      <c r="J480" s="4"/>
      <c r="K480" s="4"/>
      <c r="L480" s="4"/>
      <c r="M480" s="4"/>
      <c r="N480" s="4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12.0" customHeight="1">
      <c r="A481" s="44"/>
      <c r="B481" s="44"/>
      <c r="C481" s="44"/>
      <c r="D481" s="4"/>
      <c r="E481" s="4"/>
      <c r="F481" s="4"/>
      <c r="G481" s="4"/>
      <c r="H481" s="5"/>
      <c r="I481" s="6"/>
      <c r="J481" s="4"/>
      <c r="K481" s="4"/>
      <c r="L481" s="4"/>
      <c r="M481" s="4"/>
      <c r="N481" s="4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12.0" customHeight="1">
      <c r="A482" s="44"/>
      <c r="B482" s="44"/>
      <c r="C482" s="44"/>
      <c r="D482" s="4"/>
      <c r="E482" s="4"/>
      <c r="F482" s="4"/>
      <c r="G482" s="4"/>
      <c r="H482" s="5"/>
      <c r="I482" s="6"/>
      <c r="J482" s="4"/>
      <c r="K482" s="4"/>
      <c r="L482" s="4"/>
      <c r="M482" s="4"/>
      <c r="N482" s="4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12.0" customHeight="1">
      <c r="A483" s="44"/>
      <c r="B483" s="44"/>
      <c r="C483" s="44"/>
      <c r="D483" s="4"/>
      <c r="E483" s="4"/>
      <c r="F483" s="4"/>
      <c r="G483" s="4"/>
      <c r="H483" s="5"/>
      <c r="I483" s="6"/>
      <c r="J483" s="4"/>
      <c r="K483" s="4"/>
      <c r="L483" s="4"/>
      <c r="M483" s="4"/>
      <c r="N483" s="4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12.0" customHeight="1">
      <c r="A484" s="44"/>
      <c r="B484" s="44"/>
      <c r="C484" s="44"/>
      <c r="D484" s="4"/>
      <c r="E484" s="4"/>
      <c r="F484" s="4"/>
      <c r="G484" s="4"/>
      <c r="H484" s="5"/>
      <c r="I484" s="6"/>
      <c r="J484" s="4"/>
      <c r="K484" s="4"/>
      <c r="L484" s="4"/>
      <c r="M484" s="4"/>
      <c r="N484" s="4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12.0" customHeight="1">
      <c r="A485" s="44"/>
      <c r="B485" s="44"/>
      <c r="C485" s="44"/>
      <c r="D485" s="4"/>
      <c r="E485" s="4"/>
      <c r="F485" s="4"/>
      <c r="G485" s="4"/>
      <c r="H485" s="5"/>
      <c r="I485" s="6"/>
      <c r="J485" s="4"/>
      <c r="K485" s="4"/>
      <c r="L485" s="4"/>
      <c r="M485" s="4"/>
      <c r="N485" s="4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12.0" customHeight="1">
      <c r="A486" s="44"/>
      <c r="B486" s="44"/>
      <c r="C486" s="44"/>
      <c r="D486" s="4"/>
      <c r="E486" s="4"/>
      <c r="F486" s="4"/>
      <c r="G486" s="4"/>
      <c r="H486" s="5"/>
      <c r="I486" s="6"/>
      <c r="J486" s="4"/>
      <c r="K486" s="4"/>
      <c r="L486" s="4"/>
      <c r="M486" s="4"/>
      <c r="N486" s="4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12.0" customHeight="1">
      <c r="A487" s="44"/>
      <c r="B487" s="44"/>
      <c r="C487" s="44"/>
      <c r="D487" s="4"/>
      <c r="E487" s="4"/>
      <c r="F487" s="4"/>
      <c r="G487" s="4"/>
      <c r="H487" s="5"/>
      <c r="I487" s="6"/>
      <c r="J487" s="4"/>
      <c r="K487" s="4"/>
      <c r="L487" s="4"/>
      <c r="M487" s="4"/>
      <c r="N487" s="4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12.0" customHeight="1">
      <c r="A488" s="44"/>
      <c r="B488" s="44"/>
      <c r="C488" s="44"/>
      <c r="D488" s="4"/>
      <c r="E488" s="4"/>
      <c r="F488" s="4"/>
      <c r="G488" s="4"/>
      <c r="H488" s="5"/>
      <c r="I488" s="6"/>
      <c r="J488" s="4"/>
      <c r="K488" s="4"/>
      <c r="L488" s="4"/>
      <c r="M488" s="4"/>
      <c r="N488" s="4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12.0" customHeight="1">
      <c r="A489" s="44"/>
      <c r="B489" s="44"/>
      <c r="C489" s="44"/>
      <c r="D489" s="4"/>
      <c r="E489" s="4"/>
      <c r="F489" s="4"/>
      <c r="G489" s="4"/>
      <c r="H489" s="5"/>
      <c r="I489" s="6"/>
      <c r="J489" s="4"/>
      <c r="K489" s="4"/>
      <c r="L489" s="4"/>
      <c r="M489" s="4"/>
      <c r="N489" s="4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12.0" customHeight="1">
      <c r="A490" s="44"/>
      <c r="B490" s="44"/>
      <c r="C490" s="44"/>
      <c r="D490" s="4"/>
      <c r="E490" s="4"/>
      <c r="F490" s="4"/>
      <c r="G490" s="4"/>
      <c r="H490" s="5"/>
      <c r="I490" s="6"/>
      <c r="J490" s="4"/>
      <c r="K490" s="4"/>
      <c r="L490" s="4"/>
      <c r="M490" s="4"/>
      <c r="N490" s="4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12.0" customHeight="1">
      <c r="A491" s="44"/>
      <c r="B491" s="44"/>
      <c r="C491" s="44"/>
      <c r="D491" s="4"/>
      <c r="E491" s="4"/>
      <c r="F491" s="4"/>
      <c r="G491" s="4"/>
      <c r="H491" s="5"/>
      <c r="I491" s="6"/>
      <c r="J491" s="4"/>
      <c r="K491" s="4"/>
      <c r="L491" s="4"/>
      <c r="M491" s="4"/>
      <c r="N491" s="4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12.0" customHeight="1">
      <c r="A492" s="44"/>
      <c r="B492" s="44"/>
      <c r="C492" s="44"/>
      <c r="D492" s="4"/>
      <c r="E492" s="4"/>
      <c r="F492" s="4"/>
      <c r="G492" s="4"/>
      <c r="H492" s="5"/>
      <c r="I492" s="6"/>
      <c r="J492" s="4"/>
      <c r="K492" s="4"/>
      <c r="L492" s="4"/>
      <c r="M492" s="4"/>
      <c r="N492" s="4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12.0" customHeight="1">
      <c r="A493" s="44"/>
      <c r="B493" s="44"/>
      <c r="C493" s="44"/>
      <c r="D493" s="4"/>
      <c r="E493" s="4"/>
      <c r="F493" s="4"/>
      <c r="G493" s="4"/>
      <c r="H493" s="5"/>
      <c r="I493" s="6"/>
      <c r="J493" s="4"/>
      <c r="K493" s="4"/>
      <c r="L493" s="4"/>
      <c r="M493" s="4"/>
      <c r="N493" s="4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12.0" customHeight="1">
      <c r="A494" s="44"/>
      <c r="B494" s="44"/>
      <c r="C494" s="44"/>
      <c r="D494" s="4"/>
      <c r="E494" s="4"/>
      <c r="F494" s="4"/>
      <c r="G494" s="4"/>
      <c r="H494" s="5"/>
      <c r="I494" s="6"/>
      <c r="J494" s="4"/>
      <c r="K494" s="4"/>
      <c r="L494" s="4"/>
      <c r="M494" s="4"/>
      <c r="N494" s="4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12.0" customHeight="1">
      <c r="A495" s="44"/>
      <c r="B495" s="44"/>
      <c r="C495" s="44"/>
      <c r="D495" s="4"/>
      <c r="E495" s="4"/>
      <c r="F495" s="4"/>
      <c r="G495" s="4"/>
      <c r="H495" s="5"/>
      <c r="I495" s="6"/>
      <c r="J495" s="4"/>
      <c r="K495" s="4"/>
      <c r="L495" s="4"/>
      <c r="M495" s="4"/>
      <c r="N495" s="4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12.0" customHeight="1">
      <c r="A496" s="44"/>
      <c r="B496" s="44"/>
      <c r="C496" s="44"/>
      <c r="D496" s="4"/>
      <c r="E496" s="4"/>
      <c r="F496" s="4"/>
      <c r="G496" s="4"/>
      <c r="H496" s="5"/>
      <c r="I496" s="6"/>
      <c r="J496" s="4"/>
      <c r="K496" s="4"/>
      <c r="L496" s="4"/>
      <c r="M496" s="4"/>
      <c r="N496" s="4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12.0" customHeight="1">
      <c r="A497" s="44"/>
      <c r="B497" s="44"/>
      <c r="C497" s="44"/>
      <c r="D497" s="4"/>
      <c r="E497" s="4"/>
      <c r="F497" s="4"/>
      <c r="G497" s="4"/>
      <c r="H497" s="5"/>
      <c r="I497" s="6"/>
      <c r="J497" s="4"/>
      <c r="K497" s="4"/>
      <c r="L497" s="4"/>
      <c r="M497" s="4"/>
      <c r="N497" s="4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12.0" customHeight="1">
      <c r="A498" s="44"/>
      <c r="B498" s="44"/>
      <c r="C498" s="44"/>
      <c r="D498" s="4"/>
      <c r="E498" s="4"/>
      <c r="F498" s="4"/>
      <c r="G498" s="4"/>
      <c r="H498" s="5"/>
      <c r="I498" s="6"/>
      <c r="J498" s="4"/>
      <c r="K498" s="4"/>
      <c r="L498" s="4"/>
      <c r="M498" s="4"/>
      <c r="N498" s="4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12.0" customHeight="1">
      <c r="A499" s="44"/>
      <c r="B499" s="44"/>
      <c r="C499" s="44"/>
      <c r="D499" s="4"/>
      <c r="E499" s="4"/>
      <c r="F499" s="4"/>
      <c r="G499" s="4"/>
      <c r="H499" s="5"/>
      <c r="I499" s="6"/>
      <c r="J499" s="4"/>
      <c r="K499" s="4"/>
      <c r="L499" s="4"/>
      <c r="M499" s="4"/>
      <c r="N499" s="4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12.0" customHeight="1">
      <c r="A500" s="44"/>
      <c r="B500" s="44"/>
      <c r="C500" s="44"/>
      <c r="D500" s="4"/>
      <c r="E500" s="4"/>
      <c r="F500" s="4"/>
      <c r="G500" s="4"/>
      <c r="H500" s="5"/>
      <c r="I500" s="6"/>
      <c r="J500" s="4"/>
      <c r="K500" s="4"/>
      <c r="L500" s="4"/>
      <c r="M500" s="4"/>
      <c r="N500" s="4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12.0" customHeight="1">
      <c r="A501" s="44"/>
      <c r="B501" s="44"/>
      <c r="C501" s="44"/>
      <c r="D501" s="4"/>
      <c r="E501" s="4"/>
      <c r="F501" s="4"/>
      <c r="G501" s="4"/>
      <c r="H501" s="5"/>
      <c r="I501" s="6"/>
      <c r="J501" s="4"/>
      <c r="K501" s="4"/>
      <c r="L501" s="4"/>
      <c r="M501" s="4"/>
      <c r="N501" s="4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12.0" customHeight="1">
      <c r="A502" s="44"/>
      <c r="B502" s="44"/>
      <c r="C502" s="44"/>
      <c r="D502" s="4"/>
      <c r="E502" s="4"/>
      <c r="F502" s="4"/>
      <c r="G502" s="4"/>
      <c r="H502" s="5"/>
      <c r="I502" s="6"/>
      <c r="J502" s="4"/>
      <c r="K502" s="4"/>
      <c r="L502" s="4"/>
      <c r="M502" s="4"/>
      <c r="N502" s="4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12.0" customHeight="1">
      <c r="A503" s="44"/>
      <c r="B503" s="44"/>
      <c r="C503" s="44"/>
      <c r="D503" s="4"/>
      <c r="E503" s="4"/>
      <c r="F503" s="4"/>
      <c r="G503" s="4"/>
      <c r="H503" s="5"/>
      <c r="I503" s="6"/>
      <c r="J503" s="4"/>
      <c r="K503" s="4"/>
      <c r="L503" s="4"/>
      <c r="M503" s="4"/>
      <c r="N503" s="4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12.0" customHeight="1">
      <c r="A504" s="44"/>
      <c r="B504" s="44"/>
      <c r="C504" s="44"/>
      <c r="D504" s="4"/>
      <c r="E504" s="4"/>
      <c r="F504" s="4"/>
      <c r="G504" s="4"/>
      <c r="H504" s="5"/>
      <c r="I504" s="6"/>
      <c r="J504" s="4"/>
      <c r="K504" s="4"/>
      <c r="L504" s="4"/>
      <c r="M504" s="4"/>
      <c r="N504" s="4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12.0" customHeight="1">
      <c r="A505" s="44"/>
      <c r="B505" s="44"/>
      <c r="C505" s="44"/>
      <c r="D505" s="4"/>
      <c r="E505" s="4"/>
      <c r="F505" s="4"/>
      <c r="G505" s="4"/>
      <c r="H505" s="5"/>
      <c r="I505" s="6"/>
      <c r="J505" s="4"/>
      <c r="K505" s="4"/>
      <c r="L505" s="4"/>
      <c r="M505" s="4"/>
      <c r="N505" s="4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12.0" customHeight="1">
      <c r="A506" s="44"/>
      <c r="B506" s="44"/>
      <c r="C506" s="44"/>
      <c r="D506" s="4"/>
      <c r="E506" s="4"/>
      <c r="F506" s="4"/>
      <c r="G506" s="4"/>
      <c r="H506" s="5"/>
      <c r="I506" s="6"/>
      <c r="J506" s="4"/>
      <c r="K506" s="4"/>
      <c r="L506" s="4"/>
      <c r="M506" s="4"/>
      <c r="N506" s="4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12.0" customHeight="1">
      <c r="A507" s="44"/>
      <c r="B507" s="44"/>
      <c r="C507" s="44"/>
      <c r="D507" s="4"/>
      <c r="E507" s="4"/>
      <c r="F507" s="4"/>
      <c r="G507" s="4"/>
      <c r="H507" s="5"/>
      <c r="I507" s="6"/>
      <c r="J507" s="4"/>
      <c r="K507" s="4"/>
      <c r="L507" s="4"/>
      <c r="M507" s="4"/>
      <c r="N507" s="4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12.0" customHeight="1">
      <c r="A508" s="44"/>
      <c r="B508" s="44"/>
      <c r="C508" s="44"/>
      <c r="D508" s="4"/>
      <c r="E508" s="4"/>
      <c r="F508" s="4"/>
      <c r="G508" s="4"/>
      <c r="H508" s="5"/>
      <c r="I508" s="6"/>
      <c r="J508" s="4"/>
      <c r="K508" s="4"/>
      <c r="L508" s="4"/>
      <c r="M508" s="4"/>
      <c r="N508" s="4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12.0" customHeight="1">
      <c r="A509" s="44"/>
      <c r="B509" s="44"/>
      <c r="C509" s="44"/>
      <c r="D509" s="4"/>
      <c r="E509" s="4"/>
      <c r="F509" s="4"/>
      <c r="G509" s="4"/>
      <c r="H509" s="5"/>
      <c r="I509" s="6"/>
      <c r="J509" s="4"/>
      <c r="K509" s="4"/>
      <c r="L509" s="4"/>
      <c r="M509" s="4"/>
      <c r="N509" s="4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12.0" customHeight="1">
      <c r="A510" s="44"/>
      <c r="B510" s="44"/>
      <c r="C510" s="44"/>
      <c r="D510" s="4"/>
      <c r="E510" s="4"/>
      <c r="F510" s="4"/>
      <c r="G510" s="4"/>
      <c r="H510" s="5"/>
      <c r="I510" s="6"/>
      <c r="J510" s="4"/>
      <c r="K510" s="4"/>
      <c r="L510" s="4"/>
      <c r="M510" s="4"/>
      <c r="N510" s="4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12.0" customHeight="1">
      <c r="A511" s="44"/>
      <c r="B511" s="44"/>
      <c r="C511" s="44"/>
      <c r="D511" s="4"/>
      <c r="E511" s="4"/>
      <c r="F511" s="4"/>
      <c r="G511" s="4"/>
      <c r="H511" s="5"/>
      <c r="I511" s="6"/>
      <c r="J511" s="4"/>
      <c r="K511" s="4"/>
      <c r="L511" s="4"/>
      <c r="M511" s="4"/>
      <c r="N511" s="4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12.0" customHeight="1">
      <c r="A512" s="44"/>
      <c r="B512" s="44"/>
      <c r="C512" s="44"/>
      <c r="D512" s="4"/>
      <c r="E512" s="4"/>
      <c r="F512" s="4"/>
      <c r="G512" s="4"/>
      <c r="H512" s="5"/>
      <c r="I512" s="6"/>
      <c r="J512" s="4"/>
      <c r="K512" s="4"/>
      <c r="L512" s="4"/>
      <c r="M512" s="4"/>
      <c r="N512" s="4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12.0" customHeight="1">
      <c r="A513" s="44"/>
      <c r="B513" s="44"/>
      <c r="C513" s="44"/>
      <c r="D513" s="4"/>
      <c r="E513" s="4"/>
      <c r="F513" s="4"/>
      <c r="G513" s="4"/>
      <c r="H513" s="5"/>
      <c r="I513" s="6"/>
      <c r="J513" s="4"/>
      <c r="K513" s="4"/>
      <c r="L513" s="4"/>
      <c r="M513" s="4"/>
      <c r="N513" s="4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12.0" customHeight="1">
      <c r="A514" s="44"/>
      <c r="B514" s="44"/>
      <c r="C514" s="44"/>
      <c r="D514" s="4"/>
      <c r="E514" s="4"/>
      <c r="F514" s="4"/>
      <c r="G514" s="4"/>
      <c r="H514" s="5"/>
      <c r="I514" s="6"/>
      <c r="J514" s="4"/>
      <c r="K514" s="4"/>
      <c r="L514" s="4"/>
      <c r="M514" s="4"/>
      <c r="N514" s="4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12.0" customHeight="1">
      <c r="A515" s="44"/>
      <c r="B515" s="44"/>
      <c r="C515" s="44"/>
      <c r="D515" s="4"/>
      <c r="E515" s="4"/>
      <c r="F515" s="4"/>
      <c r="G515" s="4"/>
      <c r="H515" s="5"/>
      <c r="I515" s="6"/>
      <c r="J515" s="4"/>
      <c r="K515" s="4"/>
      <c r="L515" s="4"/>
      <c r="M515" s="4"/>
      <c r="N515" s="4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12.0" customHeight="1">
      <c r="A516" s="44"/>
      <c r="B516" s="44"/>
      <c r="C516" s="44"/>
      <c r="D516" s="4"/>
      <c r="E516" s="4"/>
      <c r="F516" s="4"/>
      <c r="G516" s="4"/>
      <c r="H516" s="5"/>
      <c r="I516" s="6"/>
      <c r="J516" s="4"/>
      <c r="K516" s="4"/>
      <c r="L516" s="4"/>
      <c r="M516" s="4"/>
      <c r="N516" s="4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12.0" customHeight="1">
      <c r="A517" s="44"/>
      <c r="B517" s="44"/>
      <c r="C517" s="44"/>
      <c r="D517" s="4"/>
      <c r="E517" s="4"/>
      <c r="F517" s="4"/>
      <c r="G517" s="4"/>
      <c r="H517" s="5"/>
      <c r="I517" s="6"/>
      <c r="J517" s="4"/>
      <c r="K517" s="4"/>
      <c r="L517" s="4"/>
      <c r="M517" s="4"/>
      <c r="N517" s="4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12.0" customHeight="1">
      <c r="A518" s="44"/>
      <c r="B518" s="44"/>
      <c r="C518" s="44"/>
      <c r="D518" s="4"/>
      <c r="E518" s="4"/>
      <c r="F518" s="4"/>
      <c r="G518" s="4"/>
      <c r="H518" s="5"/>
      <c r="I518" s="6"/>
      <c r="J518" s="4"/>
      <c r="K518" s="4"/>
      <c r="L518" s="4"/>
      <c r="M518" s="4"/>
      <c r="N518" s="4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12.0" customHeight="1">
      <c r="A519" s="44"/>
      <c r="B519" s="44"/>
      <c r="C519" s="44"/>
      <c r="D519" s="4"/>
      <c r="E519" s="4"/>
      <c r="F519" s="4"/>
      <c r="G519" s="4"/>
      <c r="H519" s="5"/>
      <c r="I519" s="6"/>
      <c r="J519" s="4"/>
      <c r="K519" s="4"/>
      <c r="L519" s="4"/>
      <c r="M519" s="4"/>
      <c r="N519" s="4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12.0" customHeight="1">
      <c r="A520" s="44"/>
      <c r="B520" s="44"/>
      <c r="C520" s="44"/>
      <c r="D520" s="4"/>
      <c r="E520" s="4"/>
      <c r="F520" s="4"/>
      <c r="G520" s="4"/>
      <c r="H520" s="5"/>
      <c r="I520" s="6"/>
      <c r="J520" s="4"/>
      <c r="K520" s="4"/>
      <c r="L520" s="4"/>
      <c r="M520" s="4"/>
      <c r="N520" s="4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12.0" customHeight="1">
      <c r="A521" s="44"/>
      <c r="B521" s="44"/>
      <c r="C521" s="44"/>
      <c r="D521" s="4"/>
      <c r="E521" s="4"/>
      <c r="F521" s="4"/>
      <c r="G521" s="4"/>
      <c r="H521" s="5"/>
      <c r="I521" s="6"/>
      <c r="J521" s="4"/>
      <c r="K521" s="4"/>
      <c r="L521" s="4"/>
      <c r="M521" s="4"/>
      <c r="N521" s="4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12.0" customHeight="1">
      <c r="A522" s="44"/>
      <c r="B522" s="44"/>
      <c r="C522" s="44"/>
      <c r="D522" s="4"/>
      <c r="E522" s="4"/>
      <c r="F522" s="4"/>
      <c r="G522" s="4"/>
      <c r="H522" s="5"/>
      <c r="I522" s="6"/>
      <c r="J522" s="4"/>
      <c r="K522" s="4"/>
      <c r="L522" s="4"/>
      <c r="M522" s="4"/>
      <c r="N522" s="4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12.0" customHeight="1">
      <c r="A523" s="44"/>
      <c r="B523" s="44"/>
      <c r="C523" s="44"/>
      <c r="D523" s="4"/>
      <c r="E523" s="4"/>
      <c r="F523" s="4"/>
      <c r="G523" s="4"/>
      <c r="H523" s="5"/>
      <c r="I523" s="6"/>
      <c r="J523" s="4"/>
      <c r="K523" s="4"/>
      <c r="L523" s="4"/>
      <c r="M523" s="4"/>
      <c r="N523" s="4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12.0" customHeight="1">
      <c r="A524" s="44"/>
      <c r="B524" s="44"/>
      <c r="C524" s="44"/>
      <c r="D524" s="4"/>
      <c r="E524" s="4"/>
      <c r="F524" s="4"/>
      <c r="G524" s="4"/>
      <c r="H524" s="5"/>
      <c r="I524" s="6"/>
      <c r="J524" s="4"/>
      <c r="K524" s="4"/>
      <c r="L524" s="4"/>
      <c r="M524" s="4"/>
      <c r="N524" s="4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12.0" customHeight="1">
      <c r="A525" s="44"/>
      <c r="B525" s="44"/>
      <c r="C525" s="44"/>
      <c r="D525" s="4"/>
      <c r="E525" s="4"/>
      <c r="F525" s="4"/>
      <c r="G525" s="4"/>
      <c r="H525" s="5"/>
      <c r="I525" s="6"/>
      <c r="J525" s="4"/>
      <c r="K525" s="4"/>
      <c r="L525" s="4"/>
      <c r="M525" s="4"/>
      <c r="N525" s="4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12.0" customHeight="1">
      <c r="A526" s="44"/>
      <c r="B526" s="44"/>
      <c r="C526" s="44"/>
      <c r="D526" s="4"/>
      <c r="E526" s="4"/>
      <c r="F526" s="4"/>
      <c r="G526" s="4"/>
      <c r="H526" s="5"/>
      <c r="I526" s="6"/>
      <c r="J526" s="4"/>
      <c r="K526" s="4"/>
      <c r="L526" s="4"/>
      <c r="M526" s="4"/>
      <c r="N526" s="4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12.0" customHeight="1">
      <c r="A527" s="44"/>
      <c r="B527" s="44"/>
      <c r="C527" s="44"/>
      <c r="D527" s="4"/>
      <c r="E527" s="4"/>
      <c r="F527" s="4"/>
      <c r="G527" s="4"/>
      <c r="H527" s="5"/>
      <c r="I527" s="6"/>
      <c r="J527" s="4"/>
      <c r="K527" s="4"/>
      <c r="L527" s="4"/>
      <c r="M527" s="4"/>
      <c r="N527" s="4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12.0" customHeight="1">
      <c r="A528" s="44"/>
      <c r="B528" s="44"/>
      <c r="C528" s="44"/>
      <c r="D528" s="4"/>
      <c r="E528" s="4"/>
      <c r="F528" s="4"/>
      <c r="G528" s="4"/>
      <c r="H528" s="5"/>
      <c r="I528" s="6"/>
      <c r="J528" s="4"/>
      <c r="K528" s="4"/>
      <c r="L528" s="4"/>
      <c r="M528" s="4"/>
      <c r="N528" s="4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12.0" customHeight="1">
      <c r="A529" s="44"/>
      <c r="B529" s="44"/>
      <c r="C529" s="44"/>
      <c r="D529" s="4"/>
      <c r="E529" s="4"/>
      <c r="F529" s="4"/>
      <c r="G529" s="4"/>
      <c r="H529" s="5"/>
      <c r="I529" s="6"/>
      <c r="J529" s="4"/>
      <c r="K529" s="4"/>
      <c r="L529" s="4"/>
      <c r="M529" s="4"/>
      <c r="N529" s="4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12.0" customHeight="1">
      <c r="A530" s="44"/>
      <c r="B530" s="44"/>
      <c r="C530" s="44"/>
      <c r="D530" s="4"/>
      <c r="E530" s="4"/>
      <c r="F530" s="4"/>
      <c r="G530" s="4"/>
      <c r="H530" s="5"/>
      <c r="I530" s="6"/>
      <c r="J530" s="4"/>
      <c r="K530" s="4"/>
      <c r="L530" s="4"/>
      <c r="M530" s="4"/>
      <c r="N530" s="4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12.0" customHeight="1">
      <c r="A531" s="44"/>
      <c r="B531" s="44"/>
      <c r="C531" s="44"/>
      <c r="D531" s="4"/>
      <c r="E531" s="4"/>
      <c r="F531" s="4"/>
      <c r="G531" s="4"/>
      <c r="H531" s="5"/>
      <c r="I531" s="6"/>
      <c r="J531" s="4"/>
      <c r="K531" s="4"/>
      <c r="L531" s="4"/>
      <c r="M531" s="4"/>
      <c r="N531" s="4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12.0" customHeight="1">
      <c r="A532" s="44"/>
      <c r="B532" s="44"/>
      <c r="C532" s="44"/>
      <c r="D532" s="4"/>
      <c r="E532" s="4"/>
      <c r="F532" s="4"/>
      <c r="G532" s="4"/>
      <c r="H532" s="5"/>
      <c r="I532" s="6"/>
      <c r="J532" s="4"/>
      <c r="K532" s="4"/>
      <c r="L532" s="4"/>
      <c r="M532" s="4"/>
      <c r="N532" s="4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12.0" customHeight="1">
      <c r="A533" s="44"/>
      <c r="B533" s="44"/>
      <c r="C533" s="44"/>
      <c r="D533" s="4"/>
      <c r="E533" s="4"/>
      <c r="F533" s="4"/>
      <c r="G533" s="4"/>
      <c r="H533" s="5"/>
      <c r="I533" s="6"/>
      <c r="J533" s="4"/>
      <c r="K533" s="4"/>
      <c r="L533" s="4"/>
      <c r="M533" s="4"/>
      <c r="N533" s="4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12.0" customHeight="1">
      <c r="A534" s="44"/>
      <c r="B534" s="44"/>
      <c r="C534" s="44"/>
      <c r="D534" s="4"/>
      <c r="E534" s="4"/>
      <c r="F534" s="4"/>
      <c r="G534" s="4"/>
      <c r="H534" s="5"/>
      <c r="I534" s="6"/>
      <c r="J534" s="4"/>
      <c r="K534" s="4"/>
      <c r="L534" s="4"/>
      <c r="M534" s="4"/>
      <c r="N534" s="4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12.0" customHeight="1">
      <c r="A535" s="44"/>
      <c r="B535" s="44"/>
      <c r="C535" s="44"/>
      <c r="D535" s="4"/>
      <c r="E535" s="4"/>
      <c r="F535" s="4"/>
      <c r="G535" s="4"/>
      <c r="H535" s="5"/>
      <c r="I535" s="6"/>
      <c r="J535" s="4"/>
      <c r="K535" s="4"/>
      <c r="L535" s="4"/>
      <c r="M535" s="4"/>
      <c r="N535" s="4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12.0" customHeight="1">
      <c r="A536" s="44"/>
      <c r="B536" s="44"/>
      <c r="C536" s="44"/>
      <c r="D536" s="4"/>
      <c r="E536" s="4"/>
      <c r="F536" s="4"/>
      <c r="G536" s="4"/>
      <c r="H536" s="5"/>
      <c r="I536" s="6"/>
      <c r="J536" s="4"/>
      <c r="K536" s="4"/>
      <c r="L536" s="4"/>
      <c r="M536" s="4"/>
      <c r="N536" s="4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12.0" customHeight="1">
      <c r="A537" s="44"/>
      <c r="B537" s="44"/>
      <c r="C537" s="44"/>
      <c r="D537" s="4"/>
      <c r="E537" s="4"/>
      <c r="F537" s="4"/>
      <c r="G537" s="4"/>
      <c r="H537" s="5"/>
      <c r="I537" s="6"/>
      <c r="J537" s="4"/>
      <c r="K537" s="4"/>
      <c r="L537" s="4"/>
      <c r="M537" s="4"/>
      <c r="N537" s="4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12.0" customHeight="1">
      <c r="A538" s="44"/>
      <c r="B538" s="44"/>
      <c r="C538" s="44"/>
      <c r="D538" s="4"/>
      <c r="E538" s="4"/>
      <c r="F538" s="4"/>
      <c r="G538" s="4"/>
      <c r="H538" s="5"/>
      <c r="I538" s="6"/>
      <c r="J538" s="4"/>
      <c r="K538" s="4"/>
      <c r="L538" s="4"/>
      <c r="M538" s="4"/>
      <c r="N538" s="4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12.0" customHeight="1">
      <c r="A539" s="44"/>
      <c r="B539" s="44"/>
      <c r="C539" s="44"/>
      <c r="D539" s="4"/>
      <c r="E539" s="4"/>
      <c r="F539" s="4"/>
      <c r="G539" s="4"/>
      <c r="H539" s="5"/>
      <c r="I539" s="6"/>
      <c r="J539" s="4"/>
      <c r="K539" s="4"/>
      <c r="L539" s="4"/>
      <c r="M539" s="4"/>
      <c r="N539" s="4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12.0" customHeight="1">
      <c r="A540" s="44"/>
      <c r="B540" s="44"/>
      <c r="C540" s="44"/>
      <c r="D540" s="4"/>
      <c r="E540" s="4"/>
      <c r="F540" s="4"/>
      <c r="G540" s="4"/>
      <c r="H540" s="5"/>
      <c r="I540" s="6"/>
      <c r="J540" s="4"/>
      <c r="K540" s="4"/>
      <c r="L540" s="4"/>
      <c r="M540" s="4"/>
      <c r="N540" s="4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12.0" customHeight="1">
      <c r="A541" s="44"/>
      <c r="B541" s="44"/>
      <c r="C541" s="44"/>
      <c r="D541" s="4"/>
      <c r="E541" s="4"/>
      <c r="F541" s="4"/>
      <c r="G541" s="4"/>
      <c r="H541" s="5"/>
      <c r="I541" s="6"/>
      <c r="J541" s="4"/>
      <c r="K541" s="4"/>
      <c r="L541" s="4"/>
      <c r="M541" s="4"/>
      <c r="N541" s="4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12.0" customHeight="1">
      <c r="A542" s="44"/>
      <c r="B542" s="44"/>
      <c r="C542" s="44"/>
      <c r="D542" s="4"/>
      <c r="E542" s="4"/>
      <c r="F542" s="4"/>
      <c r="G542" s="4"/>
      <c r="H542" s="5"/>
      <c r="I542" s="6"/>
      <c r="J542" s="4"/>
      <c r="K542" s="4"/>
      <c r="L542" s="4"/>
      <c r="M542" s="4"/>
      <c r="N542" s="4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12.0" customHeight="1">
      <c r="A543" s="44"/>
      <c r="B543" s="44"/>
      <c r="C543" s="44"/>
      <c r="D543" s="4"/>
      <c r="E543" s="4"/>
      <c r="F543" s="4"/>
      <c r="G543" s="4"/>
      <c r="H543" s="5"/>
      <c r="I543" s="6"/>
      <c r="J543" s="4"/>
      <c r="K543" s="4"/>
      <c r="L543" s="4"/>
      <c r="M543" s="4"/>
      <c r="N543" s="4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12.0" customHeight="1">
      <c r="A544" s="44"/>
      <c r="B544" s="44"/>
      <c r="C544" s="44"/>
      <c r="D544" s="4"/>
      <c r="E544" s="4"/>
      <c r="F544" s="4"/>
      <c r="G544" s="4"/>
      <c r="H544" s="5"/>
      <c r="I544" s="6"/>
      <c r="J544" s="4"/>
      <c r="K544" s="4"/>
      <c r="L544" s="4"/>
      <c r="M544" s="4"/>
      <c r="N544" s="4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12.0" customHeight="1">
      <c r="A545" s="44"/>
      <c r="B545" s="44"/>
      <c r="C545" s="44"/>
      <c r="D545" s="4"/>
      <c r="E545" s="4"/>
      <c r="F545" s="4"/>
      <c r="G545" s="4"/>
      <c r="H545" s="5"/>
      <c r="I545" s="6"/>
      <c r="J545" s="4"/>
      <c r="K545" s="4"/>
      <c r="L545" s="4"/>
      <c r="M545" s="4"/>
      <c r="N545" s="4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12.0" customHeight="1">
      <c r="A546" s="44"/>
      <c r="B546" s="44"/>
      <c r="C546" s="44"/>
      <c r="D546" s="4"/>
      <c r="E546" s="4"/>
      <c r="F546" s="4"/>
      <c r="G546" s="4"/>
      <c r="H546" s="5"/>
      <c r="I546" s="6"/>
      <c r="J546" s="4"/>
      <c r="K546" s="4"/>
      <c r="L546" s="4"/>
      <c r="M546" s="4"/>
      <c r="N546" s="4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12.0" customHeight="1">
      <c r="A547" s="44"/>
      <c r="B547" s="44"/>
      <c r="C547" s="44"/>
      <c r="D547" s="4"/>
      <c r="E547" s="4"/>
      <c r="F547" s="4"/>
      <c r="G547" s="4"/>
      <c r="H547" s="5"/>
      <c r="I547" s="6"/>
      <c r="J547" s="4"/>
      <c r="K547" s="4"/>
      <c r="L547" s="4"/>
      <c r="M547" s="4"/>
      <c r="N547" s="4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12.0" customHeight="1">
      <c r="A548" s="44"/>
      <c r="B548" s="44"/>
      <c r="C548" s="44"/>
      <c r="D548" s="4"/>
      <c r="E548" s="4"/>
      <c r="F548" s="4"/>
      <c r="G548" s="4"/>
      <c r="H548" s="5"/>
      <c r="I548" s="6"/>
      <c r="J548" s="4"/>
      <c r="K548" s="4"/>
      <c r="L548" s="4"/>
      <c r="M548" s="4"/>
      <c r="N548" s="4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12.0" customHeight="1">
      <c r="A549" s="44"/>
      <c r="B549" s="44"/>
      <c r="C549" s="44"/>
      <c r="D549" s="4"/>
      <c r="E549" s="4"/>
      <c r="F549" s="4"/>
      <c r="G549" s="4"/>
      <c r="H549" s="5"/>
      <c r="I549" s="6"/>
      <c r="J549" s="4"/>
      <c r="K549" s="4"/>
      <c r="L549" s="4"/>
      <c r="M549" s="4"/>
      <c r="N549" s="4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12.0" customHeight="1">
      <c r="A550" s="44"/>
      <c r="B550" s="44"/>
      <c r="C550" s="44"/>
      <c r="D550" s="4"/>
      <c r="E550" s="4"/>
      <c r="F550" s="4"/>
      <c r="G550" s="4"/>
      <c r="H550" s="5"/>
      <c r="I550" s="6"/>
      <c r="J550" s="4"/>
      <c r="K550" s="4"/>
      <c r="L550" s="4"/>
      <c r="M550" s="4"/>
      <c r="N550" s="4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12.0" customHeight="1">
      <c r="A551" s="44"/>
      <c r="B551" s="44"/>
      <c r="C551" s="44"/>
      <c r="D551" s="4"/>
      <c r="E551" s="4"/>
      <c r="F551" s="4"/>
      <c r="G551" s="4"/>
      <c r="H551" s="5"/>
      <c r="I551" s="6"/>
      <c r="J551" s="4"/>
      <c r="K551" s="4"/>
      <c r="L551" s="4"/>
      <c r="M551" s="4"/>
      <c r="N551" s="4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12.0" customHeight="1">
      <c r="A552" s="44"/>
      <c r="B552" s="44"/>
      <c r="C552" s="44"/>
      <c r="D552" s="4"/>
      <c r="E552" s="4"/>
      <c r="F552" s="4"/>
      <c r="G552" s="4"/>
      <c r="H552" s="5"/>
      <c r="I552" s="6"/>
      <c r="J552" s="4"/>
      <c r="K552" s="4"/>
      <c r="L552" s="4"/>
      <c r="M552" s="4"/>
      <c r="N552" s="4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12.0" customHeight="1">
      <c r="A553" s="44"/>
      <c r="B553" s="44"/>
      <c r="C553" s="44"/>
      <c r="D553" s="4"/>
      <c r="E553" s="4"/>
      <c r="F553" s="4"/>
      <c r="G553" s="4"/>
      <c r="H553" s="5"/>
      <c r="I553" s="6"/>
      <c r="J553" s="4"/>
      <c r="K553" s="4"/>
      <c r="L553" s="4"/>
      <c r="M553" s="4"/>
      <c r="N553" s="4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12.0" customHeight="1">
      <c r="A554" s="44"/>
      <c r="B554" s="44"/>
      <c r="C554" s="44"/>
      <c r="D554" s="4"/>
      <c r="E554" s="4"/>
      <c r="F554" s="4"/>
      <c r="G554" s="4"/>
      <c r="H554" s="5"/>
      <c r="I554" s="6"/>
      <c r="J554" s="4"/>
      <c r="K554" s="4"/>
      <c r="L554" s="4"/>
      <c r="M554" s="4"/>
      <c r="N554" s="4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12.0" customHeight="1">
      <c r="A555" s="44"/>
      <c r="B555" s="44"/>
      <c r="C555" s="44"/>
      <c r="D555" s="4"/>
      <c r="E555" s="4"/>
      <c r="F555" s="4"/>
      <c r="G555" s="4"/>
      <c r="H555" s="5"/>
      <c r="I555" s="6"/>
      <c r="J555" s="4"/>
      <c r="K555" s="4"/>
      <c r="L555" s="4"/>
      <c r="M555" s="4"/>
      <c r="N555" s="4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12.0" customHeight="1">
      <c r="A556" s="44"/>
      <c r="B556" s="44"/>
      <c r="C556" s="44"/>
      <c r="D556" s="4"/>
      <c r="E556" s="4"/>
      <c r="F556" s="4"/>
      <c r="G556" s="4"/>
      <c r="H556" s="5"/>
      <c r="I556" s="6"/>
      <c r="J556" s="4"/>
      <c r="K556" s="4"/>
      <c r="L556" s="4"/>
      <c r="M556" s="4"/>
      <c r="N556" s="4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12.0" customHeight="1">
      <c r="A557" s="44"/>
      <c r="B557" s="44"/>
      <c r="C557" s="44"/>
      <c r="D557" s="4"/>
      <c r="E557" s="4"/>
      <c r="F557" s="4"/>
      <c r="G557" s="4"/>
      <c r="H557" s="5"/>
      <c r="I557" s="6"/>
      <c r="J557" s="4"/>
      <c r="K557" s="4"/>
      <c r="L557" s="4"/>
      <c r="M557" s="4"/>
      <c r="N557" s="4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12.0" customHeight="1">
      <c r="A558" s="44"/>
      <c r="B558" s="44"/>
      <c r="C558" s="44"/>
      <c r="D558" s="4"/>
      <c r="E558" s="4"/>
      <c r="F558" s="4"/>
      <c r="G558" s="4"/>
      <c r="H558" s="5"/>
      <c r="I558" s="6"/>
      <c r="J558" s="4"/>
      <c r="K558" s="4"/>
      <c r="L558" s="4"/>
      <c r="M558" s="4"/>
      <c r="N558" s="4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12.0" customHeight="1">
      <c r="A559" s="44"/>
      <c r="B559" s="44"/>
      <c r="C559" s="44"/>
      <c r="D559" s="4"/>
      <c r="E559" s="4"/>
      <c r="F559" s="4"/>
      <c r="G559" s="4"/>
      <c r="H559" s="5"/>
      <c r="I559" s="6"/>
      <c r="J559" s="4"/>
      <c r="K559" s="4"/>
      <c r="L559" s="4"/>
      <c r="M559" s="4"/>
      <c r="N559" s="4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12.0" customHeight="1">
      <c r="A560" s="44"/>
      <c r="B560" s="44"/>
      <c r="C560" s="44"/>
      <c r="D560" s="4"/>
      <c r="E560" s="4"/>
      <c r="F560" s="4"/>
      <c r="G560" s="4"/>
      <c r="H560" s="5"/>
      <c r="I560" s="6"/>
      <c r="J560" s="4"/>
      <c r="K560" s="4"/>
      <c r="L560" s="4"/>
      <c r="M560" s="4"/>
      <c r="N560" s="4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12.0" customHeight="1">
      <c r="A561" s="44"/>
      <c r="B561" s="44"/>
      <c r="C561" s="44"/>
      <c r="D561" s="4"/>
      <c r="E561" s="4"/>
      <c r="F561" s="4"/>
      <c r="G561" s="4"/>
      <c r="H561" s="5"/>
      <c r="I561" s="6"/>
      <c r="J561" s="4"/>
      <c r="K561" s="4"/>
      <c r="L561" s="4"/>
      <c r="M561" s="4"/>
      <c r="N561" s="4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12.0" customHeight="1">
      <c r="A562" s="44"/>
      <c r="B562" s="44"/>
      <c r="C562" s="44"/>
      <c r="D562" s="4"/>
      <c r="E562" s="4"/>
      <c r="F562" s="4"/>
      <c r="G562" s="4"/>
      <c r="H562" s="5"/>
      <c r="I562" s="6"/>
      <c r="J562" s="4"/>
      <c r="K562" s="4"/>
      <c r="L562" s="4"/>
      <c r="M562" s="4"/>
      <c r="N562" s="4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12.0" customHeight="1">
      <c r="A563" s="44"/>
      <c r="B563" s="44"/>
      <c r="C563" s="44"/>
      <c r="D563" s="4"/>
      <c r="E563" s="4"/>
      <c r="F563" s="4"/>
      <c r="G563" s="4"/>
      <c r="H563" s="5"/>
      <c r="I563" s="6"/>
      <c r="J563" s="4"/>
      <c r="K563" s="4"/>
      <c r="L563" s="4"/>
      <c r="M563" s="4"/>
      <c r="N563" s="4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12.0" customHeight="1">
      <c r="A564" s="44"/>
      <c r="B564" s="44"/>
      <c r="C564" s="44"/>
      <c r="D564" s="4"/>
      <c r="E564" s="4"/>
      <c r="F564" s="4"/>
      <c r="G564" s="4"/>
      <c r="H564" s="5"/>
      <c r="I564" s="6"/>
      <c r="J564" s="4"/>
      <c r="K564" s="4"/>
      <c r="L564" s="4"/>
      <c r="M564" s="4"/>
      <c r="N564" s="4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12.0" customHeight="1">
      <c r="A565" s="44"/>
      <c r="B565" s="44"/>
      <c r="C565" s="44"/>
      <c r="D565" s="4"/>
      <c r="E565" s="4"/>
      <c r="F565" s="4"/>
      <c r="G565" s="4"/>
      <c r="H565" s="5"/>
      <c r="I565" s="6"/>
      <c r="J565" s="4"/>
      <c r="K565" s="4"/>
      <c r="L565" s="4"/>
      <c r="M565" s="4"/>
      <c r="N565" s="4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12.0" customHeight="1">
      <c r="A566" s="44"/>
      <c r="B566" s="44"/>
      <c r="C566" s="44"/>
      <c r="D566" s="4"/>
      <c r="E566" s="4"/>
      <c r="F566" s="4"/>
      <c r="G566" s="4"/>
      <c r="H566" s="5"/>
      <c r="I566" s="6"/>
      <c r="J566" s="4"/>
      <c r="K566" s="4"/>
      <c r="L566" s="4"/>
      <c r="M566" s="4"/>
      <c r="N566" s="4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12.0" customHeight="1">
      <c r="A567" s="44"/>
      <c r="B567" s="44"/>
      <c r="C567" s="44"/>
      <c r="D567" s="4"/>
      <c r="E567" s="4"/>
      <c r="F567" s="4"/>
      <c r="G567" s="4"/>
      <c r="H567" s="5"/>
      <c r="I567" s="6"/>
      <c r="J567" s="4"/>
      <c r="K567" s="4"/>
      <c r="L567" s="4"/>
      <c r="M567" s="4"/>
      <c r="N567" s="4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12.0" customHeight="1">
      <c r="A568" s="44"/>
      <c r="B568" s="44"/>
      <c r="C568" s="44"/>
      <c r="D568" s="4"/>
      <c r="E568" s="4"/>
      <c r="F568" s="4"/>
      <c r="G568" s="4"/>
      <c r="H568" s="5"/>
      <c r="I568" s="6"/>
      <c r="J568" s="4"/>
      <c r="K568" s="4"/>
      <c r="L568" s="4"/>
      <c r="M568" s="4"/>
      <c r="N568" s="4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12.0" customHeight="1">
      <c r="A569" s="44"/>
      <c r="B569" s="44"/>
      <c r="C569" s="44"/>
      <c r="D569" s="4"/>
      <c r="E569" s="4"/>
      <c r="F569" s="4"/>
      <c r="G569" s="4"/>
      <c r="H569" s="5"/>
      <c r="I569" s="6"/>
      <c r="J569" s="4"/>
      <c r="K569" s="4"/>
      <c r="L569" s="4"/>
      <c r="M569" s="4"/>
      <c r="N569" s="4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12.0" customHeight="1">
      <c r="A570" s="44"/>
      <c r="B570" s="44"/>
      <c r="C570" s="44"/>
      <c r="D570" s="4"/>
      <c r="E570" s="4"/>
      <c r="F570" s="4"/>
      <c r="G570" s="4"/>
      <c r="H570" s="5"/>
      <c r="I570" s="6"/>
      <c r="J570" s="4"/>
      <c r="K570" s="4"/>
      <c r="L570" s="4"/>
      <c r="M570" s="4"/>
      <c r="N570" s="4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12.0" customHeight="1">
      <c r="A571" s="44"/>
      <c r="B571" s="44"/>
      <c r="C571" s="44"/>
      <c r="D571" s="4"/>
      <c r="E571" s="4"/>
      <c r="F571" s="4"/>
      <c r="G571" s="4"/>
      <c r="H571" s="5"/>
      <c r="I571" s="6"/>
      <c r="J571" s="4"/>
      <c r="K571" s="4"/>
      <c r="L571" s="4"/>
      <c r="M571" s="4"/>
      <c r="N571" s="4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12.0" customHeight="1">
      <c r="A572" s="44"/>
      <c r="B572" s="44"/>
      <c r="C572" s="44"/>
      <c r="D572" s="4"/>
      <c r="E572" s="4"/>
      <c r="F572" s="4"/>
      <c r="G572" s="4"/>
      <c r="H572" s="5"/>
      <c r="I572" s="6"/>
      <c r="J572" s="4"/>
      <c r="K572" s="4"/>
      <c r="L572" s="4"/>
      <c r="M572" s="4"/>
      <c r="N572" s="4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12.0" customHeight="1">
      <c r="A573" s="44"/>
      <c r="B573" s="44"/>
      <c r="C573" s="44"/>
      <c r="D573" s="4"/>
      <c r="E573" s="4"/>
      <c r="F573" s="4"/>
      <c r="G573" s="4"/>
      <c r="H573" s="5"/>
      <c r="I573" s="6"/>
      <c r="J573" s="4"/>
      <c r="K573" s="4"/>
      <c r="L573" s="4"/>
      <c r="M573" s="4"/>
      <c r="N573" s="4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12.0" customHeight="1">
      <c r="A574" s="44"/>
      <c r="B574" s="44"/>
      <c r="C574" s="44"/>
      <c r="D574" s="4"/>
      <c r="E574" s="4"/>
      <c r="F574" s="4"/>
      <c r="G574" s="4"/>
      <c r="H574" s="5"/>
      <c r="I574" s="6"/>
      <c r="J574" s="4"/>
      <c r="K574" s="4"/>
      <c r="L574" s="4"/>
      <c r="M574" s="4"/>
      <c r="N574" s="4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12.0" customHeight="1">
      <c r="A575" s="44"/>
      <c r="B575" s="44"/>
      <c r="C575" s="44"/>
      <c r="D575" s="4"/>
      <c r="E575" s="4"/>
      <c r="F575" s="4"/>
      <c r="G575" s="4"/>
      <c r="H575" s="5"/>
      <c r="I575" s="6"/>
      <c r="J575" s="4"/>
      <c r="K575" s="4"/>
      <c r="L575" s="4"/>
      <c r="M575" s="4"/>
      <c r="N575" s="4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12.0" customHeight="1">
      <c r="A576" s="44"/>
      <c r="B576" s="44"/>
      <c r="C576" s="44"/>
      <c r="D576" s="4"/>
      <c r="E576" s="4"/>
      <c r="F576" s="4"/>
      <c r="G576" s="4"/>
      <c r="H576" s="5"/>
      <c r="I576" s="6"/>
      <c r="J576" s="4"/>
      <c r="K576" s="4"/>
      <c r="L576" s="4"/>
      <c r="M576" s="4"/>
      <c r="N576" s="4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12.0" customHeight="1">
      <c r="A577" s="44"/>
      <c r="B577" s="44"/>
      <c r="C577" s="44"/>
      <c r="D577" s="4"/>
      <c r="E577" s="4"/>
      <c r="F577" s="4"/>
      <c r="G577" s="4"/>
      <c r="H577" s="5"/>
      <c r="I577" s="6"/>
      <c r="J577" s="4"/>
      <c r="K577" s="4"/>
      <c r="L577" s="4"/>
      <c r="M577" s="4"/>
      <c r="N577" s="4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12.0" customHeight="1">
      <c r="A578" s="44"/>
      <c r="B578" s="44"/>
      <c r="C578" s="44"/>
      <c r="D578" s="4"/>
      <c r="E578" s="4"/>
      <c r="F578" s="4"/>
      <c r="G578" s="4"/>
      <c r="H578" s="5"/>
      <c r="I578" s="6"/>
      <c r="J578" s="4"/>
      <c r="K578" s="4"/>
      <c r="L578" s="4"/>
      <c r="M578" s="4"/>
      <c r="N578" s="4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12.0" customHeight="1">
      <c r="A579" s="44"/>
      <c r="B579" s="44"/>
      <c r="C579" s="44"/>
      <c r="D579" s="4"/>
      <c r="E579" s="4"/>
      <c r="F579" s="4"/>
      <c r="G579" s="4"/>
      <c r="H579" s="5"/>
      <c r="I579" s="6"/>
      <c r="J579" s="4"/>
      <c r="K579" s="4"/>
      <c r="L579" s="4"/>
      <c r="M579" s="4"/>
      <c r="N579" s="4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12.0" customHeight="1">
      <c r="A580" s="44"/>
      <c r="B580" s="44"/>
      <c r="C580" s="44"/>
      <c r="D580" s="4"/>
      <c r="E580" s="4"/>
      <c r="F580" s="4"/>
      <c r="G580" s="4"/>
      <c r="H580" s="5"/>
      <c r="I580" s="6"/>
      <c r="J580" s="4"/>
      <c r="K580" s="4"/>
      <c r="L580" s="4"/>
      <c r="M580" s="4"/>
      <c r="N580" s="4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12.0" customHeight="1">
      <c r="A581" s="44"/>
      <c r="B581" s="44"/>
      <c r="C581" s="44"/>
      <c r="D581" s="4"/>
      <c r="E581" s="4"/>
      <c r="F581" s="4"/>
      <c r="G581" s="4"/>
      <c r="H581" s="5"/>
      <c r="I581" s="6"/>
      <c r="J581" s="4"/>
      <c r="K581" s="4"/>
      <c r="L581" s="4"/>
      <c r="M581" s="4"/>
      <c r="N581" s="4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12.0" customHeight="1">
      <c r="A582" s="44"/>
      <c r="B582" s="44"/>
      <c r="C582" s="44"/>
      <c r="D582" s="4"/>
      <c r="E582" s="4"/>
      <c r="F582" s="4"/>
      <c r="G582" s="4"/>
      <c r="H582" s="5"/>
      <c r="I582" s="6"/>
      <c r="J582" s="4"/>
      <c r="K582" s="4"/>
      <c r="L582" s="4"/>
      <c r="M582" s="4"/>
      <c r="N582" s="4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12.0" customHeight="1">
      <c r="A583" s="44"/>
      <c r="B583" s="44"/>
      <c r="C583" s="44"/>
      <c r="D583" s="4"/>
      <c r="E583" s="4"/>
      <c r="F583" s="4"/>
      <c r="G583" s="4"/>
      <c r="H583" s="5"/>
      <c r="I583" s="6"/>
      <c r="J583" s="4"/>
      <c r="K583" s="4"/>
      <c r="L583" s="4"/>
      <c r="M583" s="4"/>
      <c r="N583" s="4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12.0" customHeight="1">
      <c r="A584" s="44"/>
      <c r="B584" s="44"/>
      <c r="C584" s="44"/>
      <c r="D584" s="4"/>
      <c r="E584" s="4"/>
      <c r="F584" s="4"/>
      <c r="G584" s="4"/>
      <c r="H584" s="5"/>
      <c r="I584" s="6"/>
      <c r="J584" s="4"/>
      <c r="K584" s="4"/>
      <c r="L584" s="4"/>
      <c r="M584" s="4"/>
      <c r="N584" s="4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12.0" customHeight="1">
      <c r="A585" s="44"/>
      <c r="B585" s="44"/>
      <c r="C585" s="44"/>
      <c r="D585" s="4"/>
      <c r="E585" s="4"/>
      <c r="F585" s="4"/>
      <c r="G585" s="4"/>
      <c r="H585" s="5"/>
      <c r="I585" s="6"/>
      <c r="J585" s="4"/>
      <c r="K585" s="4"/>
      <c r="L585" s="4"/>
      <c r="M585" s="4"/>
      <c r="N585" s="4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12.0" customHeight="1">
      <c r="A586" s="44"/>
      <c r="B586" s="44"/>
      <c r="C586" s="44"/>
      <c r="D586" s="4"/>
      <c r="E586" s="4"/>
      <c r="F586" s="4"/>
      <c r="G586" s="4"/>
      <c r="H586" s="5"/>
      <c r="I586" s="6"/>
      <c r="J586" s="4"/>
      <c r="K586" s="4"/>
      <c r="L586" s="4"/>
      <c r="M586" s="4"/>
      <c r="N586" s="4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12.0" customHeight="1">
      <c r="A587" s="44"/>
      <c r="B587" s="44"/>
      <c r="C587" s="44"/>
      <c r="D587" s="4"/>
      <c r="E587" s="4"/>
      <c r="F587" s="4"/>
      <c r="G587" s="4"/>
      <c r="H587" s="5"/>
      <c r="I587" s="6"/>
      <c r="J587" s="4"/>
      <c r="K587" s="4"/>
      <c r="L587" s="4"/>
      <c r="M587" s="4"/>
      <c r="N587" s="4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12.0" customHeight="1">
      <c r="A588" s="44"/>
      <c r="B588" s="44"/>
      <c r="C588" s="44"/>
      <c r="D588" s="4"/>
      <c r="E588" s="4"/>
      <c r="F588" s="4"/>
      <c r="G588" s="4"/>
      <c r="H588" s="5"/>
      <c r="I588" s="6"/>
      <c r="J588" s="4"/>
      <c r="K588" s="4"/>
      <c r="L588" s="4"/>
      <c r="M588" s="4"/>
      <c r="N588" s="4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12.0" customHeight="1">
      <c r="A589" s="44"/>
      <c r="B589" s="44"/>
      <c r="C589" s="44"/>
      <c r="D589" s="4"/>
      <c r="E589" s="4"/>
      <c r="F589" s="4"/>
      <c r="G589" s="4"/>
      <c r="H589" s="5"/>
      <c r="I589" s="6"/>
      <c r="J589" s="4"/>
      <c r="K589" s="4"/>
      <c r="L589" s="4"/>
      <c r="M589" s="4"/>
      <c r="N589" s="4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12.0" customHeight="1">
      <c r="A590" s="44"/>
      <c r="B590" s="44"/>
      <c r="C590" s="44"/>
      <c r="D590" s="4"/>
      <c r="E590" s="4"/>
      <c r="F590" s="4"/>
      <c r="G590" s="4"/>
      <c r="H590" s="5"/>
      <c r="I590" s="6"/>
      <c r="J590" s="4"/>
      <c r="K590" s="4"/>
      <c r="L590" s="4"/>
      <c r="M590" s="4"/>
      <c r="N590" s="4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12.0" customHeight="1">
      <c r="A591" s="44"/>
      <c r="B591" s="44"/>
      <c r="C591" s="44"/>
      <c r="D591" s="4"/>
      <c r="E591" s="4"/>
      <c r="F591" s="4"/>
      <c r="G591" s="4"/>
      <c r="H591" s="5"/>
      <c r="I591" s="6"/>
      <c r="J591" s="4"/>
      <c r="K591" s="4"/>
      <c r="L591" s="4"/>
      <c r="M591" s="4"/>
      <c r="N591" s="4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12.0" customHeight="1">
      <c r="A592" s="44"/>
      <c r="B592" s="44"/>
      <c r="C592" s="44"/>
      <c r="D592" s="4"/>
      <c r="E592" s="4"/>
      <c r="F592" s="4"/>
      <c r="G592" s="4"/>
      <c r="H592" s="5"/>
      <c r="I592" s="6"/>
      <c r="J592" s="4"/>
      <c r="K592" s="4"/>
      <c r="L592" s="4"/>
      <c r="M592" s="4"/>
      <c r="N592" s="4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12.0" customHeight="1">
      <c r="A593" s="44"/>
      <c r="B593" s="44"/>
      <c r="C593" s="44"/>
      <c r="D593" s="4"/>
      <c r="E593" s="4"/>
      <c r="F593" s="4"/>
      <c r="G593" s="4"/>
      <c r="H593" s="5"/>
      <c r="I593" s="6"/>
      <c r="J593" s="4"/>
      <c r="K593" s="4"/>
      <c r="L593" s="4"/>
      <c r="M593" s="4"/>
      <c r="N593" s="4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12.0" customHeight="1">
      <c r="A594" s="44"/>
      <c r="B594" s="44"/>
      <c r="C594" s="44"/>
      <c r="D594" s="4"/>
      <c r="E594" s="4"/>
      <c r="F594" s="4"/>
      <c r="G594" s="4"/>
      <c r="H594" s="5"/>
      <c r="I594" s="6"/>
      <c r="J594" s="4"/>
      <c r="K594" s="4"/>
      <c r="L594" s="4"/>
      <c r="M594" s="4"/>
      <c r="N594" s="4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12.0" customHeight="1">
      <c r="A595" s="44"/>
      <c r="B595" s="44"/>
      <c r="C595" s="44"/>
      <c r="D595" s="4"/>
      <c r="E595" s="4"/>
      <c r="F595" s="4"/>
      <c r="G595" s="4"/>
      <c r="H595" s="5"/>
      <c r="I595" s="6"/>
      <c r="J595" s="4"/>
      <c r="K595" s="4"/>
      <c r="L595" s="4"/>
      <c r="M595" s="4"/>
      <c r="N595" s="4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12.0" customHeight="1">
      <c r="A596" s="44"/>
      <c r="B596" s="44"/>
      <c r="C596" s="44"/>
      <c r="D596" s="4"/>
      <c r="E596" s="4"/>
      <c r="F596" s="4"/>
      <c r="G596" s="4"/>
      <c r="H596" s="5"/>
      <c r="I596" s="6"/>
      <c r="J596" s="4"/>
      <c r="K596" s="4"/>
      <c r="L596" s="4"/>
      <c r="M596" s="4"/>
      <c r="N596" s="4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12.0" customHeight="1">
      <c r="A597" s="44"/>
      <c r="B597" s="44"/>
      <c r="C597" s="44"/>
      <c r="D597" s="4"/>
      <c r="E597" s="4"/>
      <c r="F597" s="4"/>
      <c r="G597" s="4"/>
      <c r="H597" s="5"/>
      <c r="I597" s="6"/>
      <c r="J597" s="4"/>
      <c r="K597" s="4"/>
      <c r="L597" s="4"/>
      <c r="M597" s="4"/>
      <c r="N597" s="4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12.0" customHeight="1">
      <c r="A598" s="44"/>
      <c r="B598" s="44"/>
      <c r="C598" s="44"/>
      <c r="D598" s="4"/>
      <c r="E598" s="4"/>
      <c r="F598" s="4"/>
      <c r="G598" s="4"/>
      <c r="H598" s="5"/>
      <c r="I598" s="6"/>
      <c r="J598" s="4"/>
      <c r="K598" s="4"/>
      <c r="L598" s="4"/>
      <c r="M598" s="4"/>
      <c r="N598" s="4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12.0" customHeight="1">
      <c r="A599" s="44"/>
      <c r="B599" s="44"/>
      <c r="C599" s="44"/>
      <c r="D599" s="4"/>
      <c r="E599" s="4"/>
      <c r="F599" s="4"/>
      <c r="G599" s="4"/>
      <c r="H599" s="5"/>
      <c r="I599" s="6"/>
      <c r="J599" s="4"/>
      <c r="K599" s="4"/>
      <c r="L599" s="4"/>
      <c r="M599" s="4"/>
      <c r="N599" s="4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12.0" customHeight="1">
      <c r="A600" s="44"/>
      <c r="B600" s="44"/>
      <c r="C600" s="44"/>
      <c r="D600" s="4"/>
      <c r="E600" s="4"/>
      <c r="F600" s="4"/>
      <c r="G600" s="4"/>
      <c r="H600" s="5"/>
      <c r="I600" s="6"/>
      <c r="J600" s="4"/>
      <c r="K600" s="4"/>
      <c r="L600" s="4"/>
      <c r="M600" s="4"/>
      <c r="N600" s="4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12.0" customHeight="1">
      <c r="A601" s="44"/>
      <c r="B601" s="44"/>
      <c r="C601" s="44"/>
      <c r="D601" s="4"/>
      <c r="E601" s="4"/>
      <c r="F601" s="4"/>
      <c r="G601" s="4"/>
      <c r="H601" s="5"/>
      <c r="I601" s="6"/>
      <c r="J601" s="4"/>
      <c r="K601" s="4"/>
      <c r="L601" s="4"/>
      <c r="M601" s="4"/>
      <c r="N601" s="4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12.0" customHeight="1">
      <c r="A602" s="44"/>
      <c r="B602" s="44"/>
      <c r="C602" s="44"/>
      <c r="D602" s="4"/>
      <c r="E602" s="4"/>
      <c r="F602" s="4"/>
      <c r="G602" s="4"/>
      <c r="H602" s="5"/>
      <c r="I602" s="6"/>
      <c r="J602" s="4"/>
      <c r="K602" s="4"/>
      <c r="L602" s="4"/>
      <c r="M602" s="4"/>
      <c r="N602" s="4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12.0" customHeight="1">
      <c r="A603" s="44"/>
      <c r="B603" s="44"/>
      <c r="C603" s="44"/>
      <c r="D603" s="4"/>
      <c r="E603" s="4"/>
      <c r="F603" s="4"/>
      <c r="G603" s="4"/>
      <c r="H603" s="5"/>
      <c r="I603" s="6"/>
      <c r="J603" s="4"/>
      <c r="K603" s="4"/>
      <c r="L603" s="4"/>
      <c r="M603" s="4"/>
      <c r="N603" s="4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12.0" customHeight="1">
      <c r="A604" s="44"/>
      <c r="B604" s="44"/>
      <c r="C604" s="44"/>
      <c r="D604" s="4"/>
      <c r="E604" s="4"/>
      <c r="F604" s="4"/>
      <c r="G604" s="4"/>
      <c r="H604" s="5"/>
      <c r="I604" s="6"/>
      <c r="J604" s="4"/>
      <c r="K604" s="4"/>
      <c r="L604" s="4"/>
      <c r="M604" s="4"/>
      <c r="N604" s="4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12.0" customHeight="1">
      <c r="A605" s="44"/>
      <c r="B605" s="44"/>
      <c r="C605" s="44"/>
      <c r="D605" s="4"/>
      <c r="E605" s="4"/>
      <c r="F605" s="4"/>
      <c r="G605" s="4"/>
      <c r="H605" s="5"/>
      <c r="I605" s="6"/>
      <c r="J605" s="4"/>
      <c r="K605" s="4"/>
      <c r="L605" s="4"/>
      <c r="M605" s="4"/>
      <c r="N605" s="4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12.0" customHeight="1">
      <c r="A606" s="44"/>
      <c r="B606" s="44"/>
      <c r="C606" s="44"/>
      <c r="D606" s="4"/>
      <c r="E606" s="4"/>
      <c r="F606" s="4"/>
      <c r="G606" s="4"/>
      <c r="H606" s="5"/>
      <c r="I606" s="6"/>
      <c r="J606" s="4"/>
      <c r="K606" s="4"/>
      <c r="L606" s="4"/>
      <c r="M606" s="4"/>
      <c r="N606" s="4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12.0" customHeight="1">
      <c r="A607" s="44"/>
      <c r="B607" s="44"/>
      <c r="C607" s="44"/>
      <c r="D607" s="4"/>
      <c r="E607" s="4"/>
      <c r="F607" s="4"/>
      <c r="G607" s="4"/>
      <c r="H607" s="5"/>
      <c r="I607" s="6"/>
      <c r="J607" s="4"/>
      <c r="K607" s="4"/>
      <c r="L607" s="4"/>
      <c r="M607" s="4"/>
      <c r="N607" s="4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12.0" customHeight="1">
      <c r="A608" s="44"/>
      <c r="B608" s="44"/>
      <c r="C608" s="44"/>
      <c r="D608" s="4"/>
      <c r="E608" s="4"/>
      <c r="F608" s="4"/>
      <c r="G608" s="4"/>
      <c r="H608" s="5"/>
      <c r="I608" s="6"/>
      <c r="J608" s="4"/>
      <c r="K608" s="4"/>
      <c r="L608" s="4"/>
      <c r="M608" s="4"/>
      <c r="N608" s="4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12.0" customHeight="1">
      <c r="A609" s="44"/>
      <c r="B609" s="44"/>
      <c r="C609" s="44"/>
      <c r="D609" s="4"/>
      <c r="E609" s="4"/>
      <c r="F609" s="4"/>
      <c r="G609" s="4"/>
      <c r="H609" s="5"/>
      <c r="I609" s="6"/>
      <c r="J609" s="4"/>
      <c r="K609" s="4"/>
      <c r="L609" s="4"/>
      <c r="M609" s="4"/>
      <c r="N609" s="4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12.0" customHeight="1">
      <c r="A610" s="44"/>
      <c r="B610" s="44"/>
      <c r="C610" s="44"/>
      <c r="D610" s="4"/>
      <c r="E610" s="4"/>
      <c r="F610" s="4"/>
      <c r="G610" s="4"/>
      <c r="H610" s="5"/>
      <c r="I610" s="6"/>
      <c r="J610" s="4"/>
      <c r="K610" s="4"/>
      <c r="L610" s="4"/>
      <c r="M610" s="4"/>
      <c r="N610" s="4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12.0" customHeight="1">
      <c r="A611" s="44"/>
      <c r="B611" s="44"/>
      <c r="C611" s="44"/>
      <c r="D611" s="4"/>
      <c r="E611" s="4"/>
      <c r="F611" s="4"/>
      <c r="G611" s="4"/>
      <c r="H611" s="5"/>
      <c r="I611" s="6"/>
      <c r="J611" s="4"/>
      <c r="K611" s="4"/>
      <c r="L611" s="4"/>
      <c r="M611" s="4"/>
      <c r="N611" s="4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12.0" customHeight="1">
      <c r="A612" s="44"/>
      <c r="B612" s="44"/>
      <c r="C612" s="44"/>
      <c r="D612" s="4"/>
      <c r="E612" s="4"/>
      <c r="F612" s="4"/>
      <c r="G612" s="4"/>
      <c r="H612" s="5"/>
      <c r="I612" s="6"/>
      <c r="J612" s="4"/>
      <c r="K612" s="4"/>
      <c r="L612" s="4"/>
      <c r="M612" s="4"/>
      <c r="N612" s="4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12.0" customHeight="1">
      <c r="A613" s="44"/>
      <c r="B613" s="44"/>
      <c r="C613" s="44"/>
      <c r="D613" s="4"/>
      <c r="E613" s="4"/>
      <c r="F613" s="4"/>
      <c r="G613" s="4"/>
      <c r="H613" s="5"/>
      <c r="I613" s="6"/>
      <c r="J613" s="4"/>
      <c r="K613" s="4"/>
      <c r="L613" s="4"/>
      <c r="M613" s="4"/>
      <c r="N613" s="4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12.0" customHeight="1">
      <c r="A614" s="44"/>
      <c r="B614" s="44"/>
      <c r="C614" s="44"/>
      <c r="D614" s="4"/>
      <c r="E614" s="4"/>
      <c r="F614" s="4"/>
      <c r="G614" s="4"/>
      <c r="H614" s="5"/>
      <c r="I614" s="6"/>
      <c r="J614" s="4"/>
      <c r="K614" s="4"/>
      <c r="L614" s="4"/>
      <c r="M614" s="4"/>
      <c r="N614" s="4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12.0" customHeight="1">
      <c r="A615" s="44"/>
      <c r="B615" s="44"/>
      <c r="C615" s="44"/>
      <c r="D615" s="4"/>
      <c r="E615" s="4"/>
      <c r="F615" s="4"/>
      <c r="G615" s="4"/>
      <c r="H615" s="5"/>
      <c r="I615" s="6"/>
      <c r="J615" s="4"/>
      <c r="K615" s="4"/>
      <c r="L615" s="4"/>
      <c r="M615" s="4"/>
      <c r="N615" s="4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12.0" customHeight="1">
      <c r="A616" s="44"/>
      <c r="B616" s="44"/>
      <c r="C616" s="44"/>
      <c r="D616" s="4"/>
      <c r="E616" s="4"/>
      <c r="F616" s="4"/>
      <c r="G616" s="4"/>
      <c r="H616" s="5"/>
      <c r="I616" s="6"/>
      <c r="J616" s="4"/>
      <c r="K616" s="4"/>
      <c r="L616" s="4"/>
      <c r="M616" s="4"/>
      <c r="N616" s="4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12.0" customHeight="1">
      <c r="A617" s="44"/>
      <c r="B617" s="44"/>
      <c r="C617" s="44"/>
      <c r="D617" s="4"/>
      <c r="E617" s="4"/>
      <c r="F617" s="4"/>
      <c r="G617" s="4"/>
      <c r="H617" s="5"/>
      <c r="I617" s="6"/>
      <c r="J617" s="4"/>
      <c r="K617" s="4"/>
      <c r="L617" s="4"/>
      <c r="M617" s="4"/>
      <c r="N617" s="4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12.0" customHeight="1">
      <c r="A618" s="44"/>
      <c r="B618" s="44"/>
      <c r="C618" s="44"/>
      <c r="D618" s="4"/>
      <c r="E618" s="4"/>
      <c r="F618" s="4"/>
      <c r="G618" s="4"/>
      <c r="H618" s="5"/>
      <c r="I618" s="6"/>
      <c r="J618" s="4"/>
      <c r="K618" s="4"/>
      <c r="L618" s="4"/>
      <c r="M618" s="4"/>
      <c r="N618" s="4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12.0" customHeight="1">
      <c r="A619" s="44"/>
      <c r="B619" s="44"/>
      <c r="C619" s="44"/>
      <c r="D619" s="4"/>
      <c r="E619" s="4"/>
      <c r="F619" s="4"/>
      <c r="G619" s="4"/>
      <c r="H619" s="5"/>
      <c r="I619" s="6"/>
      <c r="J619" s="4"/>
      <c r="K619" s="4"/>
      <c r="L619" s="4"/>
      <c r="M619" s="4"/>
      <c r="N619" s="4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12.0" customHeight="1">
      <c r="A620" s="44"/>
      <c r="B620" s="44"/>
      <c r="C620" s="44"/>
      <c r="D620" s="4"/>
      <c r="E620" s="4"/>
      <c r="F620" s="4"/>
      <c r="G620" s="4"/>
      <c r="H620" s="5"/>
      <c r="I620" s="6"/>
      <c r="J620" s="4"/>
      <c r="K620" s="4"/>
      <c r="L620" s="4"/>
      <c r="M620" s="4"/>
      <c r="N620" s="4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12.0" customHeight="1">
      <c r="A621" s="44"/>
      <c r="B621" s="44"/>
      <c r="C621" s="44"/>
      <c r="D621" s="4"/>
      <c r="E621" s="4"/>
      <c r="F621" s="4"/>
      <c r="G621" s="4"/>
      <c r="H621" s="5"/>
      <c r="I621" s="6"/>
      <c r="J621" s="4"/>
      <c r="K621" s="4"/>
      <c r="L621" s="4"/>
      <c r="M621" s="4"/>
      <c r="N621" s="4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12.0" customHeight="1">
      <c r="A622" s="44"/>
      <c r="B622" s="44"/>
      <c r="C622" s="44"/>
      <c r="D622" s="4"/>
      <c r="E622" s="4"/>
      <c r="F622" s="4"/>
      <c r="G622" s="4"/>
      <c r="H622" s="5"/>
      <c r="I622" s="6"/>
      <c r="J622" s="4"/>
      <c r="K622" s="4"/>
      <c r="L622" s="4"/>
      <c r="M622" s="4"/>
      <c r="N622" s="4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12.0" customHeight="1">
      <c r="A623" s="44"/>
      <c r="B623" s="44"/>
      <c r="C623" s="44"/>
      <c r="D623" s="4"/>
      <c r="E623" s="4"/>
      <c r="F623" s="4"/>
      <c r="G623" s="4"/>
      <c r="H623" s="5"/>
      <c r="I623" s="6"/>
      <c r="J623" s="4"/>
      <c r="K623" s="4"/>
      <c r="L623" s="4"/>
      <c r="M623" s="4"/>
      <c r="N623" s="4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12.0" customHeight="1">
      <c r="A624" s="44"/>
      <c r="B624" s="44"/>
      <c r="C624" s="44"/>
      <c r="D624" s="4"/>
      <c r="E624" s="4"/>
      <c r="F624" s="4"/>
      <c r="G624" s="4"/>
      <c r="H624" s="5"/>
      <c r="I624" s="6"/>
      <c r="J624" s="4"/>
      <c r="K624" s="4"/>
      <c r="L624" s="4"/>
      <c r="M624" s="4"/>
      <c r="N624" s="4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12.0" customHeight="1">
      <c r="A625" s="44"/>
      <c r="B625" s="44"/>
      <c r="C625" s="44"/>
      <c r="D625" s="4"/>
      <c r="E625" s="4"/>
      <c r="F625" s="4"/>
      <c r="G625" s="4"/>
      <c r="H625" s="5"/>
      <c r="I625" s="6"/>
      <c r="J625" s="4"/>
      <c r="K625" s="4"/>
      <c r="L625" s="4"/>
      <c r="M625" s="4"/>
      <c r="N625" s="4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12.0" customHeight="1">
      <c r="A626" s="44"/>
      <c r="B626" s="44"/>
      <c r="C626" s="44"/>
      <c r="D626" s="4"/>
      <c r="E626" s="4"/>
      <c r="F626" s="4"/>
      <c r="G626" s="4"/>
      <c r="H626" s="5"/>
      <c r="I626" s="6"/>
      <c r="J626" s="4"/>
      <c r="K626" s="4"/>
      <c r="L626" s="4"/>
      <c r="M626" s="4"/>
      <c r="N626" s="4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12.0" customHeight="1">
      <c r="A627" s="44"/>
      <c r="B627" s="44"/>
      <c r="C627" s="44"/>
      <c r="D627" s="4"/>
      <c r="E627" s="4"/>
      <c r="F627" s="4"/>
      <c r="G627" s="4"/>
      <c r="H627" s="5"/>
      <c r="I627" s="6"/>
      <c r="J627" s="4"/>
      <c r="K627" s="4"/>
      <c r="L627" s="4"/>
      <c r="M627" s="4"/>
      <c r="N627" s="4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12.0" customHeight="1">
      <c r="A628" s="44"/>
      <c r="B628" s="44"/>
      <c r="C628" s="44"/>
      <c r="D628" s="4"/>
      <c r="E628" s="4"/>
      <c r="F628" s="4"/>
      <c r="G628" s="4"/>
      <c r="H628" s="5"/>
      <c r="I628" s="6"/>
      <c r="J628" s="4"/>
      <c r="K628" s="4"/>
      <c r="L628" s="4"/>
      <c r="M628" s="4"/>
      <c r="N628" s="4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12.0" customHeight="1">
      <c r="A629" s="44"/>
      <c r="B629" s="44"/>
      <c r="C629" s="44"/>
      <c r="D629" s="4"/>
      <c r="E629" s="4"/>
      <c r="F629" s="4"/>
      <c r="G629" s="4"/>
      <c r="H629" s="5"/>
      <c r="I629" s="6"/>
      <c r="J629" s="4"/>
      <c r="K629" s="4"/>
      <c r="L629" s="4"/>
      <c r="M629" s="4"/>
      <c r="N629" s="4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12.0" customHeight="1">
      <c r="A630" s="44"/>
      <c r="B630" s="44"/>
      <c r="C630" s="44"/>
      <c r="D630" s="4"/>
      <c r="E630" s="4"/>
      <c r="F630" s="4"/>
      <c r="G630" s="4"/>
      <c r="H630" s="5"/>
      <c r="I630" s="6"/>
      <c r="J630" s="4"/>
      <c r="K630" s="4"/>
      <c r="L630" s="4"/>
      <c r="M630" s="4"/>
      <c r="N630" s="4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12.0" customHeight="1">
      <c r="A631" s="44"/>
      <c r="B631" s="44"/>
      <c r="C631" s="44"/>
      <c r="D631" s="4"/>
      <c r="E631" s="4"/>
      <c r="F631" s="4"/>
      <c r="G631" s="4"/>
      <c r="H631" s="5"/>
      <c r="I631" s="6"/>
      <c r="J631" s="4"/>
      <c r="K631" s="4"/>
      <c r="L631" s="4"/>
      <c r="M631" s="4"/>
      <c r="N631" s="4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12.0" customHeight="1">
      <c r="A632" s="44"/>
      <c r="B632" s="44"/>
      <c r="C632" s="44"/>
      <c r="D632" s="4"/>
      <c r="E632" s="4"/>
      <c r="F632" s="4"/>
      <c r="G632" s="4"/>
      <c r="H632" s="5"/>
      <c r="I632" s="6"/>
      <c r="J632" s="4"/>
      <c r="K632" s="4"/>
      <c r="L632" s="4"/>
      <c r="M632" s="4"/>
      <c r="N632" s="4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12.0" customHeight="1">
      <c r="A633" s="44"/>
      <c r="B633" s="44"/>
      <c r="C633" s="44"/>
      <c r="D633" s="4"/>
      <c r="E633" s="4"/>
      <c r="F633" s="4"/>
      <c r="G633" s="4"/>
      <c r="H633" s="5"/>
      <c r="I633" s="6"/>
      <c r="J633" s="4"/>
      <c r="K633" s="4"/>
      <c r="L633" s="4"/>
      <c r="M633" s="4"/>
      <c r="N633" s="4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12.0" customHeight="1">
      <c r="A634" s="44"/>
      <c r="B634" s="44"/>
      <c r="C634" s="44"/>
      <c r="D634" s="4"/>
      <c r="E634" s="4"/>
      <c r="F634" s="4"/>
      <c r="G634" s="4"/>
      <c r="H634" s="5"/>
      <c r="I634" s="6"/>
      <c r="J634" s="4"/>
      <c r="K634" s="4"/>
      <c r="L634" s="4"/>
      <c r="M634" s="4"/>
      <c r="N634" s="4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12.0" customHeight="1">
      <c r="A635" s="44"/>
      <c r="B635" s="44"/>
      <c r="C635" s="44"/>
      <c r="D635" s="4"/>
      <c r="E635" s="4"/>
      <c r="F635" s="4"/>
      <c r="G635" s="4"/>
      <c r="H635" s="5"/>
      <c r="I635" s="6"/>
      <c r="J635" s="4"/>
      <c r="K635" s="4"/>
      <c r="L635" s="4"/>
      <c r="M635" s="4"/>
      <c r="N635" s="4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12.0" customHeight="1">
      <c r="A636" s="44"/>
      <c r="B636" s="44"/>
      <c r="C636" s="44"/>
      <c r="D636" s="4"/>
      <c r="E636" s="4"/>
      <c r="F636" s="4"/>
      <c r="G636" s="4"/>
      <c r="H636" s="5"/>
      <c r="I636" s="6"/>
      <c r="J636" s="4"/>
      <c r="K636" s="4"/>
      <c r="L636" s="4"/>
      <c r="M636" s="4"/>
      <c r="N636" s="4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12.0" customHeight="1">
      <c r="A637" s="44"/>
      <c r="B637" s="44"/>
      <c r="C637" s="44"/>
      <c r="D637" s="4"/>
      <c r="E637" s="4"/>
      <c r="F637" s="4"/>
      <c r="G637" s="4"/>
      <c r="H637" s="5"/>
      <c r="I637" s="6"/>
      <c r="J637" s="4"/>
      <c r="K637" s="4"/>
      <c r="L637" s="4"/>
      <c r="M637" s="4"/>
      <c r="N637" s="4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12.0" customHeight="1">
      <c r="A638" s="44"/>
      <c r="B638" s="44"/>
      <c r="C638" s="44"/>
      <c r="D638" s="4"/>
      <c r="E638" s="4"/>
      <c r="F638" s="4"/>
      <c r="G638" s="4"/>
      <c r="H638" s="5"/>
      <c r="I638" s="6"/>
      <c r="J638" s="4"/>
      <c r="K638" s="4"/>
      <c r="L638" s="4"/>
      <c r="M638" s="4"/>
      <c r="N638" s="4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12.0" customHeight="1">
      <c r="A639" s="44"/>
      <c r="B639" s="44"/>
      <c r="C639" s="44"/>
      <c r="D639" s="4"/>
      <c r="E639" s="4"/>
      <c r="F639" s="4"/>
      <c r="G639" s="4"/>
      <c r="H639" s="5"/>
      <c r="I639" s="6"/>
      <c r="J639" s="4"/>
      <c r="K639" s="4"/>
      <c r="L639" s="4"/>
      <c r="M639" s="4"/>
      <c r="N639" s="4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12.0" customHeight="1">
      <c r="A640" s="44"/>
      <c r="B640" s="44"/>
      <c r="C640" s="44"/>
      <c r="D640" s="4"/>
      <c r="E640" s="4"/>
      <c r="F640" s="4"/>
      <c r="G640" s="4"/>
      <c r="H640" s="5"/>
      <c r="I640" s="6"/>
      <c r="J640" s="4"/>
      <c r="K640" s="4"/>
      <c r="L640" s="4"/>
      <c r="M640" s="4"/>
      <c r="N640" s="4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12.0" customHeight="1">
      <c r="A641" s="44"/>
      <c r="B641" s="44"/>
      <c r="C641" s="44"/>
      <c r="D641" s="4"/>
      <c r="E641" s="4"/>
      <c r="F641" s="4"/>
      <c r="G641" s="4"/>
      <c r="H641" s="5"/>
      <c r="I641" s="6"/>
      <c r="J641" s="4"/>
      <c r="K641" s="4"/>
      <c r="L641" s="4"/>
      <c r="M641" s="4"/>
      <c r="N641" s="4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12.0" customHeight="1">
      <c r="A642" s="44"/>
      <c r="B642" s="44"/>
      <c r="C642" s="44"/>
      <c r="D642" s="4"/>
      <c r="E642" s="4"/>
      <c r="F642" s="4"/>
      <c r="G642" s="4"/>
      <c r="H642" s="5"/>
      <c r="I642" s="6"/>
      <c r="J642" s="4"/>
      <c r="K642" s="4"/>
      <c r="L642" s="4"/>
      <c r="M642" s="4"/>
      <c r="N642" s="4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12.0" customHeight="1">
      <c r="A643" s="44"/>
      <c r="B643" s="44"/>
      <c r="C643" s="44"/>
      <c r="D643" s="4"/>
      <c r="E643" s="4"/>
      <c r="F643" s="4"/>
      <c r="G643" s="4"/>
      <c r="H643" s="5"/>
      <c r="I643" s="6"/>
      <c r="J643" s="4"/>
      <c r="K643" s="4"/>
      <c r="L643" s="4"/>
      <c r="M643" s="4"/>
      <c r="N643" s="4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12.0" customHeight="1">
      <c r="A644" s="44"/>
      <c r="B644" s="44"/>
      <c r="C644" s="44"/>
      <c r="D644" s="4"/>
      <c r="E644" s="4"/>
      <c r="F644" s="4"/>
      <c r="G644" s="4"/>
      <c r="H644" s="5"/>
      <c r="I644" s="6"/>
      <c r="J644" s="4"/>
      <c r="K644" s="4"/>
      <c r="L644" s="4"/>
      <c r="M644" s="4"/>
      <c r="N644" s="4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12.0" customHeight="1">
      <c r="A645" s="44"/>
      <c r="B645" s="44"/>
      <c r="C645" s="44"/>
      <c r="D645" s="4"/>
      <c r="E645" s="4"/>
      <c r="F645" s="4"/>
      <c r="G645" s="4"/>
      <c r="H645" s="5"/>
      <c r="I645" s="6"/>
      <c r="J645" s="4"/>
      <c r="K645" s="4"/>
      <c r="L645" s="4"/>
      <c r="M645" s="4"/>
      <c r="N645" s="4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12.0" customHeight="1">
      <c r="A646" s="44"/>
      <c r="B646" s="44"/>
      <c r="C646" s="44"/>
      <c r="D646" s="4"/>
      <c r="E646" s="4"/>
      <c r="F646" s="4"/>
      <c r="G646" s="4"/>
      <c r="H646" s="5"/>
      <c r="I646" s="6"/>
      <c r="J646" s="4"/>
      <c r="K646" s="4"/>
      <c r="L646" s="4"/>
      <c r="M646" s="4"/>
      <c r="N646" s="4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12.0" customHeight="1">
      <c r="A647" s="44"/>
      <c r="B647" s="44"/>
      <c r="C647" s="44"/>
      <c r="D647" s="4"/>
      <c r="E647" s="4"/>
      <c r="F647" s="4"/>
      <c r="G647" s="4"/>
      <c r="H647" s="5"/>
      <c r="I647" s="6"/>
      <c r="J647" s="4"/>
      <c r="K647" s="4"/>
      <c r="L647" s="4"/>
      <c r="M647" s="4"/>
      <c r="N647" s="4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12.0" customHeight="1">
      <c r="A648" s="44"/>
      <c r="B648" s="44"/>
      <c r="C648" s="44"/>
      <c r="D648" s="4"/>
      <c r="E648" s="4"/>
      <c r="F648" s="4"/>
      <c r="G648" s="4"/>
      <c r="H648" s="5"/>
      <c r="I648" s="6"/>
      <c r="J648" s="4"/>
      <c r="K648" s="4"/>
      <c r="L648" s="4"/>
      <c r="M648" s="4"/>
      <c r="N648" s="4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12.0" customHeight="1">
      <c r="A649" s="44"/>
      <c r="B649" s="44"/>
      <c r="C649" s="44"/>
      <c r="D649" s="4"/>
      <c r="E649" s="4"/>
      <c r="F649" s="4"/>
      <c r="G649" s="4"/>
      <c r="H649" s="5"/>
      <c r="I649" s="6"/>
      <c r="J649" s="4"/>
      <c r="K649" s="4"/>
      <c r="L649" s="4"/>
      <c r="M649" s="4"/>
      <c r="N649" s="4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12.0" customHeight="1">
      <c r="A650" s="44"/>
      <c r="B650" s="44"/>
      <c r="C650" s="44"/>
      <c r="D650" s="4"/>
      <c r="E650" s="4"/>
      <c r="F650" s="4"/>
      <c r="G650" s="4"/>
      <c r="H650" s="5"/>
      <c r="I650" s="6"/>
      <c r="J650" s="4"/>
      <c r="K650" s="4"/>
      <c r="L650" s="4"/>
      <c r="M650" s="4"/>
      <c r="N650" s="4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12.0" customHeight="1">
      <c r="A651" s="44"/>
      <c r="B651" s="44"/>
      <c r="C651" s="44"/>
      <c r="D651" s="4"/>
      <c r="E651" s="4"/>
      <c r="F651" s="4"/>
      <c r="G651" s="4"/>
      <c r="H651" s="5"/>
      <c r="I651" s="6"/>
      <c r="J651" s="4"/>
      <c r="K651" s="4"/>
      <c r="L651" s="4"/>
      <c r="M651" s="4"/>
      <c r="N651" s="4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12.0" customHeight="1">
      <c r="A652" s="44"/>
      <c r="B652" s="44"/>
      <c r="C652" s="44"/>
      <c r="D652" s="4"/>
      <c r="E652" s="4"/>
      <c r="F652" s="4"/>
      <c r="G652" s="4"/>
      <c r="H652" s="5"/>
      <c r="I652" s="6"/>
      <c r="J652" s="4"/>
      <c r="K652" s="4"/>
      <c r="L652" s="4"/>
      <c r="M652" s="4"/>
      <c r="N652" s="4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12.0" customHeight="1">
      <c r="A653" s="44"/>
      <c r="B653" s="44"/>
      <c r="C653" s="44"/>
      <c r="D653" s="4"/>
      <c r="E653" s="4"/>
      <c r="F653" s="4"/>
      <c r="G653" s="4"/>
      <c r="H653" s="5"/>
      <c r="I653" s="6"/>
      <c r="J653" s="4"/>
      <c r="K653" s="4"/>
      <c r="L653" s="4"/>
      <c r="M653" s="4"/>
      <c r="N653" s="4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12.0" customHeight="1">
      <c r="A654" s="44"/>
      <c r="B654" s="44"/>
      <c r="C654" s="44"/>
      <c r="D654" s="4"/>
      <c r="E654" s="4"/>
      <c r="F654" s="4"/>
      <c r="G654" s="4"/>
      <c r="H654" s="5"/>
      <c r="I654" s="6"/>
      <c r="J654" s="4"/>
      <c r="K654" s="4"/>
      <c r="L654" s="4"/>
      <c r="M654" s="4"/>
      <c r="N654" s="4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12.0" customHeight="1">
      <c r="A655" s="44"/>
      <c r="B655" s="44"/>
      <c r="C655" s="44"/>
      <c r="D655" s="4"/>
      <c r="E655" s="4"/>
      <c r="F655" s="4"/>
      <c r="G655" s="4"/>
      <c r="H655" s="5"/>
      <c r="I655" s="6"/>
      <c r="J655" s="4"/>
      <c r="K655" s="4"/>
      <c r="L655" s="4"/>
      <c r="M655" s="4"/>
      <c r="N655" s="4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12.0" customHeight="1">
      <c r="A656" s="44"/>
      <c r="B656" s="44"/>
      <c r="C656" s="44"/>
      <c r="D656" s="4"/>
      <c r="E656" s="4"/>
      <c r="F656" s="4"/>
      <c r="G656" s="4"/>
      <c r="H656" s="5"/>
      <c r="I656" s="6"/>
      <c r="J656" s="4"/>
      <c r="K656" s="4"/>
      <c r="L656" s="4"/>
      <c r="M656" s="4"/>
      <c r="N656" s="4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12.0" customHeight="1">
      <c r="A657" s="44"/>
      <c r="B657" s="44"/>
      <c r="C657" s="44"/>
      <c r="D657" s="4"/>
      <c r="E657" s="4"/>
      <c r="F657" s="4"/>
      <c r="G657" s="4"/>
      <c r="H657" s="5"/>
      <c r="I657" s="6"/>
      <c r="J657" s="4"/>
      <c r="K657" s="4"/>
      <c r="L657" s="4"/>
      <c r="M657" s="4"/>
      <c r="N657" s="4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12.0" customHeight="1">
      <c r="A658" s="44"/>
      <c r="B658" s="44"/>
      <c r="C658" s="44"/>
      <c r="D658" s="4"/>
      <c r="E658" s="4"/>
      <c r="F658" s="4"/>
      <c r="G658" s="4"/>
      <c r="H658" s="5"/>
      <c r="I658" s="6"/>
      <c r="J658" s="4"/>
      <c r="K658" s="4"/>
      <c r="L658" s="4"/>
      <c r="M658" s="4"/>
      <c r="N658" s="4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12.0" customHeight="1">
      <c r="A659" s="44"/>
      <c r="B659" s="44"/>
      <c r="C659" s="44"/>
      <c r="D659" s="4"/>
      <c r="E659" s="4"/>
      <c r="F659" s="4"/>
      <c r="G659" s="4"/>
      <c r="H659" s="5"/>
      <c r="I659" s="6"/>
      <c r="J659" s="4"/>
      <c r="K659" s="4"/>
      <c r="L659" s="4"/>
      <c r="M659" s="4"/>
      <c r="N659" s="4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12.0" customHeight="1">
      <c r="A660" s="44"/>
      <c r="B660" s="44"/>
      <c r="C660" s="44"/>
      <c r="D660" s="4"/>
      <c r="E660" s="4"/>
      <c r="F660" s="4"/>
      <c r="G660" s="4"/>
      <c r="H660" s="5"/>
      <c r="I660" s="6"/>
      <c r="J660" s="4"/>
      <c r="K660" s="4"/>
      <c r="L660" s="4"/>
      <c r="M660" s="4"/>
      <c r="N660" s="4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12.0" customHeight="1">
      <c r="A661" s="44"/>
      <c r="B661" s="44"/>
      <c r="C661" s="44"/>
      <c r="D661" s="4"/>
      <c r="E661" s="4"/>
      <c r="F661" s="4"/>
      <c r="G661" s="4"/>
      <c r="H661" s="5"/>
      <c r="I661" s="6"/>
      <c r="J661" s="4"/>
      <c r="K661" s="4"/>
      <c r="L661" s="4"/>
      <c r="M661" s="4"/>
      <c r="N661" s="4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12.0" customHeight="1">
      <c r="A662" s="44"/>
      <c r="B662" s="44"/>
      <c r="C662" s="44"/>
      <c r="D662" s="4"/>
      <c r="E662" s="4"/>
      <c r="F662" s="4"/>
      <c r="G662" s="4"/>
      <c r="H662" s="5"/>
      <c r="I662" s="6"/>
      <c r="J662" s="4"/>
      <c r="K662" s="4"/>
      <c r="L662" s="4"/>
      <c r="M662" s="4"/>
      <c r="N662" s="4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12.0" customHeight="1">
      <c r="A663" s="44"/>
      <c r="B663" s="44"/>
      <c r="C663" s="44"/>
      <c r="D663" s="4"/>
      <c r="E663" s="4"/>
      <c r="F663" s="4"/>
      <c r="G663" s="4"/>
      <c r="H663" s="5"/>
      <c r="I663" s="6"/>
      <c r="J663" s="4"/>
      <c r="K663" s="4"/>
      <c r="L663" s="4"/>
      <c r="M663" s="4"/>
      <c r="N663" s="4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12.0" customHeight="1">
      <c r="A664" s="44"/>
      <c r="B664" s="44"/>
      <c r="C664" s="44"/>
      <c r="D664" s="4"/>
      <c r="E664" s="4"/>
      <c r="F664" s="4"/>
      <c r="G664" s="4"/>
      <c r="H664" s="5"/>
      <c r="I664" s="6"/>
      <c r="J664" s="4"/>
      <c r="K664" s="4"/>
      <c r="L664" s="4"/>
      <c r="M664" s="4"/>
      <c r="N664" s="4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12.0" customHeight="1">
      <c r="A665" s="44"/>
      <c r="B665" s="44"/>
      <c r="C665" s="44"/>
      <c r="D665" s="4"/>
      <c r="E665" s="4"/>
      <c r="F665" s="4"/>
      <c r="G665" s="4"/>
      <c r="H665" s="5"/>
      <c r="I665" s="6"/>
      <c r="J665" s="4"/>
      <c r="K665" s="4"/>
      <c r="L665" s="4"/>
      <c r="M665" s="4"/>
      <c r="N665" s="4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12.0" customHeight="1">
      <c r="A666" s="44"/>
      <c r="B666" s="44"/>
      <c r="C666" s="44"/>
      <c r="D666" s="4"/>
      <c r="E666" s="4"/>
      <c r="F666" s="4"/>
      <c r="G666" s="4"/>
      <c r="H666" s="5"/>
      <c r="I666" s="6"/>
      <c r="J666" s="4"/>
      <c r="K666" s="4"/>
      <c r="L666" s="4"/>
      <c r="M666" s="4"/>
      <c r="N666" s="4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12.0" customHeight="1">
      <c r="A667" s="44"/>
      <c r="B667" s="44"/>
      <c r="C667" s="44"/>
      <c r="D667" s="4"/>
      <c r="E667" s="4"/>
      <c r="F667" s="4"/>
      <c r="G667" s="4"/>
      <c r="H667" s="5"/>
      <c r="I667" s="6"/>
      <c r="J667" s="4"/>
      <c r="K667" s="4"/>
      <c r="L667" s="4"/>
      <c r="M667" s="4"/>
      <c r="N667" s="4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12.0" customHeight="1">
      <c r="A668" s="44"/>
      <c r="B668" s="44"/>
      <c r="C668" s="44"/>
      <c r="D668" s="4"/>
      <c r="E668" s="4"/>
      <c r="F668" s="4"/>
      <c r="G668" s="4"/>
      <c r="H668" s="5"/>
      <c r="I668" s="6"/>
      <c r="J668" s="4"/>
      <c r="K668" s="4"/>
      <c r="L668" s="4"/>
      <c r="M668" s="4"/>
      <c r="N668" s="4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12.0" customHeight="1">
      <c r="A669" s="44"/>
      <c r="B669" s="44"/>
      <c r="C669" s="44"/>
      <c r="D669" s="4"/>
      <c r="E669" s="4"/>
      <c r="F669" s="4"/>
      <c r="G669" s="4"/>
      <c r="H669" s="5"/>
      <c r="I669" s="6"/>
      <c r="J669" s="4"/>
      <c r="K669" s="4"/>
      <c r="L669" s="4"/>
      <c r="M669" s="4"/>
      <c r="N669" s="4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12.0" customHeight="1">
      <c r="A670" s="44"/>
      <c r="B670" s="44"/>
      <c r="C670" s="44"/>
      <c r="D670" s="4"/>
      <c r="E670" s="4"/>
      <c r="F670" s="4"/>
      <c r="G670" s="4"/>
      <c r="H670" s="5"/>
      <c r="I670" s="6"/>
      <c r="J670" s="4"/>
      <c r="K670" s="4"/>
      <c r="L670" s="4"/>
      <c r="M670" s="4"/>
      <c r="N670" s="4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12.0" customHeight="1">
      <c r="A671" s="44"/>
      <c r="B671" s="44"/>
      <c r="C671" s="44"/>
      <c r="D671" s="4"/>
      <c r="E671" s="4"/>
      <c r="F671" s="4"/>
      <c r="G671" s="4"/>
      <c r="H671" s="5"/>
      <c r="I671" s="6"/>
      <c r="J671" s="4"/>
      <c r="K671" s="4"/>
      <c r="L671" s="4"/>
      <c r="M671" s="4"/>
      <c r="N671" s="4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12.0" customHeight="1">
      <c r="A672" s="44"/>
      <c r="B672" s="44"/>
      <c r="C672" s="44"/>
      <c r="D672" s="4"/>
      <c r="E672" s="4"/>
      <c r="F672" s="4"/>
      <c r="G672" s="4"/>
      <c r="H672" s="5"/>
      <c r="I672" s="6"/>
      <c r="J672" s="4"/>
      <c r="K672" s="4"/>
      <c r="L672" s="4"/>
      <c r="M672" s="4"/>
      <c r="N672" s="4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12.0" customHeight="1">
      <c r="A673" s="44"/>
      <c r="B673" s="44"/>
      <c r="C673" s="44"/>
      <c r="D673" s="4"/>
      <c r="E673" s="4"/>
      <c r="F673" s="4"/>
      <c r="G673" s="4"/>
      <c r="H673" s="5"/>
      <c r="I673" s="6"/>
      <c r="J673" s="4"/>
      <c r="K673" s="4"/>
      <c r="L673" s="4"/>
      <c r="M673" s="4"/>
      <c r="N673" s="4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12.0" customHeight="1">
      <c r="A674" s="44"/>
      <c r="B674" s="44"/>
      <c r="C674" s="44"/>
      <c r="D674" s="4"/>
      <c r="E674" s="4"/>
      <c r="F674" s="4"/>
      <c r="G674" s="4"/>
      <c r="H674" s="5"/>
      <c r="I674" s="6"/>
      <c r="J674" s="4"/>
      <c r="K674" s="4"/>
      <c r="L674" s="4"/>
      <c r="M674" s="4"/>
      <c r="N674" s="4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12.0" customHeight="1">
      <c r="A675" s="44"/>
      <c r="B675" s="44"/>
      <c r="C675" s="44"/>
      <c r="D675" s="4"/>
      <c r="E675" s="4"/>
      <c r="F675" s="4"/>
      <c r="G675" s="4"/>
      <c r="H675" s="5"/>
      <c r="I675" s="6"/>
      <c r="J675" s="4"/>
      <c r="K675" s="4"/>
      <c r="L675" s="4"/>
      <c r="M675" s="4"/>
      <c r="N675" s="4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12.0" customHeight="1">
      <c r="A676" s="44"/>
      <c r="B676" s="44"/>
      <c r="C676" s="44"/>
      <c r="D676" s="4"/>
      <c r="E676" s="4"/>
      <c r="F676" s="4"/>
      <c r="G676" s="4"/>
      <c r="H676" s="5"/>
      <c r="I676" s="6"/>
      <c r="J676" s="4"/>
      <c r="K676" s="4"/>
      <c r="L676" s="4"/>
      <c r="M676" s="4"/>
      <c r="N676" s="4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12.0" customHeight="1">
      <c r="A677" s="44"/>
      <c r="B677" s="44"/>
      <c r="C677" s="44"/>
      <c r="D677" s="4"/>
      <c r="E677" s="4"/>
      <c r="F677" s="4"/>
      <c r="G677" s="4"/>
      <c r="H677" s="5"/>
      <c r="I677" s="6"/>
      <c r="J677" s="4"/>
      <c r="K677" s="4"/>
      <c r="L677" s="4"/>
      <c r="M677" s="4"/>
      <c r="N677" s="4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12.0" customHeight="1">
      <c r="A678" s="44"/>
      <c r="B678" s="44"/>
      <c r="C678" s="44"/>
      <c r="D678" s="4"/>
      <c r="E678" s="4"/>
      <c r="F678" s="4"/>
      <c r="G678" s="4"/>
      <c r="H678" s="5"/>
      <c r="I678" s="6"/>
      <c r="J678" s="4"/>
      <c r="K678" s="4"/>
      <c r="L678" s="4"/>
      <c r="M678" s="4"/>
      <c r="N678" s="4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12.0" customHeight="1">
      <c r="A679" s="44"/>
      <c r="B679" s="44"/>
      <c r="C679" s="44"/>
      <c r="D679" s="4"/>
      <c r="E679" s="4"/>
      <c r="F679" s="4"/>
      <c r="G679" s="4"/>
      <c r="H679" s="5"/>
      <c r="I679" s="6"/>
      <c r="J679" s="4"/>
      <c r="K679" s="4"/>
      <c r="L679" s="4"/>
      <c r="M679" s="4"/>
      <c r="N679" s="4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12.0" customHeight="1">
      <c r="A680" s="44"/>
      <c r="B680" s="44"/>
      <c r="C680" s="44"/>
      <c r="D680" s="4"/>
      <c r="E680" s="4"/>
      <c r="F680" s="4"/>
      <c r="G680" s="4"/>
      <c r="H680" s="5"/>
      <c r="I680" s="6"/>
      <c r="J680" s="4"/>
      <c r="K680" s="4"/>
      <c r="L680" s="4"/>
      <c r="M680" s="4"/>
      <c r="N680" s="4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12.0" customHeight="1">
      <c r="A681" s="44"/>
      <c r="B681" s="44"/>
      <c r="C681" s="44"/>
      <c r="D681" s="4"/>
      <c r="E681" s="4"/>
      <c r="F681" s="4"/>
      <c r="G681" s="4"/>
      <c r="H681" s="5"/>
      <c r="I681" s="6"/>
      <c r="J681" s="4"/>
      <c r="K681" s="4"/>
      <c r="L681" s="4"/>
      <c r="M681" s="4"/>
      <c r="N681" s="4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12.0" customHeight="1">
      <c r="A682" s="44"/>
      <c r="B682" s="44"/>
      <c r="C682" s="44"/>
      <c r="D682" s="4"/>
      <c r="E682" s="4"/>
      <c r="F682" s="4"/>
      <c r="G682" s="4"/>
      <c r="H682" s="5"/>
      <c r="I682" s="6"/>
      <c r="J682" s="4"/>
      <c r="K682" s="4"/>
      <c r="L682" s="4"/>
      <c r="M682" s="4"/>
      <c r="N682" s="4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12.0" customHeight="1">
      <c r="A683" s="44"/>
      <c r="B683" s="44"/>
      <c r="C683" s="44"/>
      <c r="D683" s="4"/>
      <c r="E683" s="4"/>
      <c r="F683" s="4"/>
      <c r="G683" s="4"/>
      <c r="H683" s="5"/>
      <c r="I683" s="6"/>
      <c r="J683" s="4"/>
      <c r="K683" s="4"/>
      <c r="L683" s="4"/>
      <c r="M683" s="4"/>
      <c r="N683" s="4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12.0" customHeight="1">
      <c r="A684" s="44"/>
      <c r="B684" s="44"/>
      <c r="C684" s="44"/>
      <c r="D684" s="4"/>
      <c r="E684" s="4"/>
      <c r="F684" s="4"/>
      <c r="G684" s="4"/>
      <c r="H684" s="5"/>
      <c r="I684" s="6"/>
      <c r="J684" s="4"/>
      <c r="K684" s="4"/>
      <c r="L684" s="4"/>
      <c r="M684" s="4"/>
      <c r="N684" s="4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12.0" customHeight="1">
      <c r="A685" s="44"/>
      <c r="B685" s="44"/>
      <c r="C685" s="44"/>
      <c r="D685" s="4"/>
      <c r="E685" s="4"/>
      <c r="F685" s="4"/>
      <c r="G685" s="4"/>
      <c r="H685" s="5"/>
      <c r="I685" s="6"/>
      <c r="J685" s="4"/>
      <c r="K685" s="4"/>
      <c r="L685" s="4"/>
      <c r="M685" s="4"/>
      <c r="N685" s="4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12.0" customHeight="1">
      <c r="A686" s="44"/>
      <c r="B686" s="44"/>
      <c r="C686" s="44"/>
      <c r="D686" s="4"/>
      <c r="E686" s="4"/>
      <c r="F686" s="4"/>
      <c r="G686" s="4"/>
      <c r="H686" s="5"/>
      <c r="I686" s="6"/>
      <c r="J686" s="4"/>
      <c r="K686" s="4"/>
      <c r="L686" s="4"/>
      <c r="M686" s="4"/>
      <c r="N686" s="4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12.0" customHeight="1">
      <c r="A687" s="44"/>
      <c r="B687" s="44"/>
      <c r="C687" s="44"/>
      <c r="D687" s="4"/>
      <c r="E687" s="4"/>
      <c r="F687" s="4"/>
      <c r="G687" s="4"/>
      <c r="H687" s="5"/>
      <c r="I687" s="6"/>
      <c r="J687" s="4"/>
      <c r="K687" s="4"/>
      <c r="L687" s="4"/>
      <c r="M687" s="4"/>
      <c r="N687" s="4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12.0" customHeight="1">
      <c r="A688" s="44"/>
      <c r="B688" s="44"/>
      <c r="C688" s="44"/>
      <c r="D688" s="4"/>
      <c r="E688" s="4"/>
      <c r="F688" s="4"/>
      <c r="G688" s="4"/>
      <c r="H688" s="5"/>
      <c r="I688" s="6"/>
      <c r="J688" s="4"/>
      <c r="K688" s="4"/>
      <c r="L688" s="4"/>
      <c r="M688" s="4"/>
      <c r="N688" s="4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12.0" customHeight="1">
      <c r="A689" s="44"/>
      <c r="B689" s="44"/>
      <c r="C689" s="44"/>
      <c r="D689" s="4"/>
      <c r="E689" s="4"/>
      <c r="F689" s="4"/>
      <c r="G689" s="4"/>
      <c r="H689" s="5"/>
      <c r="I689" s="6"/>
      <c r="J689" s="4"/>
      <c r="K689" s="4"/>
      <c r="L689" s="4"/>
      <c r="M689" s="4"/>
      <c r="N689" s="4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12.0" customHeight="1">
      <c r="A690" s="44"/>
      <c r="B690" s="44"/>
      <c r="C690" s="44"/>
      <c r="D690" s="4"/>
      <c r="E690" s="4"/>
      <c r="F690" s="4"/>
      <c r="G690" s="4"/>
      <c r="H690" s="5"/>
      <c r="I690" s="6"/>
      <c r="J690" s="4"/>
      <c r="K690" s="4"/>
      <c r="L690" s="4"/>
      <c r="M690" s="4"/>
      <c r="N690" s="4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12.0" customHeight="1">
      <c r="A691" s="44"/>
      <c r="B691" s="44"/>
      <c r="C691" s="44"/>
      <c r="D691" s="4"/>
      <c r="E691" s="4"/>
      <c r="F691" s="4"/>
      <c r="G691" s="4"/>
      <c r="H691" s="5"/>
      <c r="I691" s="6"/>
      <c r="J691" s="4"/>
      <c r="K691" s="4"/>
      <c r="L691" s="4"/>
      <c r="M691" s="4"/>
      <c r="N691" s="4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12.0" customHeight="1">
      <c r="A692" s="44"/>
      <c r="B692" s="44"/>
      <c r="C692" s="44"/>
      <c r="D692" s="4"/>
      <c r="E692" s="4"/>
      <c r="F692" s="4"/>
      <c r="G692" s="4"/>
      <c r="H692" s="5"/>
      <c r="I692" s="6"/>
      <c r="J692" s="4"/>
      <c r="K692" s="4"/>
      <c r="L692" s="4"/>
      <c r="M692" s="4"/>
      <c r="N692" s="4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12.0" customHeight="1">
      <c r="A693" s="44"/>
      <c r="B693" s="44"/>
      <c r="C693" s="44"/>
      <c r="D693" s="4"/>
      <c r="E693" s="4"/>
      <c r="F693" s="4"/>
      <c r="G693" s="4"/>
      <c r="H693" s="5"/>
      <c r="I693" s="6"/>
      <c r="J693" s="4"/>
      <c r="K693" s="4"/>
      <c r="L693" s="4"/>
      <c r="M693" s="4"/>
      <c r="N693" s="4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12.0" customHeight="1">
      <c r="A694" s="44"/>
      <c r="B694" s="44"/>
      <c r="C694" s="44"/>
      <c r="D694" s="4"/>
      <c r="E694" s="4"/>
      <c r="F694" s="4"/>
      <c r="G694" s="4"/>
      <c r="H694" s="5"/>
      <c r="I694" s="6"/>
      <c r="J694" s="4"/>
      <c r="K694" s="4"/>
      <c r="L694" s="4"/>
      <c r="M694" s="4"/>
      <c r="N694" s="4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12.0" customHeight="1">
      <c r="A695" s="44"/>
      <c r="B695" s="44"/>
      <c r="C695" s="44"/>
      <c r="D695" s="4"/>
      <c r="E695" s="4"/>
      <c r="F695" s="4"/>
      <c r="G695" s="4"/>
      <c r="H695" s="5"/>
      <c r="I695" s="6"/>
      <c r="J695" s="4"/>
      <c r="K695" s="4"/>
      <c r="L695" s="4"/>
      <c r="M695" s="4"/>
      <c r="N695" s="4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12.0" customHeight="1">
      <c r="A696" s="44"/>
      <c r="B696" s="44"/>
      <c r="C696" s="44"/>
      <c r="D696" s="4"/>
      <c r="E696" s="4"/>
      <c r="F696" s="4"/>
      <c r="G696" s="4"/>
      <c r="H696" s="5"/>
      <c r="I696" s="6"/>
      <c r="J696" s="4"/>
      <c r="K696" s="4"/>
      <c r="L696" s="4"/>
      <c r="M696" s="4"/>
      <c r="N696" s="4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12.0" customHeight="1">
      <c r="A697" s="44"/>
      <c r="B697" s="44"/>
      <c r="C697" s="44"/>
      <c r="D697" s="4"/>
      <c r="E697" s="4"/>
      <c r="F697" s="4"/>
      <c r="G697" s="4"/>
      <c r="H697" s="5"/>
      <c r="I697" s="6"/>
      <c r="J697" s="4"/>
      <c r="K697" s="4"/>
      <c r="L697" s="4"/>
      <c r="M697" s="4"/>
      <c r="N697" s="4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12.0" customHeight="1">
      <c r="A698" s="44"/>
      <c r="B698" s="44"/>
      <c r="C698" s="44"/>
      <c r="D698" s="4"/>
      <c r="E698" s="4"/>
      <c r="F698" s="4"/>
      <c r="G698" s="4"/>
      <c r="H698" s="5"/>
      <c r="I698" s="6"/>
      <c r="J698" s="4"/>
      <c r="K698" s="4"/>
      <c r="L698" s="4"/>
      <c r="M698" s="4"/>
      <c r="N698" s="4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12.0" customHeight="1">
      <c r="A699" s="44"/>
      <c r="B699" s="44"/>
      <c r="C699" s="44"/>
      <c r="D699" s="4"/>
      <c r="E699" s="4"/>
      <c r="F699" s="4"/>
      <c r="G699" s="4"/>
      <c r="H699" s="5"/>
      <c r="I699" s="6"/>
      <c r="J699" s="4"/>
      <c r="K699" s="4"/>
      <c r="L699" s="4"/>
      <c r="M699" s="4"/>
      <c r="N699" s="4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12.0" customHeight="1">
      <c r="A700" s="44"/>
      <c r="B700" s="44"/>
      <c r="C700" s="44"/>
      <c r="D700" s="4"/>
      <c r="E700" s="4"/>
      <c r="F700" s="4"/>
      <c r="G700" s="4"/>
      <c r="H700" s="5"/>
      <c r="I700" s="6"/>
      <c r="J700" s="4"/>
      <c r="K700" s="4"/>
      <c r="L700" s="4"/>
      <c r="M700" s="4"/>
      <c r="N700" s="4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12.0" customHeight="1">
      <c r="A701" s="44"/>
      <c r="B701" s="44"/>
      <c r="C701" s="44"/>
      <c r="D701" s="4"/>
      <c r="E701" s="4"/>
      <c r="F701" s="4"/>
      <c r="G701" s="4"/>
      <c r="H701" s="5"/>
      <c r="I701" s="6"/>
      <c r="J701" s="4"/>
      <c r="K701" s="4"/>
      <c r="L701" s="4"/>
      <c r="M701" s="4"/>
      <c r="N701" s="4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12.0" customHeight="1">
      <c r="A702" s="44"/>
      <c r="B702" s="44"/>
      <c r="C702" s="44"/>
      <c r="D702" s="4"/>
      <c r="E702" s="4"/>
      <c r="F702" s="4"/>
      <c r="G702" s="4"/>
      <c r="H702" s="5"/>
      <c r="I702" s="6"/>
      <c r="J702" s="4"/>
      <c r="K702" s="4"/>
      <c r="L702" s="4"/>
      <c r="M702" s="4"/>
      <c r="N702" s="4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12.0" customHeight="1">
      <c r="A703" s="44"/>
      <c r="B703" s="44"/>
      <c r="C703" s="44"/>
      <c r="D703" s="4"/>
      <c r="E703" s="4"/>
      <c r="F703" s="4"/>
      <c r="G703" s="4"/>
      <c r="H703" s="5"/>
      <c r="I703" s="6"/>
      <c r="J703" s="4"/>
      <c r="K703" s="4"/>
      <c r="L703" s="4"/>
      <c r="M703" s="4"/>
      <c r="N703" s="4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12.0" customHeight="1">
      <c r="A704" s="44"/>
      <c r="B704" s="44"/>
      <c r="C704" s="44"/>
      <c r="D704" s="4"/>
      <c r="E704" s="4"/>
      <c r="F704" s="4"/>
      <c r="G704" s="4"/>
      <c r="H704" s="5"/>
      <c r="I704" s="6"/>
      <c r="J704" s="4"/>
      <c r="K704" s="4"/>
      <c r="L704" s="4"/>
      <c r="M704" s="4"/>
      <c r="N704" s="4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12.0" customHeight="1">
      <c r="A705" s="44"/>
      <c r="B705" s="44"/>
      <c r="C705" s="44"/>
      <c r="D705" s="4"/>
      <c r="E705" s="4"/>
      <c r="F705" s="4"/>
      <c r="G705" s="4"/>
      <c r="H705" s="5"/>
      <c r="I705" s="6"/>
      <c r="J705" s="4"/>
      <c r="K705" s="4"/>
      <c r="L705" s="4"/>
      <c r="M705" s="4"/>
      <c r="N705" s="4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12.0" customHeight="1">
      <c r="A706" s="44"/>
      <c r="B706" s="44"/>
      <c r="C706" s="44"/>
      <c r="D706" s="4"/>
      <c r="E706" s="4"/>
      <c r="F706" s="4"/>
      <c r="G706" s="4"/>
      <c r="H706" s="5"/>
      <c r="I706" s="6"/>
      <c r="J706" s="4"/>
      <c r="K706" s="4"/>
      <c r="L706" s="4"/>
      <c r="M706" s="4"/>
      <c r="N706" s="4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12.0" customHeight="1">
      <c r="A707" s="44"/>
      <c r="B707" s="44"/>
      <c r="C707" s="44"/>
      <c r="D707" s="4"/>
      <c r="E707" s="4"/>
      <c r="F707" s="4"/>
      <c r="G707" s="4"/>
      <c r="H707" s="5"/>
      <c r="I707" s="6"/>
      <c r="J707" s="4"/>
      <c r="K707" s="4"/>
      <c r="L707" s="4"/>
      <c r="M707" s="4"/>
      <c r="N707" s="4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12.0" customHeight="1">
      <c r="A708" s="44"/>
      <c r="B708" s="44"/>
      <c r="C708" s="44"/>
      <c r="D708" s="4"/>
      <c r="E708" s="4"/>
      <c r="F708" s="4"/>
      <c r="G708" s="4"/>
      <c r="H708" s="5"/>
      <c r="I708" s="6"/>
      <c r="J708" s="4"/>
      <c r="K708" s="4"/>
      <c r="L708" s="4"/>
      <c r="M708" s="4"/>
      <c r="N708" s="4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12.0" customHeight="1">
      <c r="A709" s="44"/>
      <c r="B709" s="44"/>
      <c r="C709" s="44"/>
      <c r="D709" s="4"/>
      <c r="E709" s="4"/>
      <c r="F709" s="4"/>
      <c r="G709" s="4"/>
      <c r="H709" s="5"/>
      <c r="I709" s="6"/>
      <c r="J709" s="4"/>
      <c r="K709" s="4"/>
      <c r="L709" s="4"/>
      <c r="M709" s="4"/>
      <c r="N709" s="4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12.0" customHeight="1">
      <c r="A710" s="44"/>
      <c r="B710" s="44"/>
      <c r="C710" s="44"/>
      <c r="D710" s="4"/>
      <c r="E710" s="4"/>
      <c r="F710" s="4"/>
      <c r="G710" s="4"/>
      <c r="H710" s="5"/>
      <c r="I710" s="6"/>
      <c r="J710" s="4"/>
      <c r="K710" s="4"/>
      <c r="L710" s="4"/>
      <c r="M710" s="4"/>
      <c r="N710" s="4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12.0" customHeight="1">
      <c r="A711" s="44"/>
      <c r="B711" s="44"/>
      <c r="C711" s="44"/>
      <c r="D711" s="4"/>
      <c r="E711" s="4"/>
      <c r="F711" s="4"/>
      <c r="G711" s="4"/>
      <c r="H711" s="5"/>
      <c r="I711" s="6"/>
      <c r="J711" s="4"/>
      <c r="K711" s="4"/>
      <c r="L711" s="4"/>
      <c r="M711" s="4"/>
      <c r="N711" s="4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12.0" customHeight="1">
      <c r="A712" s="44"/>
      <c r="B712" s="44"/>
      <c r="C712" s="44"/>
      <c r="D712" s="4"/>
      <c r="E712" s="4"/>
      <c r="F712" s="4"/>
      <c r="G712" s="4"/>
      <c r="H712" s="5"/>
      <c r="I712" s="6"/>
      <c r="J712" s="4"/>
      <c r="K712" s="4"/>
      <c r="L712" s="4"/>
      <c r="M712" s="4"/>
      <c r="N712" s="4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12.0" customHeight="1">
      <c r="A713" s="44"/>
      <c r="B713" s="44"/>
      <c r="C713" s="44"/>
      <c r="D713" s="4"/>
      <c r="E713" s="4"/>
      <c r="F713" s="4"/>
      <c r="G713" s="4"/>
      <c r="H713" s="5"/>
      <c r="I713" s="6"/>
      <c r="J713" s="4"/>
      <c r="K713" s="4"/>
      <c r="L713" s="4"/>
      <c r="M713" s="4"/>
      <c r="N713" s="4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12.0" customHeight="1">
      <c r="A714" s="44"/>
      <c r="B714" s="44"/>
      <c r="C714" s="44"/>
      <c r="D714" s="4"/>
      <c r="E714" s="4"/>
      <c r="F714" s="4"/>
      <c r="G714" s="4"/>
      <c r="H714" s="5"/>
      <c r="I714" s="6"/>
      <c r="J714" s="4"/>
      <c r="K714" s="4"/>
      <c r="L714" s="4"/>
      <c r="M714" s="4"/>
      <c r="N714" s="4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12.0" customHeight="1">
      <c r="A715" s="44"/>
      <c r="B715" s="44"/>
      <c r="C715" s="44"/>
      <c r="D715" s="4"/>
      <c r="E715" s="4"/>
      <c r="F715" s="4"/>
      <c r="G715" s="4"/>
      <c r="H715" s="5"/>
      <c r="I715" s="6"/>
      <c r="J715" s="4"/>
      <c r="K715" s="4"/>
      <c r="L715" s="4"/>
      <c r="M715" s="4"/>
      <c r="N715" s="4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12.0" customHeight="1">
      <c r="A716" s="44"/>
      <c r="B716" s="44"/>
      <c r="C716" s="44"/>
      <c r="D716" s="4"/>
      <c r="E716" s="4"/>
      <c r="F716" s="4"/>
      <c r="G716" s="4"/>
      <c r="H716" s="5"/>
      <c r="I716" s="6"/>
      <c r="J716" s="4"/>
      <c r="K716" s="4"/>
      <c r="L716" s="4"/>
      <c r="M716" s="4"/>
      <c r="N716" s="4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12.0" customHeight="1">
      <c r="A717" s="44"/>
      <c r="B717" s="44"/>
      <c r="C717" s="44"/>
      <c r="D717" s="4"/>
      <c r="E717" s="4"/>
      <c r="F717" s="4"/>
      <c r="G717" s="4"/>
      <c r="H717" s="5"/>
      <c r="I717" s="6"/>
      <c r="J717" s="4"/>
      <c r="K717" s="4"/>
      <c r="L717" s="4"/>
      <c r="M717" s="4"/>
      <c r="N717" s="4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12.0" customHeight="1">
      <c r="A718" s="44"/>
      <c r="B718" s="44"/>
      <c r="C718" s="44"/>
      <c r="D718" s="4"/>
      <c r="E718" s="4"/>
      <c r="F718" s="4"/>
      <c r="G718" s="4"/>
      <c r="H718" s="5"/>
      <c r="I718" s="6"/>
      <c r="J718" s="4"/>
      <c r="K718" s="4"/>
      <c r="L718" s="4"/>
      <c r="M718" s="4"/>
      <c r="N718" s="4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12.0" customHeight="1">
      <c r="A719" s="44"/>
      <c r="B719" s="44"/>
      <c r="C719" s="44"/>
      <c r="D719" s="4"/>
      <c r="E719" s="4"/>
      <c r="F719" s="4"/>
      <c r="G719" s="4"/>
      <c r="H719" s="5"/>
      <c r="I719" s="6"/>
      <c r="J719" s="4"/>
      <c r="K719" s="4"/>
      <c r="L719" s="4"/>
      <c r="M719" s="4"/>
      <c r="N719" s="4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12.0" customHeight="1">
      <c r="A720" s="44"/>
      <c r="B720" s="44"/>
      <c r="C720" s="44"/>
      <c r="D720" s="4"/>
      <c r="E720" s="4"/>
      <c r="F720" s="4"/>
      <c r="G720" s="4"/>
      <c r="H720" s="5"/>
      <c r="I720" s="6"/>
      <c r="J720" s="4"/>
      <c r="K720" s="4"/>
      <c r="L720" s="4"/>
      <c r="M720" s="4"/>
      <c r="N720" s="4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12.0" customHeight="1">
      <c r="A721" s="44"/>
      <c r="B721" s="44"/>
      <c r="C721" s="44"/>
      <c r="D721" s="4"/>
      <c r="E721" s="4"/>
      <c r="F721" s="4"/>
      <c r="G721" s="4"/>
      <c r="H721" s="5"/>
      <c r="I721" s="6"/>
      <c r="J721" s="4"/>
      <c r="K721" s="4"/>
      <c r="L721" s="4"/>
      <c r="M721" s="4"/>
      <c r="N721" s="4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12.0" customHeight="1">
      <c r="A722" s="44"/>
      <c r="B722" s="44"/>
      <c r="C722" s="44"/>
      <c r="D722" s="4"/>
      <c r="E722" s="4"/>
      <c r="F722" s="4"/>
      <c r="G722" s="4"/>
      <c r="H722" s="5"/>
      <c r="I722" s="6"/>
      <c r="J722" s="4"/>
      <c r="K722" s="4"/>
      <c r="L722" s="4"/>
      <c r="M722" s="4"/>
      <c r="N722" s="4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12.0" customHeight="1">
      <c r="A723" s="44"/>
      <c r="B723" s="44"/>
      <c r="C723" s="44"/>
      <c r="D723" s="4"/>
      <c r="E723" s="4"/>
      <c r="F723" s="4"/>
      <c r="G723" s="4"/>
      <c r="H723" s="5"/>
      <c r="I723" s="6"/>
      <c r="J723" s="4"/>
      <c r="K723" s="4"/>
      <c r="L723" s="4"/>
      <c r="M723" s="4"/>
      <c r="N723" s="4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12.0" customHeight="1">
      <c r="A724" s="44"/>
      <c r="B724" s="44"/>
      <c r="C724" s="44"/>
      <c r="D724" s="4"/>
      <c r="E724" s="4"/>
      <c r="F724" s="4"/>
      <c r="G724" s="4"/>
      <c r="H724" s="5"/>
      <c r="I724" s="6"/>
      <c r="J724" s="4"/>
      <c r="K724" s="4"/>
      <c r="L724" s="4"/>
      <c r="M724" s="4"/>
      <c r="N724" s="4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12.0" customHeight="1">
      <c r="A725" s="44"/>
      <c r="B725" s="44"/>
      <c r="C725" s="44"/>
      <c r="D725" s="4"/>
      <c r="E725" s="4"/>
      <c r="F725" s="4"/>
      <c r="G725" s="4"/>
      <c r="H725" s="5"/>
      <c r="I725" s="6"/>
      <c r="J725" s="4"/>
      <c r="K725" s="4"/>
      <c r="L725" s="4"/>
      <c r="M725" s="4"/>
      <c r="N725" s="4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12.0" customHeight="1">
      <c r="A726" s="44"/>
      <c r="B726" s="44"/>
      <c r="C726" s="44"/>
      <c r="D726" s="4"/>
      <c r="E726" s="4"/>
      <c r="F726" s="4"/>
      <c r="G726" s="4"/>
      <c r="H726" s="5"/>
      <c r="I726" s="6"/>
      <c r="J726" s="4"/>
      <c r="K726" s="4"/>
      <c r="L726" s="4"/>
      <c r="M726" s="4"/>
      <c r="N726" s="4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12.0" customHeight="1">
      <c r="A727" s="44"/>
      <c r="B727" s="44"/>
      <c r="C727" s="44"/>
      <c r="D727" s="4"/>
      <c r="E727" s="4"/>
      <c r="F727" s="4"/>
      <c r="G727" s="4"/>
      <c r="H727" s="5"/>
      <c r="I727" s="6"/>
      <c r="J727" s="4"/>
      <c r="K727" s="4"/>
      <c r="L727" s="4"/>
      <c r="M727" s="4"/>
      <c r="N727" s="4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12.0" customHeight="1">
      <c r="A728" s="44"/>
      <c r="B728" s="44"/>
      <c r="C728" s="44"/>
      <c r="D728" s="4"/>
      <c r="E728" s="4"/>
      <c r="F728" s="4"/>
      <c r="G728" s="4"/>
      <c r="H728" s="5"/>
      <c r="I728" s="6"/>
      <c r="J728" s="4"/>
      <c r="K728" s="4"/>
      <c r="L728" s="4"/>
      <c r="M728" s="4"/>
      <c r="N728" s="4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12.0" customHeight="1">
      <c r="A729" s="44"/>
      <c r="B729" s="44"/>
      <c r="C729" s="44"/>
      <c r="D729" s="4"/>
      <c r="E729" s="4"/>
      <c r="F729" s="4"/>
      <c r="G729" s="4"/>
      <c r="H729" s="5"/>
      <c r="I729" s="6"/>
      <c r="J729" s="4"/>
      <c r="K729" s="4"/>
      <c r="L729" s="4"/>
      <c r="M729" s="4"/>
      <c r="N729" s="4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12.0" customHeight="1">
      <c r="A730" s="44"/>
      <c r="B730" s="44"/>
      <c r="C730" s="44"/>
      <c r="D730" s="4"/>
      <c r="E730" s="4"/>
      <c r="F730" s="4"/>
      <c r="G730" s="4"/>
      <c r="H730" s="5"/>
      <c r="I730" s="6"/>
      <c r="J730" s="4"/>
      <c r="K730" s="4"/>
      <c r="L730" s="4"/>
      <c r="M730" s="4"/>
      <c r="N730" s="4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12.0" customHeight="1">
      <c r="A731" s="44"/>
      <c r="B731" s="44"/>
      <c r="C731" s="44"/>
      <c r="D731" s="4"/>
      <c r="E731" s="4"/>
      <c r="F731" s="4"/>
      <c r="G731" s="4"/>
      <c r="H731" s="5"/>
      <c r="I731" s="6"/>
      <c r="J731" s="4"/>
      <c r="K731" s="4"/>
      <c r="L731" s="4"/>
      <c r="M731" s="4"/>
      <c r="N731" s="4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12.0" customHeight="1">
      <c r="A732" s="44"/>
      <c r="B732" s="44"/>
      <c r="C732" s="44"/>
      <c r="D732" s="4"/>
      <c r="E732" s="4"/>
      <c r="F732" s="4"/>
      <c r="G732" s="4"/>
      <c r="H732" s="5"/>
      <c r="I732" s="6"/>
      <c r="J732" s="4"/>
      <c r="K732" s="4"/>
      <c r="L732" s="4"/>
      <c r="M732" s="4"/>
      <c r="N732" s="4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12.0" customHeight="1">
      <c r="A733" s="44"/>
      <c r="B733" s="44"/>
      <c r="C733" s="44"/>
      <c r="D733" s="4"/>
      <c r="E733" s="4"/>
      <c r="F733" s="4"/>
      <c r="G733" s="4"/>
      <c r="H733" s="5"/>
      <c r="I733" s="6"/>
      <c r="J733" s="4"/>
      <c r="K733" s="4"/>
      <c r="L733" s="4"/>
      <c r="M733" s="4"/>
      <c r="N733" s="4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12.0" customHeight="1">
      <c r="A734" s="44"/>
      <c r="B734" s="44"/>
      <c r="C734" s="44"/>
      <c r="D734" s="4"/>
      <c r="E734" s="4"/>
      <c r="F734" s="4"/>
      <c r="G734" s="4"/>
      <c r="H734" s="5"/>
      <c r="I734" s="6"/>
      <c r="J734" s="4"/>
      <c r="K734" s="4"/>
      <c r="L734" s="4"/>
      <c r="M734" s="4"/>
      <c r="N734" s="4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12.0" customHeight="1">
      <c r="A735" s="44"/>
      <c r="B735" s="44"/>
      <c r="C735" s="44"/>
      <c r="D735" s="4"/>
      <c r="E735" s="4"/>
      <c r="F735" s="4"/>
      <c r="G735" s="4"/>
      <c r="H735" s="5"/>
      <c r="I735" s="6"/>
      <c r="J735" s="4"/>
      <c r="K735" s="4"/>
      <c r="L735" s="4"/>
      <c r="M735" s="4"/>
      <c r="N735" s="4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12.0" customHeight="1">
      <c r="A736" s="44"/>
      <c r="B736" s="44"/>
      <c r="C736" s="44"/>
      <c r="D736" s="4"/>
      <c r="E736" s="4"/>
      <c r="F736" s="4"/>
      <c r="G736" s="4"/>
      <c r="H736" s="5"/>
      <c r="I736" s="6"/>
      <c r="J736" s="4"/>
      <c r="K736" s="4"/>
      <c r="L736" s="4"/>
      <c r="M736" s="4"/>
      <c r="N736" s="4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12.0" customHeight="1">
      <c r="A737" s="44"/>
      <c r="B737" s="44"/>
      <c r="C737" s="44"/>
      <c r="D737" s="4"/>
      <c r="E737" s="4"/>
      <c r="F737" s="4"/>
      <c r="G737" s="4"/>
      <c r="H737" s="5"/>
      <c r="I737" s="6"/>
      <c r="J737" s="4"/>
      <c r="K737" s="4"/>
      <c r="L737" s="4"/>
      <c r="M737" s="4"/>
      <c r="N737" s="4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12.0" customHeight="1">
      <c r="A738" s="44"/>
      <c r="B738" s="44"/>
      <c r="C738" s="44"/>
      <c r="D738" s="4"/>
      <c r="E738" s="4"/>
      <c r="F738" s="4"/>
      <c r="G738" s="4"/>
      <c r="H738" s="5"/>
      <c r="I738" s="6"/>
      <c r="J738" s="4"/>
      <c r="K738" s="4"/>
      <c r="L738" s="4"/>
      <c r="M738" s="4"/>
      <c r="N738" s="4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12.0" customHeight="1">
      <c r="A739" s="44"/>
      <c r="B739" s="44"/>
      <c r="C739" s="44"/>
      <c r="D739" s="4"/>
      <c r="E739" s="4"/>
      <c r="F739" s="4"/>
      <c r="G739" s="4"/>
      <c r="H739" s="5"/>
      <c r="I739" s="6"/>
      <c r="J739" s="4"/>
      <c r="K739" s="4"/>
      <c r="L739" s="4"/>
      <c r="M739" s="4"/>
      <c r="N739" s="4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12.0" customHeight="1">
      <c r="A740" s="44"/>
      <c r="B740" s="44"/>
      <c r="C740" s="44"/>
      <c r="D740" s="4"/>
      <c r="E740" s="4"/>
      <c r="F740" s="4"/>
      <c r="G740" s="4"/>
      <c r="H740" s="5"/>
      <c r="I740" s="6"/>
      <c r="J740" s="4"/>
      <c r="K740" s="4"/>
      <c r="L740" s="4"/>
      <c r="M740" s="4"/>
      <c r="N740" s="4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12.0" customHeight="1">
      <c r="A741" s="44"/>
      <c r="B741" s="44"/>
      <c r="C741" s="44"/>
      <c r="D741" s="4"/>
      <c r="E741" s="4"/>
      <c r="F741" s="4"/>
      <c r="G741" s="4"/>
      <c r="H741" s="5"/>
      <c r="I741" s="6"/>
      <c r="J741" s="4"/>
      <c r="K741" s="4"/>
      <c r="L741" s="4"/>
      <c r="M741" s="4"/>
      <c r="N741" s="4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12.0" customHeight="1">
      <c r="A742" s="44"/>
      <c r="B742" s="44"/>
      <c r="C742" s="44"/>
      <c r="D742" s="4"/>
      <c r="E742" s="4"/>
      <c r="F742" s="4"/>
      <c r="G742" s="4"/>
      <c r="H742" s="5"/>
      <c r="I742" s="6"/>
      <c r="J742" s="4"/>
      <c r="K742" s="4"/>
      <c r="L742" s="4"/>
      <c r="M742" s="4"/>
      <c r="N742" s="4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12.0" customHeight="1">
      <c r="A743" s="44"/>
      <c r="B743" s="44"/>
      <c r="C743" s="44"/>
      <c r="D743" s="4"/>
      <c r="E743" s="4"/>
      <c r="F743" s="4"/>
      <c r="G743" s="4"/>
      <c r="H743" s="5"/>
      <c r="I743" s="6"/>
      <c r="J743" s="4"/>
      <c r="K743" s="4"/>
      <c r="L743" s="4"/>
      <c r="M743" s="4"/>
      <c r="N743" s="4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12.0" customHeight="1">
      <c r="A744" s="44"/>
      <c r="B744" s="44"/>
      <c r="C744" s="44"/>
      <c r="D744" s="4"/>
      <c r="E744" s="4"/>
      <c r="F744" s="4"/>
      <c r="G744" s="4"/>
      <c r="H744" s="5"/>
      <c r="I744" s="6"/>
      <c r="J744" s="4"/>
      <c r="K744" s="4"/>
      <c r="L744" s="4"/>
      <c r="M744" s="4"/>
      <c r="N744" s="4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12.0" customHeight="1">
      <c r="A745" s="44"/>
      <c r="B745" s="44"/>
      <c r="C745" s="44"/>
      <c r="D745" s="4"/>
      <c r="E745" s="4"/>
      <c r="F745" s="4"/>
      <c r="G745" s="4"/>
      <c r="H745" s="5"/>
      <c r="I745" s="6"/>
      <c r="J745" s="4"/>
      <c r="K745" s="4"/>
      <c r="L745" s="4"/>
      <c r="M745" s="4"/>
      <c r="N745" s="4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12.0" customHeight="1">
      <c r="A746" s="44"/>
      <c r="B746" s="44"/>
      <c r="C746" s="44"/>
      <c r="D746" s="4"/>
      <c r="E746" s="4"/>
      <c r="F746" s="4"/>
      <c r="G746" s="4"/>
      <c r="H746" s="5"/>
      <c r="I746" s="6"/>
      <c r="J746" s="4"/>
      <c r="K746" s="4"/>
      <c r="L746" s="4"/>
      <c r="M746" s="4"/>
      <c r="N746" s="4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12.0" customHeight="1">
      <c r="A747" s="44"/>
      <c r="B747" s="44"/>
      <c r="C747" s="44"/>
      <c r="D747" s="4"/>
      <c r="E747" s="4"/>
      <c r="F747" s="4"/>
      <c r="G747" s="4"/>
      <c r="H747" s="5"/>
      <c r="I747" s="6"/>
      <c r="J747" s="4"/>
      <c r="K747" s="4"/>
      <c r="L747" s="4"/>
      <c r="M747" s="4"/>
      <c r="N747" s="4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12.0" customHeight="1">
      <c r="A748" s="44"/>
      <c r="B748" s="44"/>
      <c r="C748" s="44"/>
      <c r="D748" s="4"/>
      <c r="E748" s="4"/>
      <c r="F748" s="4"/>
      <c r="G748" s="4"/>
      <c r="H748" s="5"/>
      <c r="I748" s="6"/>
      <c r="J748" s="4"/>
      <c r="K748" s="4"/>
      <c r="L748" s="4"/>
      <c r="M748" s="4"/>
      <c r="N748" s="4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12.0" customHeight="1">
      <c r="A749" s="44"/>
      <c r="B749" s="44"/>
      <c r="C749" s="44"/>
      <c r="D749" s="4"/>
      <c r="E749" s="4"/>
      <c r="F749" s="4"/>
      <c r="G749" s="4"/>
      <c r="H749" s="5"/>
      <c r="I749" s="6"/>
      <c r="J749" s="4"/>
      <c r="K749" s="4"/>
      <c r="L749" s="4"/>
      <c r="M749" s="4"/>
      <c r="N749" s="4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12.0" customHeight="1">
      <c r="A750" s="44"/>
      <c r="B750" s="44"/>
      <c r="C750" s="44"/>
      <c r="D750" s="4"/>
      <c r="E750" s="4"/>
      <c r="F750" s="4"/>
      <c r="G750" s="4"/>
      <c r="H750" s="5"/>
      <c r="I750" s="6"/>
      <c r="J750" s="4"/>
      <c r="K750" s="4"/>
      <c r="L750" s="4"/>
      <c r="M750" s="4"/>
      <c r="N750" s="4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12.0" customHeight="1">
      <c r="A751" s="44"/>
      <c r="B751" s="44"/>
      <c r="C751" s="44"/>
      <c r="D751" s="4"/>
      <c r="E751" s="4"/>
      <c r="F751" s="4"/>
      <c r="G751" s="4"/>
      <c r="H751" s="5"/>
      <c r="I751" s="6"/>
      <c r="J751" s="4"/>
      <c r="K751" s="4"/>
      <c r="L751" s="4"/>
      <c r="M751" s="4"/>
      <c r="N751" s="4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12.0" customHeight="1">
      <c r="A752" s="44"/>
      <c r="B752" s="44"/>
      <c r="C752" s="44"/>
      <c r="D752" s="4"/>
      <c r="E752" s="4"/>
      <c r="F752" s="4"/>
      <c r="G752" s="4"/>
      <c r="H752" s="5"/>
      <c r="I752" s="6"/>
      <c r="J752" s="4"/>
      <c r="K752" s="4"/>
      <c r="L752" s="4"/>
      <c r="M752" s="4"/>
      <c r="N752" s="4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12.0" customHeight="1">
      <c r="A753" s="44"/>
      <c r="B753" s="44"/>
      <c r="C753" s="44"/>
      <c r="D753" s="4"/>
      <c r="E753" s="4"/>
      <c r="F753" s="4"/>
      <c r="G753" s="4"/>
      <c r="H753" s="5"/>
      <c r="I753" s="6"/>
      <c r="J753" s="4"/>
      <c r="K753" s="4"/>
      <c r="L753" s="4"/>
      <c r="M753" s="4"/>
      <c r="N753" s="4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12.0" customHeight="1">
      <c r="A754" s="44"/>
      <c r="B754" s="44"/>
      <c r="C754" s="44"/>
      <c r="D754" s="4"/>
      <c r="E754" s="4"/>
      <c r="F754" s="4"/>
      <c r="G754" s="4"/>
      <c r="H754" s="5"/>
      <c r="I754" s="6"/>
      <c r="J754" s="4"/>
      <c r="K754" s="4"/>
      <c r="L754" s="4"/>
      <c r="M754" s="4"/>
      <c r="N754" s="4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12.0" customHeight="1">
      <c r="A755" s="44"/>
      <c r="B755" s="44"/>
      <c r="C755" s="44"/>
      <c r="D755" s="4"/>
      <c r="E755" s="4"/>
      <c r="F755" s="4"/>
      <c r="G755" s="4"/>
      <c r="H755" s="5"/>
      <c r="I755" s="6"/>
      <c r="J755" s="4"/>
      <c r="K755" s="4"/>
      <c r="L755" s="4"/>
      <c r="M755" s="4"/>
      <c r="N755" s="4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12.0" customHeight="1">
      <c r="A756" s="44"/>
      <c r="B756" s="44"/>
      <c r="C756" s="44"/>
      <c r="D756" s="4"/>
      <c r="E756" s="4"/>
      <c r="F756" s="4"/>
      <c r="G756" s="4"/>
      <c r="H756" s="5"/>
      <c r="I756" s="6"/>
      <c r="J756" s="4"/>
      <c r="K756" s="4"/>
      <c r="L756" s="4"/>
      <c r="M756" s="4"/>
      <c r="N756" s="4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12.0" customHeight="1">
      <c r="A757" s="44"/>
      <c r="B757" s="44"/>
      <c r="C757" s="44"/>
      <c r="D757" s="4"/>
      <c r="E757" s="4"/>
      <c r="F757" s="4"/>
      <c r="G757" s="4"/>
      <c r="H757" s="5"/>
      <c r="I757" s="6"/>
      <c r="J757" s="4"/>
      <c r="K757" s="4"/>
      <c r="L757" s="4"/>
      <c r="M757" s="4"/>
      <c r="N757" s="4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12.0" customHeight="1">
      <c r="A758" s="44"/>
      <c r="B758" s="44"/>
      <c r="C758" s="44"/>
      <c r="D758" s="4"/>
      <c r="E758" s="4"/>
      <c r="F758" s="4"/>
      <c r="G758" s="4"/>
      <c r="H758" s="5"/>
      <c r="I758" s="6"/>
      <c r="J758" s="4"/>
      <c r="K758" s="4"/>
      <c r="L758" s="4"/>
      <c r="M758" s="4"/>
      <c r="N758" s="4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12.0" customHeight="1">
      <c r="A759" s="44"/>
      <c r="B759" s="44"/>
      <c r="C759" s="44"/>
      <c r="D759" s="4"/>
      <c r="E759" s="4"/>
      <c r="F759" s="4"/>
      <c r="G759" s="4"/>
      <c r="H759" s="5"/>
      <c r="I759" s="6"/>
      <c r="J759" s="4"/>
      <c r="K759" s="4"/>
      <c r="L759" s="4"/>
      <c r="M759" s="4"/>
      <c r="N759" s="4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12.0" customHeight="1">
      <c r="A760" s="44"/>
      <c r="B760" s="44"/>
      <c r="C760" s="44"/>
      <c r="D760" s="4"/>
      <c r="E760" s="4"/>
      <c r="F760" s="4"/>
      <c r="G760" s="4"/>
      <c r="H760" s="5"/>
      <c r="I760" s="6"/>
      <c r="J760" s="4"/>
      <c r="K760" s="4"/>
      <c r="L760" s="4"/>
      <c r="M760" s="4"/>
      <c r="N760" s="4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12.0" customHeight="1">
      <c r="A761" s="44"/>
      <c r="B761" s="44"/>
      <c r="C761" s="44"/>
      <c r="D761" s="4"/>
      <c r="E761" s="4"/>
      <c r="F761" s="4"/>
      <c r="G761" s="4"/>
      <c r="H761" s="5"/>
      <c r="I761" s="6"/>
      <c r="J761" s="4"/>
      <c r="K761" s="4"/>
      <c r="L761" s="4"/>
      <c r="M761" s="4"/>
      <c r="N761" s="4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12.0" customHeight="1">
      <c r="A762" s="44"/>
      <c r="B762" s="44"/>
      <c r="C762" s="44"/>
      <c r="D762" s="4"/>
      <c r="E762" s="4"/>
      <c r="F762" s="4"/>
      <c r="G762" s="4"/>
      <c r="H762" s="5"/>
      <c r="I762" s="6"/>
      <c r="J762" s="4"/>
      <c r="K762" s="4"/>
      <c r="L762" s="4"/>
      <c r="M762" s="4"/>
      <c r="N762" s="4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12.0" customHeight="1">
      <c r="A763" s="44"/>
      <c r="B763" s="44"/>
      <c r="C763" s="44"/>
      <c r="D763" s="4"/>
      <c r="E763" s="4"/>
      <c r="F763" s="4"/>
      <c r="G763" s="4"/>
      <c r="H763" s="5"/>
      <c r="I763" s="6"/>
      <c r="J763" s="4"/>
      <c r="K763" s="4"/>
      <c r="L763" s="4"/>
      <c r="M763" s="4"/>
      <c r="N763" s="4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12.0" customHeight="1">
      <c r="A764" s="44"/>
      <c r="B764" s="44"/>
      <c r="C764" s="44"/>
      <c r="D764" s="4"/>
      <c r="E764" s="4"/>
      <c r="F764" s="4"/>
      <c r="G764" s="4"/>
      <c r="H764" s="5"/>
      <c r="I764" s="6"/>
      <c r="J764" s="4"/>
      <c r="K764" s="4"/>
      <c r="L764" s="4"/>
      <c r="M764" s="4"/>
      <c r="N764" s="4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12.0" customHeight="1">
      <c r="A765" s="44"/>
      <c r="B765" s="44"/>
      <c r="C765" s="44"/>
      <c r="D765" s="4"/>
      <c r="E765" s="4"/>
      <c r="F765" s="4"/>
      <c r="G765" s="4"/>
      <c r="H765" s="5"/>
      <c r="I765" s="6"/>
      <c r="J765" s="4"/>
      <c r="K765" s="4"/>
      <c r="L765" s="4"/>
      <c r="M765" s="4"/>
      <c r="N765" s="4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12.0" customHeight="1">
      <c r="A766" s="44"/>
      <c r="B766" s="44"/>
      <c r="C766" s="44"/>
      <c r="D766" s="4"/>
      <c r="E766" s="4"/>
      <c r="F766" s="4"/>
      <c r="G766" s="4"/>
      <c r="H766" s="5"/>
      <c r="I766" s="6"/>
      <c r="J766" s="4"/>
      <c r="K766" s="4"/>
      <c r="L766" s="4"/>
      <c r="M766" s="4"/>
      <c r="N766" s="4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12.0" customHeight="1">
      <c r="A767" s="44"/>
      <c r="B767" s="44"/>
      <c r="C767" s="44"/>
      <c r="D767" s="4"/>
      <c r="E767" s="4"/>
      <c r="F767" s="4"/>
      <c r="G767" s="4"/>
      <c r="H767" s="5"/>
      <c r="I767" s="6"/>
      <c r="J767" s="4"/>
      <c r="K767" s="4"/>
      <c r="L767" s="4"/>
      <c r="M767" s="4"/>
      <c r="N767" s="4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12.0" customHeight="1">
      <c r="A768" s="44"/>
      <c r="B768" s="44"/>
      <c r="C768" s="44"/>
      <c r="D768" s="4"/>
      <c r="E768" s="4"/>
      <c r="F768" s="4"/>
      <c r="G768" s="4"/>
      <c r="H768" s="5"/>
      <c r="I768" s="6"/>
      <c r="J768" s="4"/>
      <c r="K768" s="4"/>
      <c r="L768" s="4"/>
      <c r="M768" s="4"/>
      <c r="N768" s="4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12.0" customHeight="1">
      <c r="A769" s="44"/>
      <c r="B769" s="44"/>
      <c r="C769" s="44"/>
      <c r="D769" s="4"/>
      <c r="E769" s="4"/>
      <c r="F769" s="4"/>
      <c r="G769" s="4"/>
      <c r="H769" s="5"/>
      <c r="I769" s="6"/>
      <c r="J769" s="4"/>
      <c r="K769" s="4"/>
      <c r="L769" s="4"/>
      <c r="M769" s="4"/>
      <c r="N769" s="4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12.0" customHeight="1">
      <c r="A770" s="44"/>
      <c r="B770" s="44"/>
      <c r="C770" s="44"/>
      <c r="D770" s="4"/>
      <c r="E770" s="4"/>
      <c r="F770" s="4"/>
      <c r="G770" s="4"/>
      <c r="H770" s="5"/>
      <c r="I770" s="6"/>
      <c r="J770" s="4"/>
      <c r="K770" s="4"/>
      <c r="L770" s="4"/>
      <c r="M770" s="4"/>
      <c r="N770" s="4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12.0" customHeight="1">
      <c r="A771" s="44"/>
      <c r="B771" s="44"/>
      <c r="C771" s="44"/>
      <c r="D771" s="4"/>
      <c r="E771" s="4"/>
      <c r="F771" s="4"/>
      <c r="G771" s="4"/>
      <c r="H771" s="5"/>
      <c r="I771" s="6"/>
      <c r="J771" s="4"/>
      <c r="K771" s="4"/>
      <c r="L771" s="4"/>
      <c r="M771" s="4"/>
      <c r="N771" s="4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12.0" customHeight="1">
      <c r="A772" s="44"/>
      <c r="B772" s="44"/>
      <c r="C772" s="44"/>
      <c r="D772" s="4"/>
      <c r="E772" s="4"/>
      <c r="F772" s="4"/>
      <c r="G772" s="4"/>
      <c r="H772" s="5"/>
      <c r="I772" s="6"/>
      <c r="J772" s="4"/>
      <c r="K772" s="4"/>
      <c r="L772" s="4"/>
      <c r="M772" s="4"/>
      <c r="N772" s="4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12.0" customHeight="1">
      <c r="A773" s="44"/>
      <c r="B773" s="44"/>
      <c r="C773" s="44"/>
      <c r="D773" s="4"/>
      <c r="E773" s="4"/>
      <c r="F773" s="4"/>
      <c r="G773" s="4"/>
      <c r="H773" s="5"/>
      <c r="I773" s="6"/>
      <c r="J773" s="4"/>
      <c r="K773" s="4"/>
      <c r="L773" s="4"/>
      <c r="M773" s="4"/>
      <c r="N773" s="4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12.0" customHeight="1">
      <c r="A774" s="44"/>
      <c r="B774" s="44"/>
      <c r="C774" s="44"/>
      <c r="D774" s="4"/>
      <c r="E774" s="4"/>
      <c r="F774" s="4"/>
      <c r="G774" s="4"/>
      <c r="H774" s="5"/>
      <c r="I774" s="6"/>
      <c r="J774" s="4"/>
      <c r="K774" s="4"/>
      <c r="L774" s="4"/>
      <c r="M774" s="4"/>
      <c r="N774" s="4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12.0" customHeight="1">
      <c r="A775" s="44"/>
      <c r="B775" s="44"/>
      <c r="C775" s="44"/>
      <c r="D775" s="4"/>
      <c r="E775" s="4"/>
      <c r="F775" s="4"/>
      <c r="G775" s="4"/>
      <c r="H775" s="5"/>
      <c r="I775" s="6"/>
      <c r="J775" s="4"/>
      <c r="K775" s="4"/>
      <c r="L775" s="4"/>
      <c r="M775" s="4"/>
      <c r="N775" s="4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12.0" customHeight="1">
      <c r="A776" s="44"/>
      <c r="B776" s="44"/>
      <c r="C776" s="44"/>
      <c r="D776" s="4"/>
      <c r="E776" s="4"/>
      <c r="F776" s="4"/>
      <c r="G776" s="4"/>
      <c r="H776" s="5"/>
      <c r="I776" s="6"/>
      <c r="J776" s="4"/>
      <c r="K776" s="4"/>
      <c r="L776" s="4"/>
      <c r="M776" s="4"/>
      <c r="N776" s="4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12.0" customHeight="1">
      <c r="A777" s="44"/>
      <c r="B777" s="44"/>
      <c r="C777" s="44"/>
      <c r="D777" s="4"/>
      <c r="E777" s="4"/>
      <c r="F777" s="4"/>
      <c r="G777" s="4"/>
      <c r="H777" s="5"/>
      <c r="I777" s="6"/>
      <c r="J777" s="4"/>
      <c r="K777" s="4"/>
      <c r="L777" s="4"/>
      <c r="M777" s="4"/>
      <c r="N777" s="4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12.0" customHeight="1">
      <c r="A778" s="44"/>
      <c r="B778" s="44"/>
      <c r="C778" s="44"/>
      <c r="D778" s="4"/>
      <c r="E778" s="4"/>
      <c r="F778" s="4"/>
      <c r="G778" s="4"/>
      <c r="H778" s="5"/>
      <c r="I778" s="6"/>
      <c r="J778" s="4"/>
      <c r="K778" s="4"/>
      <c r="L778" s="4"/>
      <c r="M778" s="4"/>
      <c r="N778" s="4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12.0" customHeight="1">
      <c r="A779" s="44"/>
      <c r="B779" s="44"/>
      <c r="C779" s="44"/>
      <c r="D779" s="4"/>
      <c r="E779" s="4"/>
      <c r="F779" s="4"/>
      <c r="G779" s="4"/>
      <c r="H779" s="5"/>
      <c r="I779" s="6"/>
      <c r="J779" s="4"/>
      <c r="K779" s="4"/>
      <c r="L779" s="4"/>
      <c r="M779" s="4"/>
      <c r="N779" s="4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12.0" customHeight="1">
      <c r="A780" s="44"/>
      <c r="B780" s="44"/>
      <c r="C780" s="44"/>
      <c r="D780" s="4"/>
      <c r="E780" s="4"/>
      <c r="F780" s="4"/>
      <c r="G780" s="4"/>
      <c r="H780" s="5"/>
      <c r="I780" s="6"/>
      <c r="J780" s="4"/>
      <c r="K780" s="4"/>
      <c r="L780" s="4"/>
      <c r="M780" s="4"/>
      <c r="N780" s="4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12.0" customHeight="1">
      <c r="A781" s="44"/>
      <c r="B781" s="44"/>
      <c r="C781" s="44"/>
      <c r="D781" s="4"/>
      <c r="E781" s="4"/>
      <c r="F781" s="4"/>
      <c r="G781" s="4"/>
      <c r="H781" s="5"/>
      <c r="I781" s="6"/>
      <c r="J781" s="4"/>
      <c r="K781" s="4"/>
      <c r="L781" s="4"/>
      <c r="M781" s="4"/>
      <c r="N781" s="4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12.0" customHeight="1">
      <c r="A782" s="44"/>
      <c r="B782" s="44"/>
      <c r="C782" s="44"/>
      <c r="D782" s="4"/>
      <c r="E782" s="4"/>
      <c r="F782" s="4"/>
      <c r="G782" s="4"/>
      <c r="H782" s="5"/>
      <c r="I782" s="6"/>
      <c r="J782" s="4"/>
      <c r="K782" s="4"/>
      <c r="L782" s="4"/>
      <c r="M782" s="4"/>
      <c r="N782" s="4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12.0" customHeight="1">
      <c r="A783" s="44"/>
      <c r="B783" s="44"/>
      <c r="C783" s="44"/>
      <c r="D783" s="4"/>
      <c r="E783" s="4"/>
      <c r="F783" s="4"/>
      <c r="G783" s="4"/>
      <c r="H783" s="5"/>
      <c r="I783" s="6"/>
      <c r="J783" s="4"/>
      <c r="K783" s="4"/>
      <c r="L783" s="4"/>
      <c r="M783" s="4"/>
      <c r="N783" s="4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12.0" customHeight="1">
      <c r="A784" s="44"/>
      <c r="B784" s="44"/>
      <c r="C784" s="44"/>
      <c r="D784" s="4"/>
      <c r="E784" s="4"/>
      <c r="F784" s="4"/>
      <c r="G784" s="4"/>
      <c r="H784" s="5"/>
      <c r="I784" s="6"/>
      <c r="J784" s="4"/>
      <c r="K784" s="4"/>
      <c r="L784" s="4"/>
      <c r="M784" s="4"/>
      <c r="N784" s="4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12.0" customHeight="1">
      <c r="A785" s="44"/>
      <c r="B785" s="44"/>
      <c r="C785" s="44"/>
      <c r="D785" s="4"/>
      <c r="E785" s="4"/>
      <c r="F785" s="4"/>
      <c r="G785" s="4"/>
      <c r="H785" s="5"/>
      <c r="I785" s="6"/>
      <c r="J785" s="4"/>
      <c r="K785" s="4"/>
      <c r="L785" s="4"/>
      <c r="M785" s="4"/>
      <c r="N785" s="4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12.0" customHeight="1">
      <c r="A786" s="44"/>
      <c r="B786" s="44"/>
      <c r="C786" s="44"/>
      <c r="D786" s="4"/>
      <c r="E786" s="4"/>
      <c r="F786" s="4"/>
      <c r="G786" s="4"/>
      <c r="H786" s="5"/>
      <c r="I786" s="6"/>
      <c r="J786" s="4"/>
      <c r="K786" s="4"/>
      <c r="L786" s="4"/>
      <c r="M786" s="4"/>
      <c r="N786" s="4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12.0" customHeight="1">
      <c r="A787" s="44"/>
      <c r="B787" s="44"/>
      <c r="C787" s="44"/>
      <c r="D787" s="4"/>
      <c r="E787" s="4"/>
      <c r="F787" s="4"/>
      <c r="G787" s="4"/>
      <c r="H787" s="5"/>
      <c r="I787" s="6"/>
      <c r="J787" s="4"/>
      <c r="K787" s="4"/>
      <c r="L787" s="4"/>
      <c r="M787" s="4"/>
      <c r="N787" s="4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12.0" customHeight="1">
      <c r="A788" s="44"/>
      <c r="B788" s="44"/>
      <c r="C788" s="44"/>
      <c r="D788" s="4"/>
      <c r="E788" s="4"/>
      <c r="F788" s="4"/>
      <c r="G788" s="4"/>
      <c r="H788" s="5"/>
      <c r="I788" s="6"/>
      <c r="J788" s="4"/>
      <c r="K788" s="4"/>
      <c r="L788" s="4"/>
      <c r="M788" s="4"/>
      <c r="N788" s="4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12.0" customHeight="1">
      <c r="A789" s="44"/>
      <c r="B789" s="44"/>
      <c r="C789" s="44"/>
      <c r="D789" s="4"/>
      <c r="E789" s="4"/>
      <c r="F789" s="4"/>
      <c r="G789" s="4"/>
      <c r="H789" s="5"/>
      <c r="I789" s="6"/>
      <c r="J789" s="4"/>
      <c r="K789" s="4"/>
      <c r="L789" s="4"/>
      <c r="M789" s="4"/>
      <c r="N789" s="4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12.0" customHeight="1">
      <c r="A790" s="44"/>
      <c r="B790" s="44"/>
      <c r="C790" s="44"/>
      <c r="D790" s="4"/>
      <c r="E790" s="4"/>
      <c r="F790" s="4"/>
      <c r="G790" s="4"/>
      <c r="H790" s="5"/>
      <c r="I790" s="6"/>
      <c r="J790" s="4"/>
      <c r="K790" s="4"/>
      <c r="L790" s="4"/>
      <c r="M790" s="4"/>
      <c r="N790" s="4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12.0" customHeight="1">
      <c r="A791" s="44"/>
      <c r="B791" s="44"/>
      <c r="C791" s="44"/>
      <c r="D791" s="4"/>
      <c r="E791" s="4"/>
      <c r="F791" s="4"/>
      <c r="G791" s="4"/>
      <c r="H791" s="5"/>
      <c r="I791" s="6"/>
      <c r="J791" s="4"/>
      <c r="K791" s="4"/>
      <c r="L791" s="4"/>
      <c r="M791" s="4"/>
      <c r="N791" s="4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12.0" customHeight="1">
      <c r="A792" s="44"/>
      <c r="B792" s="44"/>
      <c r="C792" s="44"/>
      <c r="D792" s="4"/>
      <c r="E792" s="4"/>
      <c r="F792" s="4"/>
      <c r="G792" s="4"/>
      <c r="H792" s="5"/>
      <c r="I792" s="6"/>
      <c r="J792" s="4"/>
      <c r="K792" s="4"/>
      <c r="L792" s="4"/>
      <c r="M792" s="4"/>
      <c r="N792" s="4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12.0" customHeight="1">
      <c r="A793" s="44"/>
      <c r="B793" s="44"/>
      <c r="C793" s="44"/>
      <c r="D793" s="4"/>
      <c r="E793" s="4"/>
      <c r="F793" s="4"/>
      <c r="G793" s="4"/>
      <c r="H793" s="5"/>
      <c r="I793" s="6"/>
      <c r="J793" s="4"/>
      <c r="K793" s="4"/>
      <c r="L793" s="4"/>
      <c r="M793" s="4"/>
      <c r="N793" s="4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12.0" customHeight="1">
      <c r="A794" s="44"/>
      <c r="B794" s="44"/>
      <c r="C794" s="44"/>
      <c r="D794" s="4"/>
      <c r="E794" s="4"/>
      <c r="F794" s="4"/>
      <c r="G794" s="4"/>
      <c r="H794" s="5"/>
      <c r="I794" s="6"/>
      <c r="J794" s="4"/>
      <c r="K794" s="4"/>
      <c r="L794" s="4"/>
      <c r="M794" s="4"/>
      <c r="N794" s="4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12.0" customHeight="1">
      <c r="A795" s="44"/>
      <c r="B795" s="44"/>
      <c r="C795" s="44"/>
      <c r="D795" s="4"/>
      <c r="E795" s="4"/>
      <c r="F795" s="4"/>
      <c r="G795" s="4"/>
      <c r="H795" s="5"/>
      <c r="I795" s="6"/>
      <c r="J795" s="4"/>
      <c r="K795" s="4"/>
      <c r="L795" s="4"/>
      <c r="M795" s="4"/>
      <c r="N795" s="4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12.0" customHeight="1">
      <c r="A796" s="44"/>
      <c r="B796" s="44"/>
      <c r="C796" s="44"/>
      <c r="D796" s="4"/>
      <c r="E796" s="4"/>
      <c r="F796" s="4"/>
      <c r="G796" s="4"/>
      <c r="H796" s="5"/>
      <c r="I796" s="6"/>
      <c r="J796" s="4"/>
      <c r="K796" s="4"/>
      <c r="L796" s="4"/>
      <c r="M796" s="4"/>
      <c r="N796" s="4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12.0" customHeight="1">
      <c r="A797" s="44"/>
      <c r="B797" s="44"/>
      <c r="C797" s="44"/>
      <c r="D797" s="4"/>
      <c r="E797" s="4"/>
      <c r="F797" s="4"/>
      <c r="G797" s="4"/>
      <c r="H797" s="5"/>
      <c r="I797" s="6"/>
      <c r="J797" s="4"/>
      <c r="K797" s="4"/>
      <c r="L797" s="4"/>
      <c r="M797" s="4"/>
      <c r="N797" s="4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12.0" customHeight="1">
      <c r="A798" s="44"/>
      <c r="B798" s="44"/>
      <c r="C798" s="44"/>
      <c r="D798" s="4"/>
      <c r="E798" s="4"/>
      <c r="F798" s="4"/>
      <c r="G798" s="4"/>
      <c r="H798" s="5"/>
      <c r="I798" s="6"/>
      <c r="J798" s="4"/>
      <c r="K798" s="4"/>
      <c r="L798" s="4"/>
      <c r="M798" s="4"/>
      <c r="N798" s="4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12.0" customHeight="1">
      <c r="A799" s="44"/>
      <c r="B799" s="44"/>
      <c r="C799" s="44"/>
      <c r="D799" s="4"/>
      <c r="E799" s="4"/>
      <c r="F799" s="4"/>
      <c r="G799" s="4"/>
      <c r="H799" s="5"/>
      <c r="I799" s="6"/>
      <c r="J799" s="4"/>
      <c r="K799" s="4"/>
      <c r="L799" s="4"/>
      <c r="M799" s="4"/>
      <c r="N799" s="4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12.0" customHeight="1">
      <c r="A800" s="44"/>
      <c r="B800" s="44"/>
      <c r="C800" s="44"/>
      <c r="D800" s="4"/>
      <c r="E800" s="4"/>
      <c r="F800" s="4"/>
      <c r="G800" s="4"/>
      <c r="H800" s="5"/>
      <c r="I800" s="6"/>
      <c r="J800" s="4"/>
      <c r="K800" s="4"/>
      <c r="L800" s="4"/>
      <c r="M800" s="4"/>
      <c r="N800" s="4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12.0" customHeight="1">
      <c r="A801" s="44"/>
      <c r="B801" s="44"/>
      <c r="C801" s="44"/>
      <c r="D801" s="4"/>
      <c r="E801" s="4"/>
      <c r="F801" s="4"/>
      <c r="G801" s="4"/>
      <c r="H801" s="5"/>
      <c r="I801" s="6"/>
      <c r="J801" s="4"/>
      <c r="K801" s="4"/>
      <c r="L801" s="4"/>
      <c r="M801" s="4"/>
      <c r="N801" s="4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12.0" customHeight="1">
      <c r="A802" s="44"/>
      <c r="B802" s="44"/>
      <c r="C802" s="44"/>
      <c r="D802" s="4"/>
      <c r="E802" s="4"/>
      <c r="F802" s="4"/>
      <c r="G802" s="4"/>
      <c r="H802" s="5"/>
      <c r="I802" s="6"/>
      <c r="J802" s="4"/>
      <c r="K802" s="4"/>
      <c r="L802" s="4"/>
      <c r="M802" s="4"/>
      <c r="N802" s="4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12.0" customHeight="1">
      <c r="A803" s="44"/>
      <c r="B803" s="44"/>
      <c r="C803" s="44"/>
      <c r="D803" s="4"/>
      <c r="E803" s="4"/>
      <c r="F803" s="4"/>
      <c r="G803" s="4"/>
      <c r="H803" s="5"/>
      <c r="I803" s="6"/>
      <c r="J803" s="4"/>
      <c r="K803" s="4"/>
      <c r="L803" s="4"/>
      <c r="M803" s="4"/>
      <c r="N803" s="4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12.0" customHeight="1">
      <c r="A804" s="44"/>
      <c r="B804" s="44"/>
      <c r="C804" s="44"/>
      <c r="D804" s="4"/>
      <c r="E804" s="4"/>
      <c r="F804" s="4"/>
      <c r="G804" s="4"/>
      <c r="H804" s="5"/>
      <c r="I804" s="6"/>
      <c r="J804" s="4"/>
      <c r="K804" s="4"/>
      <c r="L804" s="4"/>
      <c r="M804" s="4"/>
      <c r="N804" s="4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12.0" customHeight="1">
      <c r="A805" s="44"/>
      <c r="B805" s="44"/>
      <c r="C805" s="44"/>
      <c r="D805" s="4"/>
      <c r="E805" s="4"/>
      <c r="F805" s="4"/>
      <c r="G805" s="4"/>
      <c r="H805" s="5"/>
      <c r="I805" s="6"/>
      <c r="J805" s="4"/>
      <c r="K805" s="4"/>
      <c r="L805" s="4"/>
      <c r="M805" s="4"/>
      <c r="N805" s="4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12.0" customHeight="1">
      <c r="A806" s="44"/>
      <c r="B806" s="44"/>
      <c r="C806" s="44"/>
      <c r="D806" s="4"/>
      <c r="E806" s="4"/>
      <c r="F806" s="4"/>
      <c r="G806" s="4"/>
      <c r="H806" s="5"/>
      <c r="I806" s="6"/>
      <c r="J806" s="4"/>
      <c r="K806" s="4"/>
      <c r="L806" s="4"/>
      <c r="M806" s="4"/>
      <c r="N806" s="4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12.0" customHeight="1">
      <c r="A807" s="44"/>
      <c r="B807" s="44"/>
      <c r="C807" s="44"/>
      <c r="D807" s="4"/>
      <c r="E807" s="4"/>
      <c r="F807" s="4"/>
      <c r="G807" s="4"/>
      <c r="H807" s="5"/>
      <c r="I807" s="6"/>
      <c r="J807" s="4"/>
      <c r="K807" s="4"/>
      <c r="L807" s="4"/>
      <c r="M807" s="4"/>
      <c r="N807" s="4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12.0" customHeight="1">
      <c r="A808" s="44"/>
      <c r="B808" s="44"/>
      <c r="C808" s="44"/>
      <c r="D808" s="4"/>
      <c r="E808" s="4"/>
      <c r="F808" s="4"/>
      <c r="G808" s="4"/>
      <c r="H808" s="5"/>
      <c r="I808" s="6"/>
      <c r="J808" s="4"/>
      <c r="K808" s="4"/>
      <c r="L808" s="4"/>
      <c r="M808" s="4"/>
      <c r="N808" s="4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12.0" customHeight="1">
      <c r="A809" s="44"/>
      <c r="B809" s="44"/>
      <c r="C809" s="44"/>
      <c r="D809" s="4"/>
      <c r="E809" s="4"/>
      <c r="F809" s="4"/>
      <c r="G809" s="4"/>
      <c r="H809" s="5"/>
      <c r="I809" s="6"/>
      <c r="J809" s="4"/>
      <c r="K809" s="4"/>
      <c r="L809" s="4"/>
      <c r="M809" s="4"/>
      <c r="N809" s="4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12.0" customHeight="1">
      <c r="A810" s="44"/>
      <c r="B810" s="44"/>
      <c r="C810" s="44"/>
      <c r="D810" s="4"/>
      <c r="E810" s="4"/>
      <c r="F810" s="4"/>
      <c r="G810" s="4"/>
      <c r="H810" s="5"/>
      <c r="I810" s="6"/>
      <c r="J810" s="4"/>
      <c r="K810" s="4"/>
      <c r="L810" s="4"/>
      <c r="M810" s="4"/>
      <c r="N810" s="4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12.0" customHeight="1">
      <c r="A811" s="44"/>
      <c r="B811" s="44"/>
      <c r="C811" s="44"/>
      <c r="D811" s="4"/>
      <c r="E811" s="4"/>
      <c r="F811" s="4"/>
      <c r="G811" s="4"/>
      <c r="H811" s="5"/>
      <c r="I811" s="6"/>
      <c r="J811" s="4"/>
      <c r="K811" s="4"/>
      <c r="L811" s="4"/>
      <c r="M811" s="4"/>
      <c r="N811" s="4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12.0" customHeight="1">
      <c r="A812" s="44"/>
      <c r="B812" s="44"/>
      <c r="C812" s="44"/>
      <c r="D812" s="4"/>
      <c r="E812" s="4"/>
      <c r="F812" s="4"/>
      <c r="G812" s="4"/>
      <c r="H812" s="5"/>
      <c r="I812" s="6"/>
      <c r="J812" s="4"/>
      <c r="K812" s="4"/>
      <c r="L812" s="4"/>
      <c r="M812" s="4"/>
      <c r="N812" s="4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12.0" customHeight="1">
      <c r="A813" s="44"/>
      <c r="B813" s="44"/>
      <c r="C813" s="44"/>
      <c r="D813" s="4"/>
      <c r="E813" s="4"/>
      <c r="F813" s="4"/>
      <c r="G813" s="4"/>
      <c r="H813" s="5"/>
      <c r="I813" s="6"/>
      <c r="J813" s="4"/>
      <c r="K813" s="4"/>
      <c r="L813" s="4"/>
      <c r="M813" s="4"/>
      <c r="N813" s="4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12.0" customHeight="1">
      <c r="A814" s="44"/>
      <c r="B814" s="44"/>
      <c r="C814" s="44"/>
      <c r="D814" s="4"/>
      <c r="E814" s="4"/>
      <c r="F814" s="4"/>
      <c r="G814" s="4"/>
      <c r="H814" s="5"/>
      <c r="I814" s="6"/>
      <c r="J814" s="4"/>
      <c r="K814" s="4"/>
      <c r="L814" s="4"/>
      <c r="M814" s="4"/>
      <c r="N814" s="4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12.0" customHeight="1">
      <c r="A815" s="44"/>
      <c r="B815" s="44"/>
      <c r="C815" s="44"/>
      <c r="D815" s="4"/>
      <c r="E815" s="4"/>
      <c r="F815" s="4"/>
      <c r="G815" s="4"/>
      <c r="H815" s="5"/>
      <c r="I815" s="6"/>
      <c r="J815" s="4"/>
      <c r="K815" s="4"/>
      <c r="L815" s="4"/>
      <c r="M815" s="4"/>
      <c r="N815" s="4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12.0" customHeight="1">
      <c r="A816" s="44"/>
      <c r="B816" s="44"/>
      <c r="C816" s="44"/>
      <c r="D816" s="4"/>
      <c r="E816" s="4"/>
      <c r="F816" s="4"/>
      <c r="G816" s="4"/>
      <c r="H816" s="5"/>
      <c r="I816" s="6"/>
      <c r="J816" s="4"/>
      <c r="K816" s="4"/>
      <c r="L816" s="4"/>
      <c r="M816" s="4"/>
      <c r="N816" s="4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12.0" customHeight="1">
      <c r="A817" s="44"/>
      <c r="B817" s="44"/>
      <c r="C817" s="44"/>
      <c r="D817" s="4"/>
      <c r="E817" s="4"/>
      <c r="F817" s="4"/>
      <c r="G817" s="4"/>
      <c r="H817" s="5"/>
      <c r="I817" s="6"/>
      <c r="J817" s="4"/>
      <c r="K817" s="4"/>
      <c r="L817" s="4"/>
      <c r="M817" s="4"/>
      <c r="N817" s="4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12.0" customHeight="1">
      <c r="A818" s="44"/>
      <c r="B818" s="44"/>
      <c r="C818" s="44"/>
      <c r="D818" s="4"/>
      <c r="E818" s="4"/>
      <c r="F818" s="4"/>
      <c r="G818" s="4"/>
      <c r="H818" s="5"/>
      <c r="I818" s="6"/>
      <c r="J818" s="4"/>
      <c r="K818" s="4"/>
      <c r="L818" s="4"/>
      <c r="M818" s="4"/>
      <c r="N818" s="4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12.0" customHeight="1">
      <c r="A819" s="44"/>
      <c r="B819" s="44"/>
      <c r="C819" s="44"/>
      <c r="D819" s="4"/>
      <c r="E819" s="4"/>
      <c r="F819" s="4"/>
      <c r="G819" s="4"/>
      <c r="H819" s="5"/>
      <c r="I819" s="6"/>
      <c r="J819" s="4"/>
      <c r="K819" s="4"/>
      <c r="L819" s="4"/>
      <c r="M819" s="4"/>
      <c r="N819" s="4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12.0" customHeight="1">
      <c r="A820" s="44"/>
      <c r="B820" s="44"/>
      <c r="C820" s="44"/>
      <c r="D820" s="4"/>
      <c r="E820" s="4"/>
      <c r="F820" s="4"/>
      <c r="G820" s="4"/>
      <c r="H820" s="5"/>
      <c r="I820" s="6"/>
      <c r="J820" s="4"/>
      <c r="K820" s="4"/>
      <c r="L820" s="4"/>
      <c r="M820" s="4"/>
      <c r="N820" s="4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12.0" customHeight="1">
      <c r="A821" s="44"/>
      <c r="B821" s="44"/>
      <c r="C821" s="44"/>
      <c r="D821" s="4"/>
      <c r="E821" s="4"/>
      <c r="F821" s="4"/>
      <c r="G821" s="4"/>
      <c r="H821" s="5"/>
      <c r="I821" s="6"/>
      <c r="J821" s="4"/>
      <c r="K821" s="4"/>
      <c r="L821" s="4"/>
      <c r="M821" s="4"/>
      <c r="N821" s="4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12.0" customHeight="1">
      <c r="A822" s="44"/>
      <c r="B822" s="44"/>
      <c r="C822" s="44"/>
      <c r="D822" s="4"/>
      <c r="E822" s="4"/>
      <c r="F822" s="4"/>
      <c r="G822" s="4"/>
      <c r="H822" s="5"/>
      <c r="I822" s="6"/>
      <c r="J822" s="4"/>
      <c r="K822" s="4"/>
      <c r="L822" s="4"/>
      <c r="M822" s="4"/>
      <c r="N822" s="4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12.0" customHeight="1">
      <c r="A823" s="44"/>
      <c r="B823" s="44"/>
      <c r="C823" s="44"/>
      <c r="D823" s="4"/>
      <c r="E823" s="4"/>
      <c r="F823" s="4"/>
      <c r="G823" s="4"/>
      <c r="H823" s="5"/>
      <c r="I823" s="6"/>
      <c r="J823" s="4"/>
      <c r="K823" s="4"/>
      <c r="L823" s="4"/>
      <c r="M823" s="4"/>
      <c r="N823" s="4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12.0" customHeight="1">
      <c r="A824" s="44"/>
      <c r="B824" s="44"/>
      <c r="C824" s="44"/>
      <c r="D824" s="4"/>
      <c r="E824" s="4"/>
      <c r="F824" s="4"/>
      <c r="G824" s="4"/>
      <c r="H824" s="5"/>
      <c r="I824" s="6"/>
      <c r="J824" s="4"/>
      <c r="K824" s="4"/>
      <c r="L824" s="4"/>
      <c r="M824" s="4"/>
      <c r="N824" s="4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12.0" customHeight="1">
      <c r="A825" s="44"/>
      <c r="B825" s="44"/>
      <c r="C825" s="44"/>
      <c r="D825" s="4"/>
      <c r="E825" s="4"/>
      <c r="F825" s="4"/>
      <c r="G825" s="4"/>
      <c r="H825" s="5"/>
      <c r="I825" s="6"/>
      <c r="J825" s="4"/>
      <c r="K825" s="4"/>
      <c r="L825" s="4"/>
      <c r="M825" s="4"/>
      <c r="N825" s="4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12.0" customHeight="1">
      <c r="A826" s="44"/>
      <c r="B826" s="44"/>
      <c r="C826" s="44"/>
      <c r="D826" s="4"/>
      <c r="E826" s="4"/>
      <c r="F826" s="4"/>
      <c r="G826" s="4"/>
      <c r="H826" s="5"/>
      <c r="I826" s="6"/>
      <c r="J826" s="4"/>
      <c r="K826" s="4"/>
      <c r="L826" s="4"/>
      <c r="M826" s="4"/>
      <c r="N826" s="4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12.0" customHeight="1">
      <c r="A827" s="44"/>
      <c r="B827" s="44"/>
      <c r="C827" s="44"/>
      <c r="D827" s="4"/>
      <c r="E827" s="4"/>
      <c r="F827" s="4"/>
      <c r="G827" s="4"/>
      <c r="H827" s="5"/>
      <c r="I827" s="6"/>
      <c r="J827" s="4"/>
      <c r="K827" s="4"/>
      <c r="L827" s="4"/>
      <c r="M827" s="4"/>
      <c r="N827" s="4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12.0" customHeight="1">
      <c r="A828" s="44"/>
      <c r="B828" s="44"/>
      <c r="C828" s="44"/>
      <c r="D828" s="4"/>
      <c r="E828" s="4"/>
      <c r="F828" s="4"/>
      <c r="G828" s="4"/>
      <c r="H828" s="5"/>
      <c r="I828" s="6"/>
      <c r="J828" s="4"/>
      <c r="K828" s="4"/>
      <c r="L828" s="4"/>
      <c r="M828" s="4"/>
      <c r="N828" s="4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12.0" customHeight="1">
      <c r="A829" s="44"/>
      <c r="B829" s="44"/>
      <c r="C829" s="44"/>
      <c r="D829" s="4"/>
      <c r="E829" s="4"/>
      <c r="F829" s="4"/>
      <c r="G829" s="4"/>
      <c r="H829" s="5"/>
      <c r="I829" s="6"/>
      <c r="J829" s="4"/>
      <c r="K829" s="4"/>
      <c r="L829" s="4"/>
      <c r="M829" s="4"/>
      <c r="N829" s="4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12.0" customHeight="1">
      <c r="A830" s="44"/>
      <c r="B830" s="44"/>
      <c r="C830" s="44"/>
      <c r="D830" s="4"/>
      <c r="E830" s="4"/>
      <c r="F830" s="4"/>
      <c r="G830" s="4"/>
      <c r="H830" s="5"/>
      <c r="I830" s="6"/>
      <c r="J830" s="4"/>
      <c r="K830" s="4"/>
      <c r="L830" s="4"/>
      <c r="M830" s="4"/>
      <c r="N830" s="4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12.0" customHeight="1">
      <c r="A831" s="44"/>
      <c r="B831" s="44"/>
      <c r="C831" s="44"/>
      <c r="D831" s="4"/>
      <c r="E831" s="4"/>
      <c r="F831" s="4"/>
      <c r="G831" s="4"/>
      <c r="H831" s="5"/>
      <c r="I831" s="6"/>
      <c r="J831" s="4"/>
      <c r="K831" s="4"/>
      <c r="L831" s="4"/>
      <c r="M831" s="4"/>
      <c r="N831" s="4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12.0" customHeight="1">
      <c r="A832" s="44"/>
      <c r="B832" s="44"/>
      <c r="C832" s="44"/>
      <c r="D832" s="4"/>
      <c r="E832" s="4"/>
      <c r="F832" s="4"/>
      <c r="G832" s="4"/>
      <c r="H832" s="5"/>
      <c r="I832" s="6"/>
      <c r="J832" s="4"/>
      <c r="K832" s="4"/>
      <c r="L832" s="4"/>
      <c r="M832" s="4"/>
      <c r="N832" s="4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12.0" customHeight="1">
      <c r="A833" s="44"/>
      <c r="B833" s="44"/>
      <c r="C833" s="44"/>
      <c r="D833" s="4"/>
      <c r="E833" s="4"/>
      <c r="F833" s="4"/>
      <c r="G833" s="4"/>
      <c r="H833" s="5"/>
      <c r="I833" s="6"/>
      <c r="J833" s="4"/>
      <c r="K833" s="4"/>
      <c r="L833" s="4"/>
      <c r="M833" s="4"/>
      <c r="N833" s="4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12.0" customHeight="1">
      <c r="A834" s="44"/>
      <c r="B834" s="44"/>
      <c r="C834" s="44"/>
      <c r="D834" s="4"/>
      <c r="E834" s="4"/>
      <c r="F834" s="4"/>
      <c r="G834" s="4"/>
      <c r="H834" s="5"/>
      <c r="I834" s="6"/>
      <c r="J834" s="4"/>
      <c r="K834" s="4"/>
      <c r="L834" s="4"/>
      <c r="M834" s="4"/>
      <c r="N834" s="4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12.0" customHeight="1">
      <c r="A835" s="44"/>
      <c r="B835" s="44"/>
      <c r="C835" s="44"/>
      <c r="D835" s="4"/>
      <c r="E835" s="4"/>
      <c r="F835" s="4"/>
      <c r="G835" s="4"/>
      <c r="H835" s="5"/>
      <c r="I835" s="6"/>
      <c r="J835" s="4"/>
      <c r="K835" s="4"/>
      <c r="L835" s="4"/>
      <c r="M835" s="4"/>
      <c r="N835" s="4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12.0" customHeight="1">
      <c r="A836" s="44"/>
      <c r="B836" s="44"/>
      <c r="C836" s="44"/>
      <c r="D836" s="4"/>
      <c r="E836" s="4"/>
      <c r="F836" s="4"/>
      <c r="G836" s="4"/>
      <c r="H836" s="5"/>
      <c r="I836" s="6"/>
      <c r="J836" s="4"/>
      <c r="K836" s="4"/>
      <c r="L836" s="4"/>
      <c r="M836" s="4"/>
      <c r="N836" s="4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12.0" customHeight="1">
      <c r="A837" s="44"/>
      <c r="B837" s="44"/>
      <c r="C837" s="44"/>
      <c r="D837" s="4"/>
      <c r="E837" s="4"/>
      <c r="F837" s="4"/>
      <c r="G837" s="4"/>
      <c r="H837" s="5"/>
      <c r="I837" s="6"/>
      <c r="J837" s="4"/>
      <c r="K837" s="4"/>
      <c r="L837" s="4"/>
      <c r="M837" s="4"/>
      <c r="N837" s="4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12.0" customHeight="1">
      <c r="A838" s="44"/>
      <c r="B838" s="44"/>
      <c r="C838" s="44"/>
      <c r="D838" s="4"/>
      <c r="E838" s="4"/>
      <c r="F838" s="4"/>
      <c r="G838" s="4"/>
      <c r="H838" s="5"/>
      <c r="I838" s="6"/>
      <c r="J838" s="4"/>
      <c r="K838" s="4"/>
      <c r="L838" s="4"/>
      <c r="M838" s="4"/>
      <c r="N838" s="4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12.0" customHeight="1">
      <c r="A839" s="44"/>
      <c r="B839" s="44"/>
      <c r="C839" s="44"/>
      <c r="D839" s="4"/>
      <c r="E839" s="4"/>
      <c r="F839" s="4"/>
      <c r="G839" s="4"/>
      <c r="H839" s="5"/>
      <c r="I839" s="6"/>
      <c r="J839" s="4"/>
      <c r="K839" s="4"/>
      <c r="L839" s="4"/>
      <c r="M839" s="4"/>
      <c r="N839" s="4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12.0" customHeight="1">
      <c r="A840" s="44"/>
      <c r="B840" s="44"/>
      <c r="C840" s="44"/>
      <c r="D840" s="4"/>
      <c r="E840" s="4"/>
      <c r="F840" s="4"/>
      <c r="G840" s="4"/>
      <c r="H840" s="5"/>
      <c r="I840" s="6"/>
      <c r="J840" s="4"/>
      <c r="K840" s="4"/>
      <c r="L840" s="4"/>
      <c r="M840" s="4"/>
      <c r="N840" s="4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12.0" customHeight="1">
      <c r="A841" s="44"/>
      <c r="B841" s="44"/>
      <c r="C841" s="44"/>
      <c r="D841" s="4"/>
      <c r="E841" s="4"/>
      <c r="F841" s="4"/>
      <c r="G841" s="4"/>
      <c r="H841" s="5"/>
      <c r="I841" s="6"/>
      <c r="J841" s="4"/>
      <c r="K841" s="4"/>
      <c r="L841" s="4"/>
      <c r="M841" s="4"/>
      <c r="N841" s="4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12.0" customHeight="1">
      <c r="A842" s="44"/>
      <c r="B842" s="44"/>
      <c r="C842" s="44"/>
      <c r="D842" s="4"/>
      <c r="E842" s="4"/>
      <c r="F842" s="4"/>
      <c r="G842" s="4"/>
      <c r="H842" s="5"/>
      <c r="I842" s="6"/>
      <c r="J842" s="4"/>
      <c r="K842" s="4"/>
      <c r="L842" s="4"/>
      <c r="M842" s="4"/>
      <c r="N842" s="4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12.0" customHeight="1">
      <c r="A843" s="44"/>
      <c r="B843" s="44"/>
      <c r="C843" s="44"/>
      <c r="D843" s="4"/>
      <c r="E843" s="4"/>
      <c r="F843" s="4"/>
      <c r="G843" s="4"/>
      <c r="H843" s="5"/>
      <c r="I843" s="6"/>
      <c r="J843" s="4"/>
      <c r="K843" s="4"/>
      <c r="L843" s="4"/>
      <c r="M843" s="4"/>
      <c r="N843" s="4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12.0" customHeight="1">
      <c r="A844" s="44"/>
      <c r="B844" s="44"/>
      <c r="C844" s="44"/>
      <c r="D844" s="4"/>
      <c r="E844" s="4"/>
      <c r="F844" s="4"/>
      <c r="G844" s="4"/>
      <c r="H844" s="5"/>
      <c r="I844" s="6"/>
      <c r="J844" s="4"/>
      <c r="K844" s="4"/>
      <c r="L844" s="4"/>
      <c r="M844" s="4"/>
      <c r="N844" s="4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12.0" customHeight="1">
      <c r="A845" s="44"/>
      <c r="B845" s="44"/>
      <c r="C845" s="44"/>
      <c r="D845" s="4"/>
      <c r="E845" s="4"/>
      <c r="F845" s="4"/>
      <c r="G845" s="4"/>
      <c r="H845" s="5"/>
      <c r="I845" s="6"/>
      <c r="J845" s="4"/>
      <c r="K845" s="4"/>
      <c r="L845" s="4"/>
      <c r="M845" s="4"/>
      <c r="N845" s="4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12.0" customHeight="1">
      <c r="A846" s="44"/>
      <c r="B846" s="44"/>
      <c r="C846" s="44"/>
      <c r="D846" s="4"/>
      <c r="E846" s="4"/>
      <c r="F846" s="4"/>
      <c r="G846" s="4"/>
      <c r="H846" s="5"/>
      <c r="I846" s="6"/>
      <c r="J846" s="4"/>
      <c r="K846" s="4"/>
      <c r="L846" s="4"/>
      <c r="M846" s="4"/>
      <c r="N846" s="4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12.0" customHeight="1">
      <c r="A847" s="44"/>
      <c r="B847" s="44"/>
      <c r="C847" s="44"/>
      <c r="D847" s="4"/>
      <c r="E847" s="4"/>
      <c r="F847" s="4"/>
      <c r="G847" s="4"/>
      <c r="H847" s="5"/>
      <c r="I847" s="6"/>
      <c r="J847" s="4"/>
      <c r="K847" s="4"/>
      <c r="L847" s="4"/>
      <c r="M847" s="4"/>
      <c r="N847" s="4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12.0" customHeight="1">
      <c r="A848" s="44"/>
      <c r="B848" s="44"/>
      <c r="C848" s="44"/>
      <c r="D848" s="4"/>
      <c r="E848" s="4"/>
      <c r="F848" s="4"/>
      <c r="G848" s="4"/>
      <c r="H848" s="5"/>
      <c r="I848" s="6"/>
      <c r="J848" s="4"/>
      <c r="K848" s="4"/>
      <c r="L848" s="4"/>
      <c r="M848" s="4"/>
      <c r="N848" s="4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12.0" customHeight="1">
      <c r="A849" s="44"/>
      <c r="B849" s="44"/>
      <c r="C849" s="44"/>
      <c r="D849" s="4"/>
      <c r="E849" s="4"/>
      <c r="F849" s="4"/>
      <c r="G849" s="4"/>
      <c r="H849" s="5"/>
      <c r="I849" s="6"/>
      <c r="J849" s="4"/>
      <c r="K849" s="4"/>
      <c r="L849" s="4"/>
      <c r="M849" s="4"/>
      <c r="N849" s="4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12.0" customHeight="1">
      <c r="A850" s="44"/>
      <c r="B850" s="44"/>
      <c r="C850" s="44"/>
      <c r="D850" s="4"/>
      <c r="E850" s="4"/>
      <c r="F850" s="4"/>
      <c r="G850" s="4"/>
      <c r="H850" s="5"/>
      <c r="I850" s="6"/>
      <c r="J850" s="4"/>
      <c r="K850" s="4"/>
      <c r="L850" s="4"/>
      <c r="M850" s="4"/>
      <c r="N850" s="4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12.0" customHeight="1">
      <c r="A851" s="44"/>
      <c r="B851" s="44"/>
      <c r="C851" s="44"/>
      <c r="D851" s="4"/>
      <c r="E851" s="4"/>
      <c r="F851" s="4"/>
      <c r="G851" s="4"/>
      <c r="H851" s="5"/>
      <c r="I851" s="6"/>
      <c r="J851" s="4"/>
      <c r="K851" s="4"/>
      <c r="L851" s="4"/>
      <c r="M851" s="4"/>
      <c r="N851" s="4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12.0" customHeight="1">
      <c r="A852" s="44"/>
      <c r="B852" s="44"/>
      <c r="C852" s="44"/>
      <c r="D852" s="4"/>
      <c r="E852" s="4"/>
      <c r="F852" s="4"/>
      <c r="G852" s="4"/>
      <c r="H852" s="5"/>
      <c r="I852" s="6"/>
      <c r="J852" s="4"/>
      <c r="K852" s="4"/>
      <c r="L852" s="4"/>
      <c r="M852" s="4"/>
      <c r="N852" s="4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12.0" customHeight="1">
      <c r="A853" s="44"/>
      <c r="B853" s="44"/>
      <c r="C853" s="44"/>
      <c r="D853" s="4"/>
      <c r="E853" s="4"/>
      <c r="F853" s="4"/>
      <c r="G853" s="4"/>
      <c r="H853" s="5"/>
      <c r="I853" s="6"/>
      <c r="J853" s="4"/>
      <c r="K853" s="4"/>
      <c r="L853" s="4"/>
      <c r="M853" s="4"/>
      <c r="N853" s="4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12.0" customHeight="1">
      <c r="A854" s="44"/>
      <c r="B854" s="44"/>
      <c r="C854" s="44"/>
      <c r="D854" s="4"/>
      <c r="E854" s="4"/>
      <c r="F854" s="4"/>
      <c r="G854" s="4"/>
      <c r="H854" s="5"/>
      <c r="I854" s="6"/>
      <c r="J854" s="4"/>
      <c r="K854" s="4"/>
      <c r="L854" s="4"/>
      <c r="M854" s="4"/>
      <c r="N854" s="4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12.0" customHeight="1">
      <c r="A855" s="44"/>
      <c r="B855" s="44"/>
      <c r="C855" s="44"/>
      <c r="D855" s="4"/>
      <c r="E855" s="4"/>
      <c r="F855" s="4"/>
      <c r="G855" s="4"/>
      <c r="H855" s="5"/>
      <c r="I855" s="6"/>
      <c r="J855" s="4"/>
      <c r="K855" s="4"/>
      <c r="L855" s="4"/>
      <c r="M855" s="4"/>
      <c r="N855" s="4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12.0" customHeight="1">
      <c r="A856" s="44"/>
      <c r="B856" s="44"/>
      <c r="C856" s="44"/>
      <c r="D856" s="4"/>
      <c r="E856" s="4"/>
      <c r="F856" s="4"/>
      <c r="G856" s="4"/>
      <c r="H856" s="5"/>
      <c r="I856" s="6"/>
      <c r="J856" s="4"/>
      <c r="K856" s="4"/>
      <c r="L856" s="4"/>
      <c r="M856" s="4"/>
      <c r="N856" s="4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12.0" customHeight="1">
      <c r="A857" s="44"/>
      <c r="B857" s="44"/>
      <c r="C857" s="44"/>
      <c r="D857" s="4"/>
      <c r="E857" s="4"/>
      <c r="F857" s="4"/>
      <c r="G857" s="4"/>
      <c r="H857" s="5"/>
      <c r="I857" s="6"/>
      <c r="J857" s="4"/>
      <c r="K857" s="4"/>
      <c r="L857" s="4"/>
      <c r="M857" s="4"/>
      <c r="N857" s="4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12.0" customHeight="1">
      <c r="A858" s="44"/>
      <c r="B858" s="44"/>
      <c r="C858" s="44"/>
      <c r="D858" s="4"/>
      <c r="E858" s="4"/>
      <c r="F858" s="4"/>
      <c r="G858" s="4"/>
      <c r="H858" s="5"/>
      <c r="I858" s="6"/>
      <c r="J858" s="4"/>
      <c r="K858" s="4"/>
      <c r="L858" s="4"/>
      <c r="M858" s="4"/>
      <c r="N858" s="4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12.0" customHeight="1">
      <c r="A859" s="44"/>
      <c r="B859" s="44"/>
      <c r="C859" s="44"/>
      <c r="D859" s="4"/>
      <c r="E859" s="4"/>
      <c r="F859" s="4"/>
      <c r="G859" s="4"/>
      <c r="H859" s="5"/>
      <c r="I859" s="6"/>
      <c r="J859" s="4"/>
      <c r="K859" s="4"/>
      <c r="L859" s="4"/>
      <c r="M859" s="4"/>
      <c r="N859" s="4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12.0" customHeight="1">
      <c r="A860" s="44"/>
      <c r="B860" s="44"/>
      <c r="C860" s="44"/>
      <c r="D860" s="4"/>
      <c r="E860" s="4"/>
      <c r="F860" s="4"/>
      <c r="G860" s="4"/>
      <c r="H860" s="5"/>
      <c r="I860" s="6"/>
      <c r="J860" s="4"/>
      <c r="K860" s="4"/>
      <c r="L860" s="4"/>
      <c r="M860" s="4"/>
      <c r="N860" s="4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12.0" customHeight="1">
      <c r="A861" s="44"/>
      <c r="B861" s="44"/>
      <c r="C861" s="44"/>
      <c r="D861" s="4"/>
      <c r="E861" s="4"/>
      <c r="F861" s="4"/>
      <c r="G861" s="4"/>
      <c r="H861" s="5"/>
      <c r="I861" s="6"/>
      <c r="J861" s="4"/>
      <c r="K861" s="4"/>
      <c r="L861" s="4"/>
      <c r="M861" s="4"/>
      <c r="N861" s="4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12.0" customHeight="1">
      <c r="A862" s="44"/>
      <c r="B862" s="44"/>
      <c r="C862" s="44"/>
      <c r="D862" s="4"/>
      <c r="E862" s="4"/>
      <c r="F862" s="4"/>
      <c r="G862" s="4"/>
      <c r="H862" s="5"/>
      <c r="I862" s="6"/>
      <c r="J862" s="4"/>
      <c r="K862" s="4"/>
      <c r="L862" s="4"/>
      <c r="M862" s="4"/>
      <c r="N862" s="4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12.0" customHeight="1">
      <c r="A863" s="44"/>
      <c r="B863" s="44"/>
      <c r="C863" s="44"/>
      <c r="D863" s="4"/>
      <c r="E863" s="4"/>
      <c r="F863" s="4"/>
      <c r="G863" s="4"/>
      <c r="H863" s="5"/>
      <c r="I863" s="6"/>
      <c r="J863" s="4"/>
      <c r="K863" s="4"/>
      <c r="L863" s="4"/>
      <c r="M863" s="4"/>
      <c r="N863" s="4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12.0" customHeight="1">
      <c r="A864" s="44"/>
      <c r="B864" s="44"/>
      <c r="C864" s="44"/>
      <c r="D864" s="4"/>
      <c r="E864" s="4"/>
      <c r="F864" s="4"/>
      <c r="G864" s="4"/>
      <c r="H864" s="5"/>
      <c r="I864" s="6"/>
      <c r="J864" s="4"/>
      <c r="K864" s="4"/>
      <c r="L864" s="4"/>
      <c r="M864" s="4"/>
      <c r="N864" s="4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12.0" customHeight="1">
      <c r="A865" s="44"/>
      <c r="B865" s="44"/>
      <c r="C865" s="44"/>
      <c r="D865" s="4"/>
      <c r="E865" s="4"/>
      <c r="F865" s="4"/>
      <c r="G865" s="4"/>
      <c r="H865" s="5"/>
      <c r="I865" s="6"/>
      <c r="J865" s="4"/>
      <c r="K865" s="4"/>
      <c r="L865" s="4"/>
      <c r="M865" s="4"/>
      <c r="N865" s="4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12.0" customHeight="1">
      <c r="A866" s="44"/>
      <c r="B866" s="44"/>
      <c r="C866" s="44"/>
      <c r="D866" s="4"/>
      <c r="E866" s="4"/>
      <c r="F866" s="4"/>
      <c r="G866" s="4"/>
      <c r="H866" s="5"/>
      <c r="I866" s="6"/>
      <c r="J866" s="4"/>
      <c r="K866" s="4"/>
      <c r="L866" s="4"/>
      <c r="M866" s="4"/>
      <c r="N866" s="4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12.0" customHeight="1">
      <c r="A867" s="44"/>
      <c r="B867" s="44"/>
      <c r="C867" s="44"/>
      <c r="D867" s="4"/>
      <c r="E867" s="4"/>
      <c r="F867" s="4"/>
      <c r="G867" s="4"/>
      <c r="H867" s="5"/>
      <c r="I867" s="6"/>
      <c r="J867" s="4"/>
      <c r="K867" s="4"/>
      <c r="L867" s="4"/>
      <c r="M867" s="4"/>
      <c r="N867" s="4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12.0" customHeight="1">
      <c r="A868" s="44"/>
      <c r="B868" s="44"/>
      <c r="C868" s="44"/>
      <c r="D868" s="4"/>
      <c r="E868" s="4"/>
      <c r="F868" s="4"/>
      <c r="G868" s="4"/>
      <c r="H868" s="5"/>
      <c r="I868" s="6"/>
      <c r="J868" s="4"/>
      <c r="K868" s="4"/>
      <c r="L868" s="4"/>
      <c r="M868" s="4"/>
      <c r="N868" s="4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12.0" customHeight="1">
      <c r="A869" s="44"/>
      <c r="B869" s="44"/>
      <c r="C869" s="44"/>
      <c r="D869" s="4"/>
      <c r="E869" s="4"/>
      <c r="F869" s="4"/>
      <c r="G869" s="4"/>
      <c r="H869" s="5"/>
      <c r="I869" s="6"/>
      <c r="J869" s="4"/>
      <c r="K869" s="4"/>
      <c r="L869" s="4"/>
      <c r="M869" s="4"/>
      <c r="N869" s="4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12.0" customHeight="1">
      <c r="A870" s="44"/>
      <c r="B870" s="44"/>
      <c r="C870" s="44"/>
      <c r="D870" s="4"/>
      <c r="E870" s="4"/>
      <c r="F870" s="4"/>
      <c r="G870" s="4"/>
      <c r="H870" s="5"/>
      <c r="I870" s="6"/>
      <c r="J870" s="4"/>
      <c r="K870" s="4"/>
      <c r="L870" s="4"/>
      <c r="M870" s="4"/>
      <c r="N870" s="4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12.0" customHeight="1">
      <c r="A871" s="44"/>
      <c r="B871" s="44"/>
      <c r="C871" s="44"/>
      <c r="D871" s="4"/>
      <c r="E871" s="4"/>
      <c r="F871" s="4"/>
      <c r="G871" s="4"/>
      <c r="H871" s="5"/>
      <c r="I871" s="6"/>
      <c r="J871" s="4"/>
      <c r="K871" s="4"/>
      <c r="L871" s="4"/>
      <c r="M871" s="4"/>
      <c r="N871" s="4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12.0" customHeight="1">
      <c r="A872" s="44"/>
      <c r="B872" s="44"/>
      <c r="C872" s="44"/>
      <c r="D872" s="4"/>
      <c r="E872" s="4"/>
      <c r="F872" s="4"/>
      <c r="G872" s="4"/>
      <c r="H872" s="5"/>
      <c r="I872" s="6"/>
      <c r="J872" s="4"/>
      <c r="K872" s="4"/>
      <c r="L872" s="4"/>
      <c r="M872" s="4"/>
      <c r="N872" s="4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12.0" customHeight="1">
      <c r="A873" s="44"/>
      <c r="B873" s="44"/>
      <c r="C873" s="44"/>
      <c r="D873" s="4"/>
      <c r="E873" s="4"/>
      <c r="F873" s="4"/>
      <c r="G873" s="4"/>
      <c r="H873" s="5"/>
      <c r="I873" s="6"/>
      <c r="J873" s="4"/>
      <c r="K873" s="4"/>
      <c r="L873" s="4"/>
      <c r="M873" s="4"/>
      <c r="N873" s="4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12.0" customHeight="1">
      <c r="A874" s="44"/>
      <c r="B874" s="44"/>
      <c r="C874" s="44"/>
      <c r="D874" s="4"/>
      <c r="E874" s="4"/>
      <c r="F874" s="4"/>
      <c r="G874" s="4"/>
      <c r="H874" s="5"/>
      <c r="I874" s="6"/>
      <c r="J874" s="4"/>
      <c r="K874" s="4"/>
      <c r="L874" s="4"/>
      <c r="M874" s="4"/>
      <c r="N874" s="4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12.0" customHeight="1">
      <c r="A875" s="44"/>
      <c r="B875" s="44"/>
      <c r="C875" s="44"/>
      <c r="D875" s="4"/>
      <c r="E875" s="4"/>
      <c r="F875" s="4"/>
      <c r="G875" s="4"/>
      <c r="H875" s="5"/>
      <c r="I875" s="6"/>
      <c r="J875" s="4"/>
      <c r="K875" s="4"/>
      <c r="L875" s="4"/>
      <c r="M875" s="4"/>
      <c r="N875" s="4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12.0" customHeight="1">
      <c r="A876" s="44"/>
      <c r="B876" s="44"/>
      <c r="C876" s="44"/>
      <c r="D876" s="4"/>
      <c r="E876" s="4"/>
      <c r="F876" s="4"/>
      <c r="G876" s="4"/>
      <c r="H876" s="5"/>
      <c r="I876" s="6"/>
      <c r="J876" s="4"/>
      <c r="K876" s="4"/>
      <c r="L876" s="4"/>
      <c r="M876" s="4"/>
      <c r="N876" s="4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12.0" customHeight="1">
      <c r="A877" s="44"/>
      <c r="B877" s="44"/>
      <c r="C877" s="44"/>
      <c r="D877" s="4"/>
      <c r="E877" s="4"/>
      <c r="F877" s="4"/>
      <c r="G877" s="4"/>
      <c r="H877" s="5"/>
      <c r="I877" s="6"/>
      <c r="J877" s="4"/>
      <c r="K877" s="4"/>
      <c r="L877" s="4"/>
      <c r="M877" s="4"/>
      <c r="N877" s="4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12.0" customHeight="1">
      <c r="A878" s="44"/>
      <c r="B878" s="44"/>
      <c r="C878" s="44"/>
      <c r="D878" s="4"/>
      <c r="E878" s="4"/>
      <c r="F878" s="4"/>
      <c r="G878" s="4"/>
      <c r="H878" s="5"/>
      <c r="I878" s="6"/>
      <c r="J878" s="4"/>
      <c r="K878" s="4"/>
      <c r="L878" s="4"/>
      <c r="M878" s="4"/>
      <c r="N878" s="4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12.0" customHeight="1">
      <c r="A879" s="44"/>
      <c r="B879" s="44"/>
      <c r="C879" s="44"/>
      <c r="D879" s="4"/>
      <c r="E879" s="4"/>
      <c r="F879" s="4"/>
      <c r="G879" s="4"/>
      <c r="H879" s="5"/>
      <c r="I879" s="6"/>
      <c r="J879" s="4"/>
      <c r="K879" s="4"/>
      <c r="L879" s="4"/>
      <c r="M879" s="4"/>
      <c r="N879" s="4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12.0" customHeight="1">
      <c r="A880" s="44"/>
      <c r="B880" s="44"/>
      <c r="C880" s="44"/>
      <c r="D880" s="4"/>
      <c r="E880" s="4"/>
      <c r="F880" s="4"/>
      <c r="G880" s="4"/>
      <c r="H880" s="5"/>
      <c r="I880" s="6"/>
      <c r="J880" s="4"/>
      <c r="K880" s="4"/>
      <c r="L880" s="4"/>
      <c r="M880" s="4"/>
      <c r="N880" s="4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12.0" customHeight="1">
      <c r="A881" s="44"/>
      <c r="B881" s="44"/>
      <c r="C881" s="44"/>
      <c r="D881" s="4"/>
      <c r="E881" s="4"/>
      <c r="F881" s="4"/>
      <c r="G881" s="4"/>
      <c r="H881" s="5"/>
      <c r="I881" s="6"/>
      <c r="J881" s="4"/>
      <c r="K881" s="4"/>
      <c r="L881" s="4"/>
      <c r="M881" s="4"/>
      <c r="N881" s="4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12.0" customHeight="1">
      <c r="A882" s="44"/>
      <c r="B882" s="44"/>
      <c r="C882" s="44"/>
      <c r="D882" s="4"/>
      <c r="E882" s="4"/>
      <c r="F882" s="4"/>
      <c r="G882" s="4"/>
      <c r="H882" s="5"/>
      <c r="I882" s="6"/>
      <c r="J882" s="4"/>
      <c r="K882" s="4"/>
      <c r="L882" s="4"/>
      <c r="M882" s="4"/>
      <c r="N882" s="4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12.0" customHeight="1">
      <c r="A883" s="44"/>
      <c r="B883" s="44"/>
      <c r="C883" s="44"/>
      <c r="D883" s="4"/>
      <c r="E883" s="4"/>
      <c r="F883" s="4"/>
      <c r="G883" s="4"/>
      <c r="H883" s="5"/>
      <c r="I883" s="6"/>
      <c r="J883" s="4"/>
      <c r="K883" s="4"/>
      <c r="L883" s="4"/>
      <c r="M883" s="4"/>
      <c r="N883" s="4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12.0" customHeight="1">
      <c r="A884" s="44"/>
      <c r="B884" s="44"/>
      <c r="C884" s="44"/>
      <c r="D884" s="4"/>
      <c r="E884" s="4"/>
      <c r="F884" s="4"/>
      <c r="G884" s="4"/>
      <c r="H884" s="5"/>
      <c r="I884" s="6"/>
      <c r="J884" s="4"/>
      <c r="K884" s="4"/>
      <c r="L884" s="4"/>
      <c r="M884" s="4"/>
      <c r="N884" s="4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12.0" customHeight="1">
      <c r="A885" s="44"/>
      <c r="B885" s="44"/>
      <c r="C885" s="44"/>
      <c r="D885" s="4"/>
      <c r="E885" s="4"/>
      <c r="F885" s="4"/>
      <c r="G885" s="4"/>
      <c r="H885" s="5"/>
      <c r="I885" s="6"/>
      <c r="J885" s="4"/>
      <c r="K885" s="4"/>
      <c r="L885" s="4"/>
      <c r="M885" s="4"/>
      <c r="N885" s="4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12.0" customHeight="1">
      <c r="A886" s="44"/>
      <c r="B886" s="44"/>
      <c r="C886" s="44"/>
      <c r="D886" s="4"/>
      <c r="E886" s="4"/>
      <c r="F886" s="4"/>
      <c r="G886" s="4"/>
      <c r="H886" s="5"/>
      <c r="I886" s="6"/>
      <c r="J886" s="4"/>
      <c r="K886" s="4"/>
      <c r="L886" s="4"/>
      <c r="M886" s="4"/>
      <c r="N886" s="4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12.0" customHeight="1">
      <c r="A887" s="44"/>
      <c r="B887" s="44"/>
      <c r="C887" s="44"/>
      <c r="D887" s="4"/>
      <c r="E887" s="4"/>
      <c r="F887" s="4"/>
      <c r="G887" s="4"/>
      <c r="H887" s="5"/>
      <c r="I887" s="6"/>
      <c r="J887" s="4"/>
      <c r="K887" s="4"/>
      <c r="L887" s="4"/>
      <c r="M887" s="4"/>
      <c r="N887" s="4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12.0" customHeight="1">
      <c r="A888" s="44"/>
      <c r="B888" s="44"/>
      <c r="C888" s="44"/>
      <c r="D888" s="4"/>
      <c r="E888" s="4"/>
      <c r="F888" s="4"/>
      <c r="G888" s="4"/>
      <c r="H888" s="5"/>
      <c r="I888" s="6"/>
      <c r="J888" s="4"/>
      <c r="K888" s="4"/>
      <c r="L888" s="4"/>
      <c r="M888" s="4"/>
      <c r="N888" s="4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12.0" customHeight="1">
      <c r="A889" s="44"/>
      <c r="B889" s="44"/>
      <c r="C889" s="44"/>
      <c r="D889" s="4"/>
      <c r="E889" s="4"/>
      <c r="F889" s="4"/>
      <c r="G889" s="4"/>
      <c r="H889" s="5"/>
      <c r="I889" s="6"/>
      <c r="J889" s="4"/>
      <c r="K889" s="4"/>
      <c r="L889" s="4"/>
      <c r="M889" s="4"/>
      <c r="N889" s="4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12.0" customHeight="1">
      <c r="A890" s="44"/>
      <c r="B890" s="44"/>
      <c r="C890" s="44"/>
      <c r="D890" s="4"/>
      <c r="E890" s="4"/>
      <c r="F890" s="4"/>
      <c r="G890" s="4"/>
      <c r="H890" s="5"/>
      <c r="I890" s="6"/>
      <c r="J890" s="4"/>
      <c r="K890" s="4"/>
      <c r="L890" s="4"/>
      <c r="M890" s="4"/>
      <c r="N890" s="4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12.0" customHeight="1">
      <c r="A891" s="44"/>
      <c r="B891" s="44"/>
      <c r="C891" s="44"/>
      <c r="D891" s="4"/>
      <c r="E891" s="4"/>
      <c r="F891" s="4"/>
      <c r="G891" s="4"/>
      <c r="H891" s="5"/>
      <c r="I891" s="6"/>
      <c r="J891" s="4"/>
      <c r="K891" s="4"/>
      <c r="L891" s="4"/>
      <c r="M891" s="4"/>
      <c r="N891" s="4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12.0" customHeight="1">
      <c r="A892" s="44"/>
      <c r="B892" s="44"/>
      <c r="C892" s="44"/>
      <c r="D892" s="4"/>
      <c r="E892" s="4"/>
      <c r="F892" s="4"/>
      <c r="G892" s="4"/>
      <c r="H892" s="5"/>
      <c r="I892" s="6"/>
      <c r="J892" s="4"/>
      <c r="K892" s="4"/>
      <c r="L892" s="4"/>
      <c r="M892" s="4"/>
      <c r="N892" s="4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12.0" customHeight="1">
      <c r="A893" s="44"/>
      <c r="B893" s="44"/>
      <c r="C893" s="44"/>
      <c r="D893" s="4"/>
      <c r="E893" s="4"/>
      <c r="F893" s="4"/>
      <c r="G893" s="4"/>
      <c r="H893" s="5"/>
      <c r="I893" s="6"/>
      <c r="J893" s="4"/>
      <c r="K893" s="4"/>
      <c r="L893" s="4"/>
      <c r="M893" s="4"/>
      <c r="N893" s="4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12.0" customHeight="1">
      <c r="A894" s="44"/>
      <c r="B894" s="44"/>
      <c r="C894" s="44"/>
      <c r="D894" s="4"/>
      <c r="E894" s="4"/>
      <c r="F894" s="4"/>
      <c r="G894" s="4"/>
      <c r="H894" s="5"/>
      <c r="I894" s="6"/>
      <c r="J894" s="4"/>
      <c r="K894" s="4"/>
      <c r="L894" s="4"/>
      <c r="M894" s="4"/>
      <c r="N894" s="4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12.0" customHeight="1">
      <c r="A895" s="44"/>
      <c r="B895" s="44"/>
      <c r="C895" s="44"/>
      <c r="D895" s="4"/>
      <c r="E895" s="4"/>
      <c r="F895" s="4"/>
      <c r="G895" s="4"/>
      <c r="H895" s="5"/>
      <c r="I895" s="6"/>
      <c r="J895" s="4"/>
      <c r="K895" s="4"/>
      <c r="L895" s="4"/>
      <c r="M895" s="4"/>
      <c r="N895" s="4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12.0" customHeight="1">
      <c r="A896" s="44"/>
      <c r="B896" s="44"/>
      <c r="C896" s="44"/>
      <c r="D896" s="4"/>
      <c r="E896" s="4"/>
      <c r="F896" s="4"/>
      <c r="G896" s="4"/>
      <c r="H896" s="5"/>
      <c r="I896" s="6"/>
      <c r="J896" s="4"/>
      <c r="K896" s="4"/>
      <c r="L896" s="4"/>
      <c r="M896" s="4"/>
      <c r="N896" s="4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12.0" customHeight="1">
      <c r="A897" s="44"/>
      <c r="B897" s="44"/>
      <c r="C897" s="44"/>
      <c r="D897" s="4"/>
      <c r="E897" s="4"/>
      <c r="F897" s="4"/>
      <c r="G897" s="4"/>
      <c r="H897" s="5"/>
      <c r="I897" s="6"/>
      <c r="J897" s="4"/>
      <c r="K897" s="4"/>
      <c r="L897" s="4"/>
      <c r="M897" s="4"/>
      <c r="N897" s="4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12.0" customHeight="1">
      <c r="A898" s="44"/>
      <c r="B898" s="44"/>
      <c r="C898" s="44"/>
      <c r="D898" s="4"/>
      <c r="E898" s="4"/>
      <c r="F898" s="4"/>
      <c r="G898" s="4"/>
      <c r="H898" s="5"/>
      <c r="I898" s="6"/>
      <c r="J898" s="4"/>
      <c r="K898" s="4"/>
      <c r="L898" s="4"/>
      <c r="M898" s="4"/>
      <c r="N898" s="4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12.0" customHeight="1">
      <c r="A899" s="44"/>
      <c r="B899" s="44"/>
      <c r="C899" s="44"/>
      <c r="D899" s="4"/>
      <c r="E899" s="4"/>
      <c r="F899" s="4"/>
      <c r="G899" s="4"/>
      <c r="H899" s="5"/>
      <c r="I899" s="6"/>
      <c r="J899" s="4"/>
      <c r="K899" s="4"/>
      <c r="L899" s="4"/>
      <c r="M899" s="4"/>
      <c r="N899" s="4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12.0" customHeight="1">
      <c r="A900" s="44"/>
      <c r="B900" s="44"/>
      <c r="C900" s="44"/>
      <c r="D900" s="4"/>
      <c r="E900" s="4"/>
      <c r="F900" s="4"/>
      <c r="G900" s="4"/>
      <c r="H900" s="5"/>
      <c r="I900" s="6"/>
      <c r="J900" s="4"/>
      <c r="K900" s="4"/>
      <c r="L900" s="4"/>
      <c r="M900" s="4"/>
      <c r="N900" s="4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12.0" customHeight="1">
      <c r="A901" s="44"/>
      <c r="B901" s="44"/>
      <c r="C901" s="44"/>
      <c r="D901" s="4"/>
      <c r="E901" s="4"/>
      <c r="F901" s="4"/>
      <c r="G901" s="4"/>
      <c r="H901" s="5"/>
      <c r="I901" s="6"/>
      <c r="J901" s="4"/>
      <c r="K901" s="4"/>
      <c r="L901" s="4"/>
      <c r="M901" s="4"/>
      <c r="N901" s="4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12.0" customHeight="1">
      <c r="A902" s="44"/>
      <c r="B902" s="44"/>
      <c r="C902" s="44"/>
      <c r="D902" s="4"/>
      <c r="E902" s="4"/>
      <c r="F902" s="4"/>
      <c r="G902" s="4"/>
      <c r="H902" s="5"/>
      <c r="I902" s="6"/>
      <c r="J902" s="4"/>
      <c r="K902" s="4"/>
      <c r="L902" s="4"/>
      <c r="M902" s="4"/>
      <c r="N902" s="4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12.0" customHeight="1">
      <c r="A903" s="44"/>
      <c r="B903" s="44"/>
      <c r="C903" s="44"/>
      <c r="D903" s="4"/>
      <c r="E903" s="4"/>
      <c r="F903" s="4"/>
      <c r="G903" s="4"/>
      <c r="H903" s="5"/>
      <c r="I903" s="6"/>
      <c r="J903" s="4"/>
      <c r="K903" s="4"/>
      <c r="L903" s="4"/>
      <c r="M903" s="4"/>
      <c r="N903" s="4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12.0" customHeight="1">
      <c r="A904" s="44"/>
      <c r="B904" s="44"/>
      <c r="C904" s="44"/>
      <c r="D904" s="4"/>
      <c r="E904" s="4"/>
      <c r="F904" s="4"/>
      <c r="G904" s="4"/>
      <c r="H904" s="5"/>
      <c r="I904" s="6"/>
      <c r="J904" s="4"/>
      <c r="K904" s="4"/>
      <c r="L904" s="4"/>
      <c r="M904" s="4"/>
      <c r="N904" s="4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12.0" customHeight="1">
      <c r="A905" s="44"/>
      <c r="B905" s="44"/>
      <c r="C905" s="44"/>
      <c r="D905" s="4"/>
      <c r="E905" s="4"/>
      <c r="F905" s="4"/>
      <c r="G905" s="4"/>
      <c r="H905" s="5"/>
      <c r="I905" s="6"/>
      <c r="J905" s="4"/>
      <c r="K905" s="4"/>
      <c r="L905" s="4"/>
      <c r="M905" s="4"/>
      <c r="N905" s="4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12.0" customHeight="1">
      <c r="A906" s="44"/>
      <c r="B906" s="44"/>
      <c r="C906" s="44"/>
      <c r="D906" s="4"/>
      <c r="E906" s="4"/>
      <c r="F906" s="4"/>
      <c r="G906" s="4"/>
      <c r="H906" s="5"/>
      <c r="I906" s="6"/>
      <c r="J906" s="4"/>
      <c r="K906" s="4"/>
      <c r="L906" s="4"/>
      <c r="M906" s="4"/>
      <c r="N906" s="4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12.0" customHeight="1">
      <c r="A907" s="44"/>
      <c r="B907" s="44"/>
      <c r="C907" s="44"/>
      <c r="D907" s="4"/>
      <c r="E907" s="4"/>
      <c r="F907" s="4"/>
      <c r="G907" s="4"/>
      <c r="H907" s="5"/>
      <c r="I907" s="6"/>
      <c r="J907" s="4"/>
      <c r="K907" s="4"/>
      <c r="L907" s="4"/>
      <c r="M907" s="4"/>
      <c r="N907" s="4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12.0" customHeight="1">
      <c r="A908" s="44"/>
      <c r="B908" s="44"/>
      <c r="C908" s="44"/>
      <c r="D908" s="4"/>
      <c r="E908" s="4"/>
      <c r="F908" s="4"/>
      <c r="G908" s="4"/>
      <c r="H908" s="5"/>
      <c r="I908" s="6"/>
      <c r="J908" s="4"/>
      <c r="K908" s="4"/>
      <c r="L908" s="4"/>
      <c r="M908" s="4"/>
      <c r="N908" s="4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12.0" customHeight="1">
      <c r="A909" s="44"/>
      <c r="B909" s="44"/>
      <c r="C909" s="44"/>
      <c r="D909" s="4"/>
      <c r="E909" s="4"/>
      <c r="F909" s="4"/>
      <c r="G909" s="4"/>
      <c r="H909" s="5"/>
      <c r="I909" s="6"/>
      <c r="J909" s="4"/>
      <c r="K909" s="4"/>
      <c r="L909" s="4"/>
      <c r="M909" s="4"/>
      <c r="N909" s="4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12.0" customHeight="1">
      <c r="A910" s="44"/>
      <c r="B910" s="44"/>
      <c r="C910" s="44"/>
      <c r="D910" s="4"/>
      <c r="E910" s="4"/>
      <c r="F910" s="4"/>
      <c r="G910" s="4"/>
      <c r="H910" s="5"/>
      <c r="I910" s="6"/>
      <c r="J910" s="4"/>
      <c r="K910" s="4"/>
      <c r="L910" s="4"/>
      <c r="M910" s="4"/>
      <c r="N910" s="4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12.0" customHeight="1">
      <c r="A911" s="44"/>
      <c r="B911" s="44"/>
      <c r="C911" s="44"/>
      <c r="D911" s="4"/>
      <c r="E911" s="4"/>
      <c r="F911" s="4"/>
      <c r="G911" s="4"/>
      <c r="H911" s="5"/>
      <c r="I911" s="6"/>
      <c r="J911" s="4"/>
      <c r="K911" s="4"/>
      <c r="L911" s="4"/>
      <c r="M911" s="4"/>
      <c r="N911" s="4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12.0" customHeight="1">
      <c r="A912" s="44"/>
      <c r="B912" s="44"/>
      <c r="C912" s="44"/>
      <c r="D912" s="4"/>
      <c r="E912" s="4"/>
      <c r="F912" s="4"/>
      <c r="G912" s="4"/>
      <c r="H912" s="5"/>
      <c r="I912" s="6"/>
      <c r="J912" s="4"/>
      <c r="K912" s="4"/>
      <c r="L912" s="4"/>
      <c r="M912" s="4"/>
      <c r="N912" s="4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12.0" customHeight="1">
      <c r="A913" s="44"/>
      <c r="B913" s="44"/>
      <c r="C913" s="44"/>
      <c r="D913" s="4"/>
      <c r="E913" s="4"/>
      <c r="F913" s="4"/>
      <c r="G913" s="4"/>
      <c r="H913" s="5"/>
      <c r="I913" s="6"/>
      <c r="J913" s="4"/>
      <c r="K913" s="4"/>
      <c r="L913" s="4"/>
      <c r="M913" s="4"/>
      <c r="N913" s="4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12.0" customHeight="1">
      <c r="A914" s="44"/>
      <c r="B914" s="44"/>
      <c r="C914" s="44"/>
      <c r="D914" s="4"/>
      <c r="E914" s="4"/>
      <c r="F914" s="4"/>
      <c r="G914" s="4"/>
      <c r="H914" s="5"/>
      <c r="I914" s="6"/>
      <c r="J914" s="4"/>
      <c r="K914" s="4"/>
      <c r="L914" s="4"/>
      <c r="M914" s="4"/>
      <c r="N914" s="4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12.0" customHeight="1">
      <c r="A915" s="44"/>
      <c r="B915" s="44"/>
      <c r="C915" s="44"/>
      <c r="D915" s="4"/>
      <c r="E915" s="4"/>
      <c r="F915" s="4"/>
      <c r="G915" s="4"/>
      <c r="H915" s="5"/>
      <c r="I915" s="6"/>
      <c r="J915" s="4"/>
      <c r="K915" s="4"/>
      <c r="L915" s="4"/>
      <c r="M915" s="4"/>
      <c r="N915" s="4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12.0" customHeight="1">
      <c r="A916" s="44"/>
      <c r="B916" s="44"/>
      <c r="C916" s="44"/>
      <c r="D916" s="4"/>
      <c r="E916" s="4"/>
      <c r="F916" s="4"/>
      <c r="G916" s="4"/>
      <c r="H916" s="5"/>
      <c r="I916" s="6"/>
      <c r="J916" s="4"/>
      <c r="K916" s="4"/>
      <c r="L916" s="4"/>
      <c r="M916" s="4"/>
      <c r="N916" s="4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12.0" customHeight="1">
      <c r="A917" s="44"/>
      <c r="B917" s="44"/>
      <c r="C917" s="44"/>
      <c r="D917" s="4"/>
      <c r="E917" s="4"/>
      <c r="F917" s="4"/>
      <c r="G917" s="4"/>
      <c r="H917" s="5"/>
      <c r="I917" s="6"/>
      <c r="J917" s="4"/>
      <c r="K917" s="4"/>
      <c r="L917" s="4"/>
      <c r="M917" s="4"/>
      <c r="N917" s="4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12.0" customHeight="1">
      <c r="A918" s="44"/>
      <c r="B918" s="44"/>
      <c r="C918" s="44"/>
      <c r="D918" s="4"/>
      <c r="E918" s="4"/>
      <c r="F918" s="4"/>
      <c r="G918" s="4"/>
      <c r="H918" s="5"/>
      <c r="I918" s="6"/>
      <c r="J918" s="4"/>
      <c r="K918" s="4"/>
      <c r="L918" s="4"/>
      <c r="M918" s="4"/>
      <c r="N918" s="4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12.0" customHeight="1">
      <c r="A919" s="44"/>
      <c r="B919" s="44"/>
      <c r="C919" s="44"/>
      <c r="D919" s="4"/>
      <c r="E919" s="4"/>
      <c r="F919" s="4"/>
      <c r="G919" s="4"/>
      <c r="H919" s="5"/>
      <c r="I919" s="6"/>
      <c r="J919" s="4"/>
      <c r="K919" s="4"/>
      <c r="L919" s="4"/>
      <c r="M919" s="4"/>
      <c r="N919" s="4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12.0" customHeight="1">
      <c r="A920" s="44"/>
      <c r="B920" s="44"/>
      <c r="C920" s="44"/>
      <c r="D920" s="4"/>
      <c r="E920" s="4"/>
      <c r="F920" s="4"/>
      <c r="G920" s="4"/>
      <c r="H920" s="5"/>
      <c r="I920" s="6"/>
      <c r="J920" s="4"/>
      <c r="K920" s="4"/>
      <c r="L920" s="4"/>
      <c r="M920" s="4"/>
      <c r="N920" s="4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12.0" customHeight="1">
      <c r="A921" s="44"/>
      <c r="B921" s="44"/>
      <c r="C921" s="44"/>
      <c r="D921" s="4"/>
      <c r="E921" s="4"/>
      <c r="F921" s="4"/>
      <c r="G921" s="4"/>
      <c r="H921" s="5"/>
      <c r="I921" s="6"/>
      <c r="J921" s="4"/>
      <c r="K921" s="4"/>
      <c r="L921" s="4"/>
      <c r="M921" s="4"/>
      <c r="N921" s="4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12.0" customHeight="1">
      <c r="A922" s="44"/>
      <c r="B922" s="44"/>
      <c r="C922" s="44"/>
      <c r="D922" s="4"/>
      <c r="E922" s="4"/>
      <c r="F922" s="4"/>
      <c r="G922" s="4"/>
      <c r="H922" s="5"/>
      <c r="I922" s="6"/>
      <c r="J922" s="4"/>
      <c r="K922" s="4"/>
      <c r="L922" s="4"/>
      <c r="M922" s="4"/>
      <c r="N922" s="4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12.0" customHeight="1">
      <c r="A923" s="44"/>
      <c r="B923" s="44"/>
      <c r="C923" s="44"/>
      <c r="D923" s="4"/>
      <c r="E923" s="4"/>
      <c r="F923" s="4"/>
      <c r="G923" s="4"/>
      <c r="H923" s="5"/>
      <c r="I923" s="6"/>
      <c r="J923" s="4"/>
      <c r="K923" s="4"/>
      <c r="L923" s="4"/>
      <c r="M923" s="4"/>
      <c r="N923" s="4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12.0" customHeight="1">
      <c r="A924" s="44"/>
      <c r="B924" s="44"/>
      <c r="C924" s="44"/>
      <c r="D924" s="4"/>
      <c r="E924" s="4"/>
      <c r="F924" s="4"/>
      <c r="G924" s="4"/>
      <c r="H924" s="5"/>
      <c r="I924" s="6"/>
      <c r="J924" s="4"/>
      <c r="K924" s="4"/>
      <c r="L924" s="4"/>
      <c r="M924" s="4"/>
      <c r="N924" s="4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12.0" customHeight="1">
      <c r="A925" s="44"/>
      <c r="B925" s="44"/>
      <c r="C925" s="44"/>
      <c r="D925" s="4"/>
      <c r="E925" s="4"/>
      <c r="F925" s="4"/>
      <c r="G925" s="4"/>
      <c r="H925" s="5"/>
      <c r="I925" s="6"/>
      <c r="J925" s="4"/>
      <c r="K925" s="4"/>
      <c r="L925" s="4"/>
      <c r="M925" s="4"/>
      <c r="N925" s="4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12.0" customHeight="1">
      <c r="A926" s="44"/>
      <c r="B926" s="44"/>
      <c r="C926" s="44"/>
      <c r="D926" s="4"/>
      <c r="E926" s="4"/>
      <c r="F926" s="4"/>
      <c r="G926" s="4"/>
      <c r="H926" s="5"/>
      <c r="I926" s="6"/>
      <c r="J926" s="4"/>
      <c r="K926" s="4"/>
      <c r="L926" s="4"/>
      <c r="M926" s="4"/>
      <c r="N926" s="4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12.0" customHeight="1">
      <c r="A927" s="44"/>
      <c r="B927" s="44"/>
      <c r="C927" s="44"/>
      <c r="D927" s="4"/>
      <c r="E927" s="4"/>
      <c r="F927" s="4"/>
      <c r="G927" s="4"/>
      <c r="H927" s="5"/>
      <c r="I927" s="6"/>
      <c r="J927" s="4"/>
      <c r="K927" s="4"/>
      <c r="L927" s="4"/>
      <c r="M927" s="4"/>
      <c r="N927" s="4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12.0" customHeight="1">
      <c r="A928" s="44"/>
      <c r="B928" s="44"/>
      <c r="C928" s="44"/>
      <c r="D928" s="4"/>
      <c r="E928" s="4"/>
      <c r="F928" s="4"/>
      <c r="G928" s="4"/>
      <c r="H928" s="5"/>
      <c r="I928" s="6"/>
      <c r="J928" s="4"/>
      <c r="K928" s="4"/>
      <c r="L928" s="4"/>
      <c r="M928" s="4"/>
      <c r="N928" s="4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12.0" customHeight="1">
      <c r="A929" s="44"/>
      <c r="B929" s="44"/>
      <c r="C929" s="44"/>
      <c r="D929" s="4"/>
      <c r="E929" s="4"/>
      <c r="F929" s="4"/>
      <c r="G929" s="4"/>
      <c r="H929" s="5"/>
      <c r="I929" s="6"/>
      <c r="J929" s="4"/>
      <c r="K929" s="4"/>
      <c r="L929" s="4"/>
      <c r="M929" s="4"/>
      <c r="N929" s="4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12.0" customHeight="1">
      <c r="A930" s="44"/>
      <c r="B930" s="44"/>
      <c r="C930" s="44"/>
      <c r="D930" s="4"/>
      <c r="E930" s="4"/>
      <c r="F930" s="4"/>
      <c r="G930" s="4"/>
      <c r="H930" s="5"/>
      <c r="I930" s="6"/>
      <c r="J930" s="4"/>
      <c r="K930" s="4"/>
      <c r="L930" s="4"/>
      <c r="M930" s="4"/>
      <c r="N930" s="4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12.0" customHeight="1">
      <c r="A931" s="44"/>
      <c r="B931" s="44"/>
      <c r="C931" s="44"/>
      <c r="D931" s="4"/>
      <c r="E931" s="4"/>
      <c r="F931" s="4"/>
      <c r="G931" s="4"/>
      <c r="H931" s="5"/>
      <c r="I931" s="6"/>
      <c r="J931" s="4"/>
      <c r="K931" s="4"/>
      <c r="L931" s="4"/>
      <c r="M931" s="4"/>
      <c r="N931" s="4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12.0" customHeight="1">
      <c r="A932" s="44"/>
      <c r="B932" s="44"/>
      <c r="C932" s="44"/>
      <c r="D932" s="4"/>
      <c r="E932" s="4"/>
      <c r="F932" s="4"/>
      <c r="G932" s="4"/>
      <c r="H932" s="5"/>
      <c r="I932" s="6"/>
      <c r="J932" s="4"/>
      <c r="K932" s="4"/>
      <c r="L932" s="4"/>
      <c r="M932" s="4"/>
      <c r="N932" s="4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12.0" customHeight="1">
      <c r="A933" s="44"/>
      <c r="B933" s="44"/>
      <c r="C933" s="44"/>
      <c r="D933" s="4"/>
      <c r="E933" s="4"/>
      <c r="F933" s="4"/>
      <c r="G933" s="4"/>
      <c r="H933" s="5"/>
      <c r="I933" s="6"/>
      <c r="J933" s="4"/>
      <c r="K933" s="4"/>
      <c r="L933" s="4"/>
      <c r="M933" s="4"/>
      <c r="N933" s="4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12.0" customHeight="1">
      <c r="A934" s="44"/>
      <c r="B934" s="44"/>
      <c r="C934" s="44"/>
      <c r="D934" s="4"/>
      <c r="E934" s="4"/>
      <c r="F934" s="4"/>
      <c r="G934" s="4"/>
      <c r="H934" s="5"/>
      <c r="I934" s="6"/>
      <c r="J934" s="4"/>
      <c r="K934" s="4"/>
      <c r="L934" s="4"/>
      <c r="M934" s="4"/>
      <c r="N934" s="4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12.0" customHeight="1">
      <c r="A935" s="44"/>
      <c r="B935" s="44"/>
      <c r="C935" s="44"/>
      <c r="D935" s="4"/>
      <c r="E935" s="4"/>
      <c r="F935" s="4"/>
      <c r="G935" s="4"/>
      <c r="H935" s="5"/>
      <c r="I935" s="6"/>
      <c r="J935" s="4"/>
      <c r="K935" s="4"/>
      <c r="L935" s="4"/>
      <c r="M935" s="4"/>
      <c r="N935" s="4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12.0" customHeight="1">
      <c r="A936" s="44"/>
      <c r="B936" s="44"/>
      <c r="C936" s="44"/>
      <c r="D936" s="4"/>
      <c r="E936" s="4"/>
      <c r="F936" s="4"/>
      <c r="G936" s="4"/>
      <c r="H936" s="5"/>
      <c r="I936" s="6"/>
      <c r="J936" s="4"/>
      <c r="K936" s="4"/>
      <c r="L936" s="4"/>
      <c r="M936" s="4"/>
      <c r="N936" s="4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12.0" customHeight="1">
      <c r="A937" s="44"/>
      <c r="B937" s="44"/>
      <c r="C937" s="44"/>
      <c r="D937" s="4"/>
      <c r="E937" s="4"/>
      <c r="F937" s="4"/>
      <c r="G937" s="4"/>
      <c r="H937" s="5"/>
      <c r="I937" s="6"/>
      <c r="J937" s="4"/>
      <c r="K937" s="4"/>
      <c r="L937" s="4"/>
      <c r="M937" s="4"/>
      <c r="N937" s="4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12.0" customHeight="1">
      <c r="A938" s="44"/>
      <c r="B938" s="44"/>
      <c r="C938" s="44"/>
      <c r="D938" s="4"/>
      <c r="E938" s="4"/>
      <c r="F938" s="4"/>
      <c r="G938" s="4"/>
      <c r="H938" s="5"/>
      <c r="I938" s="6"/>
      <c r="J938" s="4"/>
      <c r="K938" s="4"/>
      <c r="L938" s="4"/>
      <c r="M938" s="4"/>
      <c r="N938" s="4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12.0" customHeight="1">
      <c r="A939" s="44"/>
      <c r="B939" s="44"/>
      <c r="C939" s="44"/>
      <c r="D939" s="4"/>
      <c r="E939" s="4"/>
      <c r="F939" s="4"/>
      <c r="G939" s="4"/>
      <c r="H939" s="5"/>
      <c r="I939" s="6"/>
      <c r="J939" s="4"/>
      <c r="K939" s="4"/>
      <c r="L939" s="4"/>
      <c r="M939" s="4"/>
      <c r="N939" s="4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12.0" customHeight="1">
      <c r="A940" s="44"/>
      <c r="B940" s="44"/>
      <c r="C940" s="44"/>
      <c r="D940" s="4"/>
      <c r="E940" s="4"/>
      <c r="F940" s="4"/>
      <c r="G940" s="4"/>
      <c r="H940" s="5"/>
      <c r="I940" s="6"/>
      <c r="J940" s="4"/>
      <c r="K940" s="4"/>
      <c r="L940" s="4"/>
      <c r="M940" s="4"/>
      <c r="N940" s="4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12.0" customHeight="1">
      <c r="A941" s="44"/>
      <c r="B941" s="44"/>
      <c r="C941" s="44"/>
      <c r="D941" s="4"/>
      <c r="E941" s="4"/>
      <c r="F941" s="4"/>
      <c r="G941" s="4"/>
      <c r="H941" s="5"/>
      <c r="I941" s="6"/>
      <c r="J941" s="4"/>
      <c r="K941" s="4"/>
      <c r="L941" s="4"/>
      <c r="M941" s="4"/>
      <c r="N941" s="4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12.0" customHeight="1">
      <c r="A942" s="44"/>
      <c r="B942" s="44"/>
      <c r="C942" s="44"/>
      <c r="D942" s="4"/>
      <c r="E942" s="4"/>
      <c r="F942" s="4"/>
      <c r="G942" s="4"/>
      <c r="H942" s="5"/>
      <c r="I942" s="6"/>
      <c r="J942" s="4"/>
      <c r="K942" s="4"/>
      <c r="L942" s="4"/>
      <c r="M942" s="4"/>
      <c r="N942" s="4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12.0" customHeight="1">
      <c r="A943" s="44"/>
      <c r="B943" s="44"/>
      <c r="C943" s="44"/>
      <c r="D943" s="4"/>
      <c r="E943" s="4"/>
      <c r="F943" s="4"/>
      <c r="G943" s="4"/>
      <c r="H943" s="5"/>
      <c r="I943" s="6"/>
      <c r="J943" s="4"/>
      <c r="K943" s="4"/>
      <c r="L943" s="4"/>
      <c r="M943" s="4"/>
      <c r="N943" s="4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12.0" customHeight="1">
      <c r="A944" s="44"/>
      <c r="B944" s="44"/>
      <c r="C944" s="44"/>
      <c r="D944" s="4"/>
      <c r="E944" s="4"/>
      <c r="F944" s="4"/>
      <c r="G944" s="4"/>
      <c r="H944" s="5"/>
      <c r="I944" s="6"/>
      <c r="J944" s="4"/>
      <c r="K944" s="4"/>
      <c r="L944" s="4"/>
      <c r="M944" s="4"/>
      <c r="N944" s="4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12.0" customHeight="1">
      <c r="A945" s="44"/>
      <c r="B945" s="44"/>
      <c r="C945" s="44"/>
      <c r="D945" s="4"/>
      <c r="E945" s="4"/>
      <c r="F945" s="4"/>
      <c r="G945" s="4"/>
      <c r="H945" s="5"/>
      <c r="I945" s="6"/>
      <c r="J945" s="4"/>
      <c r="K945" s="4"/>
      <c r="L945" s="4"/>
      <c r="M945" s="4"/>
      <c r="N945" s="4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12.0" customHeight="1">
      <c r="A946" s="44"/>
      <c r="B946" s="44"/>
      <c r="C946" s="44"/>
      <c r="D946" s="4"/>
      <c r="E946" s="4"/>
      <c r="F946" s="4"/>
      <c r="G946" s="4"/>
      <c r="H946" s="5"/>
      <c r="I946" s="6"/>
      <c r="J946" s="4"/>
      <c r="K946" s="4"/>
      <c r="L946" s="4"/>
      <c r="M946" s="4"/>
      <c r="N946" s="4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12.0" customHeight="1">
      <c r="A947" s="44"/>
      <c r="B947" s="44"/>
      <c r="C947" s="44"/>
      <c r="D947" s="4"/>
      <c r="E947" s="4"/>
      <c r="F947" s="4"/>
      <c r="G947" s="4"/>
      <c r="H947" s="5"/>
      <c r="I947" s="6"/>
      <c r="J947" s="4"/>
      <c r="K947" s="4"/>
      <c r="L947" s="4"/>
      <c r="M947" s="4"/>
      <c r="N947" s="4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12.0" customHeight="1">
      <c r="A948" s="44"/>
      <c r="B948" s="44"/>
      <c r="C948" s="44"/>
      <c r="D948" s="4"/>
      <c r="E948" s="4"/>
      <c r="F948" s="4"/>
      <c r="G948" s="4"/>
      <c r="H948" s="5"/>
      <c r="I948" s="6"/>
      <c r="J948" s="4"/>
      <c r="K948" s="4"/>
      <c r="L948" s="4"/>
      <c r="M948" s="4"/>
      <c r="N948" s="4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12.0" customHeight="1">
      <c r="A949" s="44"/>
      <c r="B949" s="44"/>
      <c r="C949" s="44"/>
      <c r="D949" s="4"/>
      <c r="E949" s="4"/>
      <c r="F949" s="4"/>
      <c r="G949" s="4"/>
      <c r="H949" s="5"/>
      <c r="I949" s="6"/>
      <c r="J949" s="4"/>
      <c r="K949" s="4"/>
      <c r="L949" s="4"/>
      <c r="M949" s="4"/>
      <c r="N949" s="4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12.0" customHeight="1">
      <c r="A950" s="44"/>
      <c r="B950" s="44"/>
      <c r="C950" s="44"/>
      <c r="D950" s="4"/>
      <c r="E950" s="4"/>
      <c r="F950" s="4"/>
      <c r="G950" s="4"/>
      <c r="H950" s="5"/>
      <c r="I950" s="6"/>
      <c r="J950" s="4"/>
      <c r="K950" s="4"/>
      <c r="L950" s="4"/>
      <c r="M950" s="4"/>
      <c r="N950" s="4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12.0" customHeight="1">
      <c r="A951" s="44"/>
      <c r="B951" s="44"/>
      <c r="C951" s="44"/>
      <c r="D951" s="4"/>
      <c r="E951" s="4"/>
      <c r="F951" s="4"/>
      <c r="G951" s="4"/>
      <c r="H951" s="5"/>
      <c r="I951" s="6"/>
      <c r="J951" s="4"/>
      <c r="K951" s="4"/>
      <c r="L951" s="4"/>
      <c r="M951" s="4"/>
      <c r="N951" s="4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12.0" customHeight="1">
      <c r="A952" s="44"/>
      <c r="B952" s="44"/>
      <c r="C952" s="44"/>
      <c r="D952" s="4"/>
      <c r="E952" s="4"/>
      <c r="F952" s="4"/>
      <c r="G952" s="4"/>
      <c r="H952" s="5"/>
      <c r="I952" s="6"/>
      <c r="J952" s="4"/>
      <c r="K952" s="4"/>
      <c r="L952" s="4"/>
      <c r="M952" s="4"/>
      <c r="N952" s="4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12.0" customHeight="1">
      <c r="A953" s="44"/>
      <c r="B953" s="44"/>
      <c r="C953" s="44"/>
      <c r="D953" s="4"/>
      <c r="E953" s="4"/>
      <c r="F953" s="4"/>
      <c r="G953" s="4"/>
      <c r="H953" s="5"/>
      <c r="I953" s="6"/>
      <c r="J953" s="4"/>
      <c r="K953" s="4"/>
      <c r="L953" s="4"/>
      <c r="M953" s="4"/>
      <c r="N953" s="4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12.0" customHeight="1">
      <c r="A954" s="44"/>
      <c r="B954" s="44"/>
      <c r="C954" s="44"/>
      <c r="D954" s="4"/>
      <c r="E954" s="4"/>
      <c r="F954" s="4"/>
      <c r="G954" s="4"/>
      <c r="H954" s="5"/>
      <c r="I954" s="6"/>
      <c r="J954" s="4"/>
      <c r="K954" s="4"/>
      <c r="L954" s="4"/>
      <c r="M954" s="4"/>
      <c r="N954" s="4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12.0" customHeight="1">
      <c r="A955" s="44"/>
      <c r="B955" s="44"/>
      <c r="C955" s="44"/>
      <c r="D955" s="4"/>
      <c r="E955" s="4"/>
      <c r="F955" s="4"/>
      <c r="G955" s="4"/>
      <c r="H955" s="5"/>
      <c r="I955" s="6"/>
      <c r="J955" s="4"/>
      <c r="K955" s="4"/>
      <c r="L955" s="4"/>
      <c r="M955" s="4"/>
      <c r="N955" s="4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12.0" customHeight="1">
      <c r="A956" s="44"/>
      <c r="B956" s="44"/>
      <c r="C956" s="44"/>
      <c r="D956" s="4"/>
      <c r="E956" s="4"/>
      <c r="F956" s="4"/>
      <c r="G956" s="4"/>
      <c r="H956" s="5"/>
      <c r="I956" s="6"/>
      <c r="J956" s="4"/>
      <c r="K956" s="4"/>
      <c r="L956" s="4"/>
      <c r="M956" s="4"/>
      <c r="N956" s="4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12.0" customHeight="1">
      <c r="A957" s="44"/>
      <c r="B957" s="44"/>
      <c r="C957" s="44"/>
      <c r="D957" s="4"/>
      <c r="E957" s="4"/>
      <c r="F957" s="4"/>
      <c r="G957" s="4"/>
      <c r="H957" s="5"/>
      <c r="I957" s="6"/>
      <c r="J957" s="4"/>
      <c r="K957" s="4"/>
      <c r="L957" s="4"/>
      <c r="M957" s="4"/>
      <c r="N957" s="4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12.0" customHeight="1">
      <c r="A958" s="44"/>
      <c r="B958" s="44"/>
      <c r="C958" s="44"/>
      <c r="D958" s="4"/>
      <c r="E958" s="4"/>
      <c r="F958" s="4"/>
      <c r="G958" s="4"/>
      <c r="H958" s="5"/>
      <c r="I958" s="6"/>
      <c r="J958" s="4"/>
      <c r="K958" s="4"/>
      <c r="L958" s="4"/>
      <c r="M958" s="4"/>
      <c r="N958" s="4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12.0" customHeight="1">
      <c r="A959" s="44"/>
      <c r="B959" s="44"/>
      <c r="C959" s="44"/>
      <c r="D959" s="4"/>
      <c r="E959" s="4"/>
      <c r="F959" s="4"/>
      <c r="G959" s="4"/>
      <c r="H959" s="5"/>
      <c r="I959" s="6"/>
      <c r="J959" s="4"/>
      <c r="K959" s="4"/>
      <c r="L959" s="4"/>
      <c r="M959" s="4"/>
      <c r="N959" s="4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12.0" customHeight="1">
      <c r="A960" s="44"/>
      <c r="B960" s="44"/>
      <c r="C960" s="44"/>
      <c r="D960" s="4"/>
      <c r="E960" s="4"/>
      <c r="F960" s="4"/>
      <c r="G960" s="4"/>
      <c r="H960" s="5"/>
      <c r="I960" s="6"/>
      <c r="J960" s="4"/>
      <c r="K960" s="4"/>
      <c r="L960" s="4"/>
      <c r="M960" s="4"/>
      <c r="N960" s="4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12.0" customHeight="1">
      <c r="A961" s="44"/>
      <c r="B961" s="44"/>
      <c r="C961" s="44"/>
      <c r="D961" s="4"/>
      <c r="E961" s="4"/>
      <c r="F961" s="4"/>
      <c r="G961" s="4"/>
      <c r="H961" s="5"/>
      <c r="I961" s="6"/>
      <c r="J961" s="4"/>
      <c r="K961" s="4"/>
      <c r="L961" s="4"/>
      <c r="M961" s="4"/>
      <c r="N961" s="4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12.0" customHeight="1">
      <c r="A962" s="44"/>
      <c r="B962" s="44"/>
      <c r="C962" s="44"/>
      <c r="D962" s="4"/>
      <c r="E962" s="4"/>
      <c r="F962" s="4"/>
      <c r="G962" s="4"/>
      <c r="H962" s="5"/>
      <c r="I962" s="6"/>
      <c r="J962" s="4"/>
      <c r="K962" s="4"/>
      <c r="L962" s="4"/>
      <c r="M962" s="4"/>
      <c r="N962" s="4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12.0" customHeight="1">
      <c r="A963" s="44"/>
      <c r="B963" s="44"/>
      <c r="C963" s="44"/>
      <c r="D963" s="4"/>
      <c r="E963" s="4"/>
      <c r="F963" s="4"/>
      <c r="G963" s="4"/>
      <c r="H963" s="5"/>
      <c r="I963" s="6"/>
      <c r="J963" s="4"/>
      <c r="K963" s="4"/>
      <c r="L963" s="4"/>
      <c r="M963" s="4"/>
      <c r="N963" s="4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12.0" customHeight="1">
      <c r="A964" s="44"/>
      <c r="B964" s="44"/>
      <c r="C964" s="44"/>
      <c r="D964" s="4"/>
      <c r="E964" s="4"/>
      <c r="F964" s="4"/>
      <c r="G964" s="4"/>
      <c r="H964" s="5"/>
      <c r="I964" s="6"/>
      <c r="J964" s="4"/>
      <c r="K964" s="4"/>
      <c r="L964" s="4"/>
      <c r="M964" s="4"/>
      <c r="N964" s="4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12.0" customHeight="1">
      <c r="A965" s="44"/>
      <c r="B965" s="44"/>
      <c r="C965" s="44"/>
      <c r="D965" s="4"/>
      <c r="E965" s="4"/>
      <c r="F965" s="4"/>
      <c r="G965" s="4"/>
      <c r="H965" s="5"/>
      <c r="I965" s="6"/>
      <c r="J965" s="4"/>
      <c r="K965" s="4"/>
      <c r="L965" s="4"/>
      <c r="M965" s="4"/>
      <c r="N965" s="4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12.0" customHeight="1">
      <c r="A966" s="44"/>
      <c r="B966" s="44"/>
      <c r="C966" s="44"/>
      <c r="D966" s="4"/>
      <c r="E966" s="4"/>
      <c r="F966" s="4"/>
      <c r="G966" s="4"/>
      <c r="H966" s="5"/>
      <c r="I966" s="6"/>
      <c r="J966" s="4"/>
      <c r="K966" s="4"/>
      <c r="L966" s="4"/>
      <c r="M966" s="4"/>
      <c r="N966" s="4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12.0" customHeight="1">
      <c r="A967" s="44"/>
      <c r="B967" s="44"/>
      <c r="C967" s="44"/>
      <c r="D967" s="4"/>
      <c r="E967" s="4"/>
      <c r="F967" s="4"/>
      <c r="G967" s="4"/>
      <c r="H967" s="5"/>
      <c r="I967" s="6"/>
      <c r="J967" s="4"/>
      <c r="K967" s="4"/>
      <c r="L967" s="4"/>
      <c r="M967" s="4"/>
      <c r="N967" s="4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12.0" customHeight="1">
      <c r="A968" s="44"/>
      <c r="B968" s="44"/>
      <c r="C968" s="44"/>
      <c r="D968" s="4"/>
      <c r="E968" s="4"/>
      <c r="F968" s="4"/>
      <c r="G968" s="4"/>
      <c r="H968" s="5"/>
      <c r="I968" s="6"/>
      <c r="J968" s="4"/>
      <c r="K968" s="4"/>
      <c r="L968" s="4"/>
      <c r="M968" s="4"/>
      <c r="N968" s="4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12.0" customHeight="1">
      <c r="A969" s="44"/>
      <c r="B969" s="44"/>
      <c r="C969" s="44"/>
      <c r="D969" s="4"/>
      <c r="E969" s="4"/>
      <c r="F969" s="4"/>
      <c r="G969" s="4"/>
      <c r="H969" s="5"/>
      <c r="I969" s="6"/>
      <c r="J969" s="4"/>
      <c r="K969" s="4"/>
      <c r="L969" s="4"/>
      <c r="M969" s="4"/>
      <c r="N969" s="4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12.0" customHeight="1">
      <c r="A970" s="44"/>
      <c r="B970" s="44"/>
      <c r="C970" s="44"/>
      <c r="D970" s="4"/>
      <c r="E970" s="4"/>
      <c r="F970" s="4"/>
      <c r="G970" s="4"/>
      <c r="H970" s="5"/>
      <c r="I970" s="6"/>
      <c r="J970" s="4"/>
      <c r="K970" s="4"/>
      <c r="L970" s="4"/>
      <c r="M970" s="4"/>
      <c r="N970" s="4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12.0" customHeight="1">
      <c r="A971" s="44"/>
      <c r="B971" s="44"/>
      <c r="C971" s="44"/>
      <c r="D971" s="4"/>
      <c r="E971" s="4"/>
      <c r="F971" s="4"/>
      <c r="G971" s="4"/>
      <c r="H971" s="5"/>
      <c r="I971" s="6"/>
      <c r="J971" s="4"/>
      <c r="K971" s="4"/>
      <c r="L971" s="4"/>
      <c r="M971" s="4"/>
      <c r="N971" s="4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12.0" customHeight="1">
      <c r="A972" s="44"/>
      <c r="B972" s="44"/>
      <c r="C972" s="44"/>
      <c r="D972" s="4"/>
      <c r="E972" s="4"/>
      <c r="F972" s="4"/>
      <c r="G972" s="4"/>
      <c r="H972" s="5"/>
      <c r="I972" s="6"/>
      <c r="J972" s="4"/>
      <c r="K972" s="4"/>
      <c r="L972" s="4"/>
      <c r="M972" s="4"/>
      <c r="N972" s="4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12.0" customHeight="1">
      <c r="A973" s="44"/>
      <c r="B973" s="44"/>
      <c r="C973" s="44"/>
      <c r="D973" s="4"/>
      <c r="E973" s="4"/>
      <c r="F973" s="4"/>
      <c r="G973" s="4"/>
      <c r="H973" s="5"/>
      <c r="I973" s="6"/>
      <c r="J973" s="4"/>
      <c r="K973" s="4"/>
      <c r="L973" s="4"/>
      <c r="M973" s="4"/>
      <c r="N973" s="4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12.0" customHeight="1">
      <c r="A974" s="44"/>
      <c r="B974" s="44"/>
      <c r="C974" s="44"/>
      <c r="D974" s="4"/>
      <c r="E974" s="4"/>
      <c r="F974" s="4"/>
      <c r="G974" s="4"/>
      <c r="H974" s="5"/>
      <c r="I974" s="6"/>
      <c r="J974" s="4"/>
      <c r="K974" s="4"/>
      <c r="L974" s="4"/>
      <c r="M974" s="4"/>
      <c r="N974" s="4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12.0" customHeight="1">
      <c r="A975" s="44"/>
      <c r="B975" s="44"/>
      <c r="C975" s="44"/>
      <c r="D975" s="4"/>
      <c r="E975" s="4"/>
      <c r="F975" s="4"/>
      <c r="G975" s="4"/>
      <c r="H975" s="5"/>
      <c r="I975" s="6"/>
      <c r="J975" s="4"/>
      <c r="K975" s="4"/>
      <c r="L975" s="4"/>
      <c r="M975" s="4"/>
      <c r="N975" s="4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12.0" customHeight="1">
      <c r="A976" s="44"/>
      <c r="B976" s="44"/>
      <c r="C976" s="44"/>
      <c r="D976" s="4"/>
      <c r="E976" s="4"/>
      <c r="F976" s="4"/>
      <c r="G976" s="4"/>
      <c r="H976" s="5"/>
      <c r="I976" s="6"/>
      <c r="J976" s="4"/>
      <c r="K976" s="4"/>
      <c r="L976" s="4"/>
      <c r="M976" s="4"/>
      <c r="N976" s="4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12.0" customHeight="1">
      <c r="A977" s="44"/>
      <c r="B977" s="44"/>
      <c r="C977" s="44"/>
      <c r="D977" s="4"/>
      <c r="E977" s="4"/>
      <c r="F977" s="4"/>
      <c r="G977" s="4"/>
      <c r="H977" s="5"/>
      <c r="I977" s="6"/>
      <c r="J977" s="4"/>
      <c r="K977" s="4"/>
      <c r="L977" s="4"/>
      <c r="M977" s="4"/>
      <c r="N977" s="4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12.0" customHeight="1">
      <c r="A978" s="44"/>
      <c r="B978" s="44"/>
      <c r="C978" s="44"/>
      <c r="D978" s="4"/>
      <c r="E978" s="4"/>
      <c r="F978" s="4"/>
      <c r="G978" s="4"/>
      <c r="H978" s="5"/>
      <c r="I978" s="6"/>
      <c r="J978" s="4"/>
      <c r="K978" s="4"/>
      <c r="L978" s="4"/>
      <c r="M978" s="4"/>
      <c r="N978" s="4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12.0" customHeight="1">
      <c r="A979" s="44"/>
      <c r="B979" s="44"/>
      <c r="C979" s="44"/>
      <c r="D979" s="4"/>
      <c r="E979" s="4"/>
      <c r="F979" s="4"/>
      <c r="G979" s="4"/>
      <c r="H979" s="5"/>
      <c r="I979" s="6"/>
      <c r="J979" s="4"/>
      <c r="K979" s="4"/>
      <c r="L979" s="4"/>
      <c r="M979" s="4"/>
      <c r="N979" s="4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12.0" customHeight="1">
      <c r="A980" s="44"/>
      <c r="B980" s="44"/>
      <c r="C980" s="44"/>
      <c r="D980" s="4"/>
      <c r="E980" s="4"/>
      <c r="F980" s="4"/>
      <c r="G980" s="4"/>
      <c r="H980" s="5"/>
      <c r="I980" s="6"/>
      <c r="J980" s="4"/>
      <c r="K980" s="4"/>
      <c r="L980" s="4"/>
      <c r="M980" s="4"/>
      <c r="N980" s="4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12.0" customHeight="1">
      <c r="A981" s="44"/>
      <c r="B981" s="44"/>
      <c r="C981" s="44"/>
      <c r="D981" s="4"/>
      <c r="E981" s="4"/>
      <c r="F981" s="4"/>
      <c r="G981" s="4"/>
      <c r="H981" s="5"/>
      <c r="I981" s="6"/>
      <c r="J981" s="4"/>
      <c r="K981" s="4"/>
      <c r="L981" s="4"/>
      <c r="M981" s="4"/>
      <c r="N981" s="4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12.0" customHeight="1">
      <c r="A982" s="44"/>
      <c r="B982" s="44"/>
      <c r="C982" s="44"/>
      <c r="D982" s="4"/>
      <c r="E982" s="4"/>
      <c r="F982" s="4"/>
      <c r="G982" s="4"/>
      <c r="H982" s="5"/>
      <c r="I982" s="6"/>
      <c r="J982" s="4"/>
      <c r="K982" s="4"/>
      <c r="L982" s="4"/>
      <c r="M982" s="4"/>
      <c r="N982" s="4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12.0" customHeight="1">
      <c r="A983" s="44"/>
      <c r="B983" s="44"/>
      <c r="C983" s="44"/>
      <c r="D983" s="4"/>
      <c r="E983" s="4"/>
      <c r="F983" s="4"/>
      <c r="G983" s="4"/>
      <c r="H983" s="5"/>
      <c r="I983" s="6"/>
      <c r="J983" s="4"/>
      <c r="K983" s="4"/>
      <c r="L983" s="4"/>
      <c r="M983" s="4"/>
      <c r="N983" s="4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12.0" customHeight="1">
      <c r="A984" s="44"/>
      <c r="B984" s="44"/>
      <c r="C984" s="44"/>
      <c r="D984" s="4"/>
      <c r="E984" s="4"/>
      <c r="F984" s="4"/>
      <c r="G984" s="4"/>
      <c r="H984" s="5"/>
      <c r="I984" s="6"/>
      <c r="J984" s="4"/>
      <c r="K984" s="4"/>
      <c r="L984" s="4"/>
      <c r="M984" s="4"/>
      <c r="N984" s="4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12.0" customHeight="1">
      <c r="A985" s="44"/>
      <c r="B985" s="44"/>
      <c r="C985" s="44"/>
      <c r="D985" s="4"/>
      <c r="E985" s="4"/>
      <c r="F985" s="4"/>
      <c r="G985" s="4"/>
      <c r="H985" s="5"/>
      <c r="I985" s="6"/>
      <c r="J985" s="4"/>
      <c r="K985" s="4"/>
      <c r="L985" s="4"/>
      <c r="M985" s="4"/>
      <c r="N985" s="4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12.0" customHeight="1">
      <c r="A986" s="44"/>
      <c r="B986" s="44"/>
      <c r="C986" s="44"/>
      <c r="D986" s="4"/>
      <c r="E986" s="4"/>
      <c r="F986" s="4"/>
      <c r="G986" s="4"/>
      <c r="H986" s="5"/>
      <c r="I986" s="6"/>
      <c r="J986" s="4"/>
      <c r="K986" s="4"/>
      <c r="L986" s="4"/>
      <c r="M986" s="4"/>
      <c r="N986" s="4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12.0" customHeight="1">
      <c r="A987" s="44"/>
      <c r="B987" s="44"/>
      <c r="C987" s="44"/>
      <c r="D987" s="4"/>
      <c r="E987" s="4"/>
      <c r="F987" s="4"/>
      <c r="G987" s="4"/>
      <c r="H987" s="5"/>
      <c r="I987" s="6"/>
      <c r="J987" s="4"/>
      <c r="K987" s="4"/>
      <c r="L987" s="4"/>
      <c r="M987" s="4"/>
      <c r="N987" s="4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12.0" customHeight="1">
      <c r="A988" s="44"/>
      <c r="B988" s="44"/>
      <c r="C988" s="44"/>
      <c r="D988" s="4"/>
      <c r="E988" s="4"/>
      <c r="F988" s="4"/>
      <c r="G988" s="4"/>
      <c r="H988" s="5"/>
      <c r="I988" s="6"/>
      <c r="J988" s="4"/>
      <c r="K988" s="4"/>
      <c r="L988" s="4"/>
      <c r="M988" s="4"/>
      <c r="N988" s="4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12.0" customHeight="1">
      <c r="A989" s="44"/>
      <c r="B989" s="44"/>
      <c r="C989" s="44"/>
      <c r="D989" s="4"/>
      <c r="E989" s="4"/>
      <c r="F989" s="4"/>
      <c r="G989" s="4"/>
      <c r="H989" s="5"/>
      <c r="I989" s="6"/>
      <c r="J989" s="4"/>
      <c r="K989" s="4"/>
      <c r="L989" s="4"/>
      <c r="M989" s="4"/>
      <c r="N989" s="4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12.0" customHeight="1">
      <c r="A990" s="44"/>
      <c r="B990" s="44"/>
      <c r="C990" s="44"/>
      <c r="D990" s="4"/>
      <c r="E990" s="4"/>
      <c r="F990" s="4"/>
      <c r="G990" s="4"/>
      <c r="H990" s="5"/>
      <c r="I990" s="6"/>
      <c r="J990" s="4"/>
      <c r="K990" s="4"/>
      <c r="L990" s="4"/>
      <c r="M990" s="4"/>
      <c r="N990" s="4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12.0" customHeight="1">
      <c r="A991" s="44"/>
      <c r="B991" s="44"/>
      <c r="C991" s="44"/>
      <c r="D991" s="4"/>
      <c r="E991" s="4"/>
      <c r="F991" s="4"/>
      <c r="G991" s="4"/>
      <c r="H991" s="5"/>
      <c r="I991" s="6"/>
      <c r="J991" s="4"/>
      <c r="K991" s="4"/>
      <c r="L991" s="4"/>
      <c r="M991" s="4"/>
      <c r="N991" s="4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12.0" customHeight="1">
      <c r="A992" s="44"/>
      <c r="B992" s="44"/>
      <c r="C992" s="44"/>
      <c r="D992" s="4"/>
      <c r="E992" s="4"/>
      <c r="F992" s="4"/>
      <c r="G992" s="4"/>
      <c r="H992" s="5"/>
      <c r="I992" s="6"/>
      <c r="J992" s="4"/>
      <c r="K992" s="4"/>
      <c r="L992" s="4"/>
      <c r="M992" s="4"/>
      <c r="N992" s="4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12.0" customHeight="1">
      <c r="A993" s="44"/>
      <c r="B993" s="44"/>
      <c r="C993" s="44"/>
      <c r="D993" s="4"/>
      <c r="E993" s="4"/>
      <c r="F993" s="4"/>
      <c r="G993" s="4"/>
      <c r="H993" s="5"/>
      <c r="I993" s="6"/>
      <c r="J993" s="4"/>
      <c r="K993" s="4"/>
      <c r="L993" s="4"/>
      <c r="M993" s="4"/>
      <c r="N993" s="4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12.0" customHeight="1">
      <c r="A994" s="44"/>
      <c r="B994" s="44"/>
      <c r="C994" s="44"/>
      <c r="D994" s="4"/>
      <c r="E994" s="4"/>
      <c r="F994" s="4"/>
      <c r="G994" s="4"/>
      <c r="H994" s="5"/>
      <c r="I994" s="6"/>
      <c r="J994" s="4"/>
      <c r="K994" s="4"/>
      <c r="L994" s="4"/>
      <c r="M994" s="4"/>
      <c r="N994" s="4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12.0" customHeight="1">
      <c r="A995" s="44"/>
      <c r="B995" s="44"/>
      <c r="C995" s="44"/>
      <c r="D995" s="4"/>
      <c r="E995" s="4"/>
      <c r="F995" s="4"/>
      <c r="G995" s="4"/>
      <c r="H995" s="5"/>
      <c r="I995" s="6"/>
      <c r="J995" s="4"/>
      <c r="K995" s="4"/>
      <c r="L995" s="4"/>
      <c r="M995" s="4"/>
      <c r="N995" s="4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12.0" customHeight="1">
      <c r="A996" s="44"/>
      <c r="B996" s="44"/>
      <c r="C996" s="44"/>
      <c r="D996" s="4"/>
      <c r="E996" s="4"/>
      <c r="F996" s="4"/>
      <c r="G996" s="4"/>
      <c r="H996" s="5"/>
      <c r="I996" s="6"/>
      <c r="J996" s="4"/>
      <c r="K996" s="4"/>
      <c r="L996" s="4"/>
      <c r="M996" s="4"/>
      <c r="N996" s="4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12.0" customHeight="1">
      <c r="A997" s="44"/>
      <c r="B997" s="44"/>
      <c r="C997" s="44"/>
      <c r="D997" s="4"/>
      <c r="E997" s="4"/>
      <c r="F997" s="4"/>
      <c r="G997" s="4"/>
      <c r="H997" s="5"/>
      <c r="I997" s="6"/>
      <c r="J997" s="4"/>
      <c r="K997" s="4"/>
      <c r="L997" s="4"/>
      <c r="M997" s="4"/>
      <c r="N997" s="4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12.0" customHeight="1">
      <c r="A998" s="44"/>
      <c r="B998" s="44"/>
      <c r="C998" s="44"/>
      <c r="D998" s="4"/>
      <c r="E998" s="4"/>
      <c r="F998" s="4"/>
      <c r="G998" s="4"/>
      <c r="H998" s="5"/>
      <c r="I998" s="6"/>
      <c r="J998" s="4"/>
      <c r="K998" s="4"/>
      <c r="L998" s="4"/>
      <c r="M998" s="4"/>
      <c r="N998" s="4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12.0" customHeight="1">
      <c r="A999" s="44"/>
      <c r="B999" s="44"/>
      <c r="C999" s="44"/>
      <c r="D999" s="4"/>
      <c r="E999" s="4"/>
      <c r="F999" s="4"/>
      <c r="G999" s="4"/>
      <c r="H999" s="5"/>
      <c r="I999" s="6"/>
      <c r="J999" s="4"/>
      <c r="K999" s="4"/>
      <c r="L999" s="4"/>
      <c r="M999" s="4"/>
      <c r="N999" s="4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5"/>
      <c r="I1000" s="6"/>
      <c r="J1000" s="4"/>
      <c r="K1000" s="4"/>
      <c r="L1000" s="4"/>
      <c r="M1000" s="4"/>
      <c r="N1000" s="4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2">
    <mergeCell ref="I5:K5"/>
    <mergeCell ref="L5:N5"/>
  </mergeCells>
  <printOptions/>
  <pageMargins bottom="0.5" footer="0.0" header="0.0" left="0.0" right="0.0" top="0.5"/>
  <pageSetup paperSize="5" scale="7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7.5"/>
    <col customWidth="1" min="2" max="2" width="5.5"/>
    <col customWidth="1" min="3" max="3" width="40.13"/>
    <col customWidth="1" min="4" max="4" width="15.75"/>
    <col customWidth="1" min="5" max="5" width="14.5"/>
    <col customWidth="1" min="6" max="6" width="16.88"/>
    <col customWidth="1" min="7" max="7" width="17.13"/>
    <col customWidth="1" min="8" max="8" width="19.25"/>
    <col customWidth="1" min="9" max="9" width="14.75"/>
    <col customWidth="1" min="10" max="27" width="9.13"/>
  </cols>
  <sheetData>
    <row r="1" ht="12.0" customHeight="1">
      <c r="A1" s="1" t="s">
        <v>0</v>
      </c>
      <c r="B1" s="2"/>
      <c r="C1" s="3"/>
      <c r="D1" s="47"/>
      <c r="E1" s="48"/>
      <c r="F1" s="47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0" customHeight="1">
      <c r="A2" s="1" t="s">
        <v>1</v>
      </c>
      <c r="B2" s="2"/>
      <c r="C2" s="3"/>
      <c r="D2" s="47"/>
      <c r="E2" s="48"/>
      <c r="F2" s="50"/>
      <c r="G2" s="5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0" customHeight="1">
      <c r="A3" s="1" t="s">
        <v>143</v>
      </c>
      <c r="B3" s="2"/>
      <c r="C3" s="1"/>
      <c r="D3" s="52"/>
      <c r="E3" s="53"/>
      <c r="F3" s="54"/>
      <c r="G3" s="3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0" customHeight="1">
      <c r="A4" s="1" t="s">
        <v>114</v>
      </c>
      <c r="B4" s="2"/>
      <c r="C4" s="1"/>
      <c r="D4" s="52"/>
      <c r="E4" s="53"/>
      <c r="F4" s="54"/>
      <c r="G4" s="3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1"/>
      <c r="B5" s="2"/>
      <c r="C5" s="3"/>
      <c r="D5" s="47"/>
      <c r="E5" s="5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0" customHeight="1">
      <c r="A6" s="55" t="s">
        <v>6</v>
      </c>
      <c r="B6" s="56"/>
      <c r="C6" s="57" t="s">
        <v>7</v>
      </c>
      <c r="D6" s="58" t="s">
        <v>10</v>
      </c>
      <c r="E6" s="58" t="s">
        <v>16</v>
      </c>
      <c r="F6" s="58" t="s">
        <v>17</v>
      </c>
      <c r="G6" s="59" t="s">
        <v>15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2.0" customHeight="1">
      <c r="A7" s="1" t="s">
        <v>19</v>
      </c>
      <c r="B7" s="3"/>
      <c r="C7" s="3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0" customHeight="1">
      <c r="A8" s="21" t="s">
        <v>20</v>
      </c>
      <c r="B8" s="3"/>
      <c r="C8" s="3"/>
      <c r="D8" s="4"/>
      <c r="E8" s="4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2.0" customHeight="1">
      <c r="A9" s="21"/>
      <c r="B9" s="2">
        <v>1.0</v>
      </c>
      <c r="C9" s="3" t="s">
        <v>21</v>
      </c>
      <c r="D9" s="6">
        <f>Dec!F9</f>
        <v>3448641902</v>
      </c>
      <c r="E9" s="4">
        <f>Oct!I9+Nov!I9+Dec!I9</f>
        <v>16926310</v>
      </c>
      <c r="F9" s="4">
        <f>Oct!J9+Nov!J9+Dec!J9</f>
        <v>77239807</v>
      </c>
      <c r="G9" s="4">
        <f t="shared" ref="G9:G27" si="1">E9-F9</f>
        <v>-60313497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0" customHeight="1">
      <c r="A10" s="21"/>
      <c r="B10" s="2">
        <f t="shared" ref="B10:B27" si="2">1+B9</f>
        <v>2</v>
      </c>
      <c r="C10" s="3" t="s">
        <v>22</v>
      </c>
      <c r="D10" s="6">
        <f>Dec!F10</f>
        <v>1106235297</v>
      </c>
      <c r="E10" s="4">
        <f>Oct!I10+Nov!I10+Dec!I10</f>
        <v>38788053.62</v>
      </c>
      <c r="F10" s="4">
        <f>Oct!J10+Nov!J10+Dec!J10</f>
        <v>58098881.86</v>
      </c>
      <c r="G10" s="4">
        <f t="shared" si="1"/>
        <v>-19310828.24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0" customHeight="1">
      <c r="A11" s="21"/>
      <c r="B11" s="2">
        <f t="shared" si="2"/>
        <v>3</v>
      </c>
      <c r="C11" s="3" t="s">
        <v>23</v>
      </c>
      <c r="D11" s="6">
        <f>Dec!F11</f>
        <v>969267956.4</v>
      </c>
      <c r="E11" s="4">
        <f>Oct!I11+Nov!I11+Dec!I11</f>
        <v>16091140.57</v>
      </c>
      <c r="F11" s="4">
        <f>Oct!J11+Nov!J11+Dec!J11</f>
        <v>29323261.92</v>
      </c>
      <c r="G11" s="4">
        <f t="shared" si="1"/>
        <v>-13232121.35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0" customHeight="1">
      <c r="A12" s="21"/>
      <c r="B12" s="2">
        <f t="shared" si="2"/>
        <v>4</v>
      </c>
      <c r="C12" s="3" t="s">
        <v>24</v>
      </c>
      <c r="D12" s="6">
        <f>Dec!F12</f>
        <v>487263061.3</v>
      </c>
      <c r="E12" s="4">
        <f>Oct!I12+Nov!I12+Dec!I12</f>
        <v>3510723.28</v>
      </c>
      <c r="F12" s="4">
        <f>Oct!J12+Nov!J12+Dec!J12</f>
        <v>4687635.06</v>
      </c>
      <c r="G12" s="4">
        <f t="shared" si="1"/>
        <v>-1176911.78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0" customHeight="1">
      <c r="A13" s="21"/>
      <c r="B13" s="2">
        <f t="shared" si="2"/>
        <v>5</v>
      </c>
      <c r="C13" s="3" t="s">
        <v>25</v>
      </c>
      <c r="D13" s="6">
        <f>Dec!F13</f>
        <v>272895879</v>
      </c>
      <c r="E13" s="4">
        <f>Oct!I13+Nov!I13+Dec!I13</f>
        <v>548172</v>
      </c>
      <c r="F13" s="4">
        <f>Oct!J13+Nov!J13+Dec!J13</f>
        <v>10519118</v>
      </c>
      <c r="G13" s="4">
        <f t="shared" si="1"/>
        <v>-9970946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0" customHeight="1">
      <c r="A14" s="3"/>
      <c r="B14" s="2">
        <f t="shared" si="2"/>
        <v>6</v>
      </c>
      <c r="C14" s="3" t="s">
        <v>26</v>
      </c>
      <c r="D14" s="6">
        <f>Dec!F14</f>
        <v>2403087173</v>
      </c>
      <c r="E14" s="4">
        <f>Oct!I14+Nov!I14+Dec!I14</f>
        <v>16500110</v>
      </c>
      <c r="F14" s="4">
        <f>Oct!J14+Nov!J14+Dec!J14</f>
        <v>42359386</v>
      </c>
      <c r="G14" s="4">
        <f t="shared" si="1"/>
        <v>-25859276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0" customHeight="1">
      <c r="A15" s="3"/>
      <c r="B15" s="2">
        <f t="shared" si="2"/>
        <v>7</v>
      </c>
      <c r="C15" s="3" t="s">
        <v>27</v>
      </c>
      <c r="D15" s="6">
        <f>Dec!F15</f>
        <v>63430595</v>
      </c>
      <c r="E15" s="4">
        <f>Oct!I15+Nov!I15+Dec!I15</f>
        <v>2693589</v>
      </c>
      <c r="F15" s="4">
        <f>Oct!J15+Nov!J15+Dec!J15</f>
        <v>1987829</v>
      </c>
      <c r="G15" s="4">
        <f t="shared" si="1"/>
        <v>705760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0" customHeight="1">
      <c r="A16" s="3"/>
      <c r="B16" s="2">
        <f t="shared" si="2"/>
        <v>8</v>
      </c>
      <c r="C16" s="3" t="s">
        <v>28</v>
      </c>
      <c r="D16" s="6">
        <f>Dec!F16</f>
        <v>22175628</v>
      </c>
      <c r="E16" s="4">
        <f>Oct!I16+Nov!I16+Dec!I16</f>
        <v>0</v>
      </c>
      <c r="F16" s="4">
        <f>Oct!J16+Nov!J16+Dec!J16</f>
        <v>25784137</v>
      </c>
      <c r="G16" s="4">
        <f t="shared" si="1"/>
        <v>-25784137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0" customHeight="1">
      <c r="A17" s="3"/>
      <c r="B17" s="2">
        <f t="shared" si="2"/>
        <v>9</v>
      </c>
      <c r="C17" s="3" t="s">
        <v>29</v>
      </c>
      <c r="D17" s="6">
        <f>Dec!F17</f>
        <v>870804938</v>
      </c>
      <c r="E17" s="4">
        <f>Oct!I17+Nov!I17+Dec!I17</f>
        <v>1338706</v>
      </c>
      <c r="F17" s="4">
        <f>Oct!J17+Nov!J17+Dec!J17</f>
        <v>26863643</v>
      </c>
      <c r="G17" s="4">
        <f t="shared" si="1"/>
        <v>-25524937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0" customHeight="1">
      <c r="A18" s="3"/>
      <c r="B18" s="2">
        <f t="shared" si="2"/>
        <v>10</v>
      </c>
      <c r="C18" s="3" t="s">
        <v>30</v>
      </c>
      <c r="D18" s="6">
        <f>Dec!F18</f>
        <v>2745204764</v>
      </c>
      <c r="E18" s="4">
        <f>Oct!I18+Nov!I18+Dec!I18</f>
        <v>1133140</v>
      </c>
      <c r="F18" s="4">
        <f>Oct!J18+Nov!J18+Dec!J18</f>
        <v>67735149</v>
      </c>
      <c r="G18" s="4">
        <f t="shared" si="1"/>
        <v>-66602009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0" customHeight="1">
      <c r="A19" s="3"/>
      <c r="B19" s="2">
        <f t="shared" si="2"/>
        <v>11</v>
      </c>
      <c r="C19" s="3" t="s">
        <v>31</v>
      </c>
      <c r="D19" s="6">
        <f>Dec!F19</f>
        <v>2589811906</v>
      </c>
      <c r="E19" s="4">
        <f>Oct!I19+Nov!I19+Dec!I19</f>
        <v>17577256.41</v>
      </c>
      <c r="F19" s="4">
        <f>Oct!J19+Nov!J19+Dec!J19</f>
        <v>36124795.6</v>
      </c>
      <c r="G19" s="4">
        <f t="shared" si="1"/>
        <v>-18547539.19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0" customHeight="1">
      <c r="A20" s="3"/>
      <c r="B20" s="2">
        <f t="shared" si="2"/>
        <v>12</v>
      </c>
      <c r="C20" s="3" t="s">
        <v>32</v>
      </c>
      <c r="D20" s="6">
        <f>Dec!F20</f>
        <v>7985247505</v>
      </c>
      <c r="E20" s="4">
        <f>Oct!I20+Nov!I20+Dec!I20</f>
        <v>40248539.26</v>
      </c>
      <c r="F20" s="4">
        <f>Oct!J20+Nov!J20+Dec!J20</f>
        <v>373094707.8</v>
      </c>
      <c r="G20" s="4">
        <f t="shared" si="1"/>
        <v>-332846168.5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0" customHeight="1">
      <c r="A21" s="3"/>
      <c r="B21" s="2">
        <f t="shared" si="2"/>
        <v>13</v>
      </c>
      <c r="C21" s="3" t="s">
        <v>33</v>
      </c>
      <c r="D21" s="6">
        <f>Dec!F21</f>
        <v>307653201.9</v>
      </c>
      <c r="E21" s="4">
        <f>Oct!I21+Nov!I21+Dec!I21</f>
        <v>739076.91</v>
      </c>
      <c r="F21" s="4">
        <f>Oct!J21+Nov!J21+Dec!J21</f>
        <v>771229.87</v>
      </c>
      <c r="G21" s="4">
        <f t="shared" si="1"/>
        <v>-32152.96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0" customHeight="1">
      <c r="A22" s="1"/>
      <c r="B22" s="2">
        <f t="shared" si="2"/>
        <v>14</v>
      </c>
      <c r="C22" s="3" t="s">
        <v>34</v>
      </c>
      <c r="D22" s="6">
        <f>Dec!F22</f>
        <v>3221723082</v>
      </c>
      <c r="E22" s="4">
        <f>Oct!I22+Nov!I22+Dec!I22</f>
        <v>23983033.69</v>
      </c>
      <c r="F22" s="4">
        <f>Oct!J22+Nov!J22+Dec!J22</f>
        <v>42388840.53</v>
      </c>
      <c r="G22" s="4">
        <f t="shared" si="1"/>
        <v>-18405806.84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0" customHeight="1">
      <c r="A23" s="3"/>
      <c r="B23" s="2">
        <f t="shared" si="2"/>
        <v>15</v>
      </c>
      <c r="C23" s="3" t="s">
        <v>35</v>
      </c>
      <c r="D23" s="6">
        <f>Dec!F23</f>
        <v>5175815861</v>
      </c>
      <c r="E23" s="4">
        <f>Oct!I23+Nov!I23+Dec!I23</f>
        <v>2738595</v>
      </c>
      <c r="F23" s="4">
        <f>Oct!J23+Nov!J23+Dec!J23</f>
        <v>270633251</v>
      </c>
      <c r="G23" s="4">
        <f t="shared" si="1"/>
        <v>-267894656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0" customHeight="1">
      <c r="A24" s="3"/>
      <c r="B24" s="2">
        <f t="shared" si="2"/>
        <v>16</v>
      </c>
      <c r="C24" s="23" t="s">
        <v>36</v>
      </c>
      <c r="D24" s="6">
        <f>Dec!F24</f>
        <v>3500579208</v>
      </c>
      <c r="E24" s="4">
        <f>Oct!I24+Nov!I24+Dec!I24</f>
        <v>2334196471</v>
      </c>
      <c r="F24" s="4">
        <f>Oct!J24+Nov!J24+Dec!J24</f>
        <v>2243175087</v>
      </c>
      <c r="G24" s="4">
        <f t="shared" si="1"/>
        <v>91021384.59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0" customHeight="1">
      <c r="A25" s="24"/>
      <c r="B25" s="2">
        <f t="shared" si="2"/>
        <v>17</v>
      </c>
      <c r="C25" s="25" t="s">
        <v>37</v>
      </c>
      <c r="D25" s="6">
        <f>Dec!F25</f>
        <v>4357938438</v>
      </c>
      <c r="E25" s="4">
        <f>Oct!I25+Nov!I25+Dec!I25</f>
        <v>35227872</v>
      </c>
      <c r="F25" s="4">
        <f>Oct!J25+Nov!J25+Dec!J25</f>
        <v>371883516</v>
      </c>
      <c r="G25" s="4">
        <f t="shared" si="1"/>
        <v>-336655644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0" customHeight="1">
      <c r="A26" s="24"/>
      <c r="B26" s="2">
        <f t="shared" si="2"/>
        <v>18</v>
      </c>
      <c r="C26" s="25" t="s">
        <v>38</v>
      </c>
      <c r="D26" s="6">
        <f>Dec!F26</f>
        <v>7077359097</v>
      </c>
      <c r="E26" s="4">
        <f>Oct!I26+Nov!I26+Dec!I26</f>
        <v>61827426</v>
      </c>
      <c r="F26" s="4">
        <f>Oct!J26+Nov!J26+Dec!J26</f>
        <v>555887503</v>
      </c>
      <c r="G26" s="4">
        <f t="shared" si="1"/>
        <v>-494060077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0" customHeight="1">
      <c r="A27" s="3"/>
      <c r="B27" s="2">
        <f t="shared" si="2"/>
        <v>19</v>
      </c>
      <c r="C27" s="3" t="s">
        <v>39</v>
      </c>
      <c r="D27" s="6">
        <f>Dec!F27</f>
        <v>520588278.8</v>
      </c>
      <c r="E27" s="4">
        <f>Oct!I27+Nov!I27+Dec!I27</f>
        <v>2556795.36</v>
      </c>
      <c r="F27" s="4">
        <f>Oct!J27+Nov!J27+Dec!J27</f>
        <v>4416119.2</v>
      </c>
      <c r="G27" s="4">
        <f t="shared" si="1"/>
        <v>-1859323.84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0" customHeight="1">
      <c r="A28" s="21" t="s">
        <v>40</v>
      </c>
      <c r="B28" s="2"/>
      <c r="C28" s="3"/>
      <c r="D28" s="6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0" customHeight="1">
      <c r="A29" s="21"/>
      <c r="B29" s="2">
        <f>1+B27</f>
        <v>20</v>
      </c>
      <c r="C29" s="3" t="s">
        <v>41</v>
      </c>
      <c r="D29" s="6">
        <f>Dec!F29</f>
        <v>261423266</v>
      </c>
      <c r="E29" s="4">
        <f>Oct!I29+Nov!I29+Dec!I29</f>
        <v>11022449.59</v>
      </c>
      <c r="F29" s="4">
        <f>Oct!J29+Nov!J29+Dec!J29</f>
        <v>9211849.42</v>
      </c>
      <c r="G29" s="4">
        <f t="shared" ref="G29:G32" si="3">E29-F29</f>
        <v>1810600.17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0" customHeight="1">
      <c r="A30" s="21"/>
      <c r="B30" s="2">
        <f t="shared" ref="B30:B32" si="4">1+B29</f>
        <v>21</v>
      </c>
      <c r="C30" s="3" t="s">
        <v>42</v>
      </c>
      <c r="D30" s="6">
        <f>Dec!F30</f>
        <v>355136580.9</v>
      </c>
      <c r="E30" s="4">
        <f>Oct!I30+Nov!I30+Dec!I30</f>
        <v>13949403.8</v>
      </c>
      <c r="F30" s="4">
        <f>Oct!J30+Nov!J30+Dec!J30</f>
        <v>106465638.9</v>
      </c>
      <c r="G30" s="4">
        <f t="shared" si="3"/>
        <v>-92516235.13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2.0" customHeight="1">
      <c r="A31" s="3"/>
      <c r="B31" s="2">
        <f t="shared" si="4"/>
        <v>22</v>
      </c>
      <c r="C31" s="3" t="s">
        <v>43</v>
      </c>
      <c r="D31" s="6">
        <f>Dec!F31</f>
        <v>201853465</v>
      </c>
      <c r="E31" s="4">
        <f>Oct!I31+Nov!I31+Dec!I31</f>
        <v>1193718.01</v>
      </c>
      <c r="F31" s="4">
        <f>Oct!J31+Nov!J31+Dec!J31</f>
        <v>18873663.81</v>
      </c>
      <c r="G31" s="4">
        <f t="shared" si="3"/>
        <v>-17679945.8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0" customHeight="1">
      <c r="A32" s="3"/>
      <c r="B32" s="2">
        <f t="shared" si="4"/>
        <v>23</v>
      </c>
      <c r="C32" s="3" t="s">
        <v>35</v>
      </c>
      <c r="D32" s="6">
        <f>Dec!F32</f>
        <v>579024142</v>
      </c>
      <c r="E32" s="4">
        <f>Oct!I32+Nov!I32+Dec!I32</f>
        <v>52429711</v>
      </c>
      <c r="F32" s="4">
        <f>Oct!J32+Nov!J32+Dec!J32</f>
        <v>144948067</v>
      </c>
      <c r="G32" s="4">
        <f t="shared" si="3"/>
        <v>-92518356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0" customHeight="1">
      <c r="A33" s="21" t="s">
        <v>44</v>
      </c>
      <c r="B33" s="2"/>
      <c r="C33" s="3"/>
      <c r="D33" s="6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1.25" customHeight="1">
      <c r="A34" s="3"/>
      <c r="B34" s="2">
        <f>1+B32</f>
        <v>24</v>
      </c>
      <c r="C34" s="3" t="s">
        <v>45</v>
      </c>
      <c r="D34" s="6">
        <f>Dec!F34</f>
        <v>1308172870</v>
      </c>
      <c r="E34" s="4">
        <f>Oct!I34+Nov!I34+Dec!I34</f>
        <v>25645643</v>
      </c>
      <c r="F34" s="4">
        <f>Oct!J34+Nov!J34+Dec!J34</f>
        <v>9875750</v>
      </c>
      <c r="G34" s="4">
        <f>E34-F34</f>
        <v>15769893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1.25" customHeight="1">
      <c r="A35" s="26" t="s">
        <v>46</v>
      </c>
      <c r="B35" s="27"/>
      <c r="C35" s="1"/>
      <c r="D35" s="28">
        <f t="shared" ref="D35:G35" si="5">SUM(D9:D34)</f>
        <v>49831334094</v>
      </c>
      <c r="E35" s="28">
        <f t="shared" si="5"/>
        <v>2720865936</v>
      </c>
      <c r="F35" s="28">
        <f t="shared" si="5"/>
        <v>4532348867</v>
      </c>
      <c r="G35" s="28">
        <f t="shared" si="5"/>
        <v>-1811482931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 t="s">
        <v>47</v>
      </c>
      <c r="B36" s="2"/>
      <c r="C36" s="3"/>
      <c r="D36" s="6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0" customHeight="1">
      <c r="A37" s="3"/>
      <c r="B37" s="2">
        <f>1+B34</f>
        <v>25</v>
      </c>
      <c r="C37" s="3" t="s">
        <v>48</v>
      </c>
      <c r="D37" s="6">
        <f>Dec!F37</f>
        <v>30578100.54</v>
      </c>
      <c r="E37" s="4">
        <f>Oct!I37+Nov!I37+Dec!I37</f>
        <v>0</v>
      </c>
      <c r="F37" s="4">
        <f>Oct!J37+Nov!J37+Dec!J37</f>
        <v>51448.89</v>
      </c>
      <c r="G37" s="4">
        <f t="shared" ref="G37:G38" si="6">E37-F37</f>
        <v>-51448.89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0" customHeight="1">
      <c r="A38" s="3"/>
      <c r="B38" s="2">
        <f>1+B37</f>
        <v>26</v>
      </c>
      <c r="C38" s="3" t="s">
        <v>49</v>
      </c>
      <c r="D38" s="6">
        <f>Dec!F38</f>
        <v>2212547256</v>
      </c>
      <c r="E38" s="4">
        <f>Oct!I38+Nov!I38+Dec!I38</f>
        <v>75960078</v>
      </c>
      <c r="F38" s="4">
        <f>Oct!J38+Nov!J38+Dec!J38</f>
        <v>192749282</v>
      </c>
      <c r="G38" s="4">
        <f t="shared" si="6"/>
        <v>-116789204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0" customHeight="1">
      <c r="A39" s="26" t="s">
        <v>50</v>
      </c>
      <c r="B39" s="27"/>
      <c r="C39" s="1"/>
      <c r="D39" s="28">
        <f t="shared" ref="D39:G39" si="7">SUM(D37:D38)</f>
        <v>2243125357</v>
      </c>
      <c r="E39" s="28">
        <f t="shared" si="7"/>
        <v>75960078</v>
      </c>
      <c r="F39" s="28">
        <f t="shared" si="7"/>
        <v>192800730.9</v>
      </c>
      <c r="G39" s="28">
        <f t="shared" si="7"/>
        <v>-116840652.9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1" t="s">
        <v>51</v>
      </c>
      <c r="B40" s="27"/>
      <c r="C40" s="1"/>
      <c r="D40" s="28">
        <f t="shared" ref="D40:G40" si="8">D35+D39</f>
        <v>52074459451</v>
      </c>
      <c r="E40" s="28">
        <f t="shared" si="8"/>
        <v>2796826014</v>
      </c>
      <c r="F40" s="28">
        <f t="shared" si="8"/>
        <v>4725149598</v>
      </c>
      <c r="G40" s="28">
        <f t="shared" si="8"/>
        <v>-1928323584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1" t="s">
        <v>52</v>
      </c>
      <c r="B41" s="2"/>
      <c r="C41" s="3"/>
      <c r="D41" s="6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0" customHeight="1">
      <c r="A42" s="21" t="s">
        <v>20</v>
      </c>
      <c r="B42" s="2"/>
      <c r="C42" s="3"/>
      <c r="D42" s="6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0" customHeight="1">
      <c r="A43" s="3"/>
      <c r="B43" s="2">
        <f>B38+1</f>
        <v>27</v>
      </c>
      <c r="C43" s="3" t="s">
        <v>53</v>
      </c>
      <c r="D43" s="6">
        <f>Dec!F43</f>
        <v>385594380</v>
      </c>
      <c r="E43" s="4">
        <f>Oct!I43+Nov!I43+Dec!I43</f>
        <v>2628747.01</v>
      </c>
      <c r="F43" s="4">
        <f>Oct!J43+Nov!J43+Dec!J43</f>
        <v>6868254.05</v>
      </c>
      <c r="G43" s="4">
        <f t="shared" ref="G43:G52" si="9">E43-F43</f>
        <v>-4239507.04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0" customHeight="1">
      <c r="A44" s="3"/>
      <c r="B44" s="2">
        <f t="shared" ref="B44:B52" si="10">B43+1</f>
        <v>28</v>
      </c>
      <c r="C44" s="3" t="s">
        <v>54</v>
      </c>
      <c r="D44" s="6">
        <f>Dec!F44</f>
        <v>115839338.9</v>
      </c>
      <c r="E44" s="4">
        <f>Oct!I44+Nov!I44+Dec!I44</f>
        <v>1273759.42</v>
      </c>
      <c r="F44" s="4">
        <f>Oct!J44+Nov!J44+Dec!J44</f>
        <v>1707669.69</v>
      </c>
      <c r="G44" s="4">
        <f t="shared" si="9"/>
        <v>-433910.27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0" customHeight="1">
      <c r="A45" s="3"/>
      <c r="B45" s="2">
        <f t="shared" si="10"/>
        <v>29</v>
      </c>
      <c r="C45" s="3" t="s">
        <v>55</v>
      </c>
      <c r="D45" s="6">
        <f>Dec!F45</f>
        <v>565021004</v>
      </c>
      <c r="E45" s="4">
        <f>Oct!I45+Nov!I45+Dec!I45</f>
        <v>1330882</v>
      </c>
      <c r="F45" s="4">
        <f>Oct!J45+Nov!J45+Dec!J45</f>
        <v>12148538</v>
      </c>
      <c r="G45" s="4">
        <f t="shared" si="9"/>
        <v>-10817656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0" customHeight="1">
      <c r="A46" s="3"/>
      <c r="B46" s="2">
        <f t="shared" si="10"/>
        <v>30</v>
      </c>
      <c r="C46" s="3" t="s">
        <v>56</v>
      </c>
      <c r="D46" s="6">
        <f>Dec!F46</f>
        <v>443738423</v>
      </c>
      <c r="E46" s="4">
        <f>Oct!I46+Nov!I46+Dec!I46</f>
        <v>11113094</v>
      </c>
      <c r="F46" s="4">
        <f>Oct!J46+Nov!J46+Dec!J46</f>
        <v>33172059</v>
      </c>
      <c r="G46" s="4">
        <f t="shared" si="9"/>
        <v>-22058965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0" customHeight="1">
      <c r="A47" s="3"/>
      <c r="B47" s="2">
        <f t="shared" si="10"/>
        <v>31</v>
      </c>
      <c r="C47" s="3" t="s">
        <v>57</v>
      </c>
      <c r="D47" s="6">
        <f>Dec!F47</f>
        <v>320292043</v>
      </c>
      <c r="E47" s="4">
        <f>Oct!I47+Nov!I47+Dec!I47</f>
        <v>0</v>
      </c>
      <c r="F47" s="4">
        <f>Oct!J47+Nov!J47+Dec!J47</f>
        <v>0</v>
      </c>
      <c r="G47" s="4">
        <f t="shared" si="9"/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0" customHeight="1">
      <c r="A48" s="3"/>
      <c r="B48" s="2">
        <f t="shared" si="10"/>
        <v>32</v>
      </c>
      <c r="C48" s="3" t="s">
        <v>58</v>
      </c>
      <c r="D48" s="6">
        <f>Dec!F48</f>
        <v>396743568</v>
      </c>
      <c r="E48" s="4">
        <f>Oct!I48+Nov!I48+Dec!I48</f>
        <v>73990</v>
      </c>
      <c r="F48" s="4">
        <f>Oct!J48+Nov!J48+Dec!J48</f>
        <v>14879508</v>
      </c>
      <c r="G48" s="4">
        <f t="shared" si="9"/>
        <v>-14805518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0" customHeight="1">
      <c r="A49" s="3"/>
      <c r="B49" s="2">
        <f t="shared" si="10"/>
        <v>33</v>
      </c>
      <c r="C49" s="3" t="s">
        <v>59</v>
      </c>
      <c r="D49" s="6">
        <f>Dec!F49</f>
        <v>1663829690</v>
      </c>
      <c r="E49" s="4">
        <f>Oct!I49+Nov!I49+Dec!I49</f>
        <v>2001973</v>
      </c>
      <c r="F49" s="4">
        <f>Oct!J49+Nov!J49+Dec!J49</f>
        <v>47996768</v>
      </c>
      <c r="G49" s="4">
        <f t="shared" si="9"/>
        <v>-45994795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1.25" customHeight="1">
      <c r="A50" s="21"/>
      <c r="B50" s="2">
        <f t="shared" si="10"/>
        <v>34</v>
      </c>
      <c r="C50" s="3" t="s">
        <v>60</v>
      </c>
      <c r="D50" s="6">
        <f>Dec!F50</f>
        <v>115624418</v>
      </c>
      <c r="E50" s="4">
        <f>Oct!I50+Nov!I50+Dec!I50</f>
        <v>0</v>
      </c>
      <c r="F50" s="4">
        <f>Oct!J50+Nov!J50+Dec!J50</f>
        <v>220107</v>
      </c>
      <c r="G50" s="4">
        <f t="shared" si="9"/>
        <v>-220107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0" customHeight="1">
      <c r="A51" s="3"/>
      <c r="B51" s="2">
        <f t="shared" si="10"/>
        <v>35</v>
      </c>
      <c r="C51" s="3" t="s">
        <v>61</v>
      </c>
      <c r="D51" s="6">
        <f>Dec!F51</f>
        <v>4878394149</v>
      </c>
      <c r="E51" s="4">
        <f>Oct!I51+Nov!I51+Dec!I51</f>
        <v>14143972</v>
      </c>
      <c r="F51" s="4">
        <f>Oct!J51+Nov!J51+Dec!J51</f>
        <v>381777372</v>
      </c>
      <c r="G51" s="4">
        <f t="shared" si="9"/>
        <v>-367633400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0" customHeight="1">
      <c r="A52" s="3"/>
      <c r="B52" s="2">
        <f t="shared" si="10"/>
        <v>36</v>
      </c>
      <c r="C52" s="3" t="s">
        <v>62</v>
      </c>
      <c r="D52" s="6">
        <f>Dec!F52</f>
        <v>454271342</v>
      </c>
      <c r="E52" s="4">
        <f>Oct!I52+Nov!I52+Dec!I52</f>
        <v>0</v>
      </c>
      <c r="F52" s="4">
        <f>Oct!J52+Nov!J52+Dec!J52</f>
        <v>36190187</v>
      </c>
      <c r="G52" s="4">
        <f t="shared" si="9"/>
        <v>-36190187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0" customHeight="1">
      <c r="A53" s="21" t="s">
        <v>40</v>
      </c>
      <c r="B53" s="2"/>
      <c r="C53" s="3"/>
      <c r="D53" s="6"/>
      <c r="E53" s="4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0" customHeight="1">
      <c r="A54" s="3"/>
      <c r="B54" s="2">
        <f>1+B52</f>
        <v>37</v>
      </c>
      <c r="C54" s="3" t="s">
        <v>63</v>
      </c>
      <c r="D54" s="6">
        <f>Dec!F54</f>
        <v>69591347</v>
      </c>
      <c r="E54" s="4">
        <f>Oct!I54+Nov!I54+Dec!I54</f>
        <v>251260</v>
      </c>
      <c r="F54" s="4">
        <f>Oct!J54+Nov!J54+Dec!J54</f>
        <v>3318482</v>
      </c>
      <c r="G54" s="4">
        <f t="shared" ref="G54:G56" si="11">E54-F54</f>
        <v>-3067222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0" customHeight="1">
      <c r="A55" s="3"/>
      <c r="B55" s="2">
        <f t="shared" ref="B55:B56" si="12">1+B54</f>
        <v>38</v>
      </c>
      <c r="C55" s="3" t="s">
        <v>64</v>
      </c>
      <c r="D55" s="6">
        <f>Dec!F55</f>
        <v>51565609</v>
      </c>
      <c r="E55" s="4">
        <f>Oct!I55+Nov!I55+Dec!I55</f>
        <v>55300</v>
      </c>
      <c r="F55" s="4">
        <f>Oct!J55+Nov!J55+Dec!J55</f>
        <v>1178819</v>
      </c>
      <c r="G55" s="4">
        <f t="shared" si="11"/>
        <v>-1123519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0" customHeight="1">
      <c r="A56" s="3"/>
      <c r="B56" s="2">
        <f t="shared" si="12"/>
        <v>39</v>
      </c>
      <c r="C56" s="3" t="s">
        <v>65</v>
      </c>
      <c r="D56" s="6">
        <f>Dec!F56</f>
        <v>47419621</v>
      </c>
      <c r="E56" s="4">
        <f>Oct!I56+Nov!I56+Dec!I56</f>
        <v>108157</v>
      </c>
      <c r="F56" s="4">
        <f>Oct!J56+Nov!J56+Dec!J56</f>
        <v>623176</v>
      </c>
      <c r="G56" s="4">
        <f t="shared" si="11"/>
        <v>-515019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0" customHeight="1">
      <c r="A57" s="26" t="s">
        <v>46</v>
      </c>
      <c r="B57" s="26"/>
      <c r="C57" s="1"/>
      <c r="D57" s="28">
        <f t="shared" ref="D57:G57" si="13">SUM(D43:D56)</f>
        <v>9507924933</v>
      </c>
      <c r="E57" s="28">
        <f t="shared" si="13"/>
        <v>32981134.43</v>
      </c>
      <c r="F57" s="28">
        <f t="shared" si="13"/>
        <v>540080939.7</v>
      </c>
      <c r="G57" s="28">
        <f t="shared" si="13"/>
        <v>-507099805.3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0" customHeight="1">
      <c r="A58" s="21" t="s">
        <v>47</v>
      </c>
      <c r="B58" s="2"/>
      <c r="C58" s="3"/>
      <c r="D58" s="6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0" customHeight="1">
      <c r="A59" s="21"/>
      <c r="B59" s="2">
        <f>1+B56</f>
        <v>40</v>
      </c>
      <c r="C59" s="3" t="s">
        <v>115</v>
      </c>
      <c r="D59" s="6">
        <f>Dec!F59</f>
        <v>71500411.53</v>
      </c>
      <c r="E59" s="4">
        <f>Oct!I59+Nov!I59+Dec!I59</f>
        <v>29320.74</v>
      </c>
      <c r="F59" s="4">
        <f>Oct!J59+Nov!J59+Dec!J59</f>
        <v>15284.81</v>
      </c>
      <c r="G59" s="4">
        <f t="shared" ref="G59:G62" si="14">E59-F59</f>
        <v>14035.93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0" customHeight="1">
      <c r="A60" s="21"/>
      <c r="B60" s="2">
        <f t="shared" ref="B60:B62" si="15">1+B59</f>
        <v>41</v>
      </c>
      <c r="C60" s="3" t="s">
        <v>67</v>
      </c>
      <c r="D60" s="6">
        <f>Dec!F60</f>
        <v>318807955</v>
      </c>
      <c r="E60" s="4">
        <f>Oct!I60+Nov!I60+Dec!I60</f>
        <v>0</v>
      </c>
      <c r="F60" s="4">
        <f>Oct!J60+Nov!J60+Dec!J60</f>
        <v>14958123</v>
      </c>
      <c r="G60" s="4">
        <f t="shared" si="14"/>
        <v>-14958123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0" customHeight="1">
      <c r="A61" s="3"/>
      <c r="B61" s="2">
        <f t="shared" si="15"/>
        <v>42</v>
      </c>
      <c r="C61" s="3" t="s">
        <v>68</v>
      </c>
      <c r="D61" s="6">
        <f>Dec!F61</f>
        <v>1806682211</v>
      </c>
      <c r="E61" s="4">
        <f>Oct!I61+Nov!I61+Dec!I61</f>
        <v>7738276</v>
      </c>
      <c r="F61" s="4">
        <f>Oct!J61+Nov!J61+Dec!J61</f>
        <v>41846734</v>
      </c>
      <c r="G61" s="4">
        <f t="shared" si="14"/>
        <v>-34108458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0" customHeight="1">
      <c r="A62" s="3"/>
      <c r="B62" s="2">
        <f t="shared" si="15"/>
        <v>43</v>
      </c>
      <c r="C62" s="3" t="s">
        <v>69</v>
      </c>
      <c r="D62" s="6">
        <f>Dec!F62</f>
        <v>222368312</v>
      </c>
      <c r="E62" s="4">
        <f>Oct!I62+Nov!I62+Dec!I62</f>
        <v>129350</v>
      </c>
      <c r="F62" s="4">
        <f>Oct!J62+Nov!J62+Dec!J62</f>
        <v>14756577</v>
      </c>
      <c r="G62" s="4">
        <f t="shared" si="14"/>
        <v>-14627227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0" customHeight="1">
      <c r="A63" s="26" t="s">
        <v>50</v>
      </c>
      <c r="B63" s="27"/>
      <c r="C63" s="1"/>
      <c r="D63" s="28">
        <f t="shared" ref="D63:G63" si="16">SUM(D59:D62)</f>
        <v>2419358890</v>
      </c>
      <c r="E63" s="28">
        <f t="shared" si="16"/>
        <v>7896946.74</v>
      </c>
      <c r="F63" s="28">
        <f t="shared" si="16"/>
        <v>71576718.81</v>
      </c>
      <c r="G63" s="28">
        <f t="shared" si="16"/>
        <v>-63679772.07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0" customHeight="1">
      <c r="A64" s="1" t="s">
        <v>70</v>
      </c>
      <c r="B64" s="27"/>
      <c r="C64" s="1"/>
      <c r="D64" s="28">
        <f t="shared" ref="D64:G64" si="17">D57+D63</f>
        <v>11927283822</v>
      </c>
      <c r="E64" s="28">
        <f t="shared" si="17"/>
        <v>40878081.17</v>
      </c>
      <c r="F64" s="28">
        <f t="shared" si="17"/>
        <v>611657658.6</v>
      </c>
      <c r="G64" s="28">
        <f t="shared" si="17"/>
        <v>-570779577.4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0" customHeight="1">
      <c r="A65" s="1" t="s">
        <v>71</v>
      </c>
      <c r="B65" s="2"/>
      <c r="C65" s="3"/>
      <c r="D65" s="6"/>
      <c r="E65" s="4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0" customHeight="1">
      <c r="A66" s="21" t="s">
        <v>20</v>
      </c>
      <c r="B66" s="2"/>
      <c r="C66" s="3"/>
      <c r="D66" s="6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0" customHeight="1">
      <c r="A67" s="3"/>
      <c r="B67" s="2">
        <f>1+B62</f>
        <v>44</v>
      </c>
      <c r="C67" s="3" t="s">
        <v>72</v>
      </c>
      <c r="D67" s="6">
        <f>Dec!F67</f>
        <v>34591961926</v>
      </c>
      <c r="E67" s="4">
        <f>Oct!I67+Nov!I67+Dec!I67</f>
        <v>577398938</v>
      </c>
      <c r="F67" s="4">
        <f>Oct!J67+Nov!J67+Dec!J67</f>
        <v>834422996</v>
      </c>
      <c r="G67" s="4">
        <f t="shared" ref="G67:G77" si="18">E67-F67</f>
        <v>-257024058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0" customHeight="1">
      <c r="A68" s="3"/>
      <c r="B68" s="2">
        <f t="shared" ref="B68:B77" si="19">1+B67</f>
        <v>45</v>
      </c>
      <c r="C68" s="3" t="s">
        <v>73</v>
      </c>
      <c r="D68" s="6">
        <f>Dec!F68</f>
        <v>241549914.1</v>
      </c>
      <c r="E68" s="4">
        <f>Oct!I68+Nov!I68+Dec!I68</f>
        <v>768348.16</v>
      </c>
      <c r="F68" s="4">
        <f>Oct!J68+Nov!J68+Dec!J68</f>
        <v>3066022.59</v>
      </c>
      <c r="G68" s="4">
        <f t="shared" si="18"/>
        <v>-2297674.43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0" customHeight="1">
      <c r="A69" s="3"/>
      <c r="B69" s="2">
        <f t="shared" si="19"/>
        <v>46</v>
      </c>
      <c r="C69" s="3" t="s">
        <v>74</v>
      </c>
      <c r="D69" s="6">
        <f>Dec!F69</f>
        <v>927585182.9</v>
      </c>
      <c r="E69" s="4">
        <f>Oct!I69+Nov!I69+Dec!I69</f>
        <v>9509058.85</v>
      </c>
      <c r="F69" s="4">
        <f>Oct!J69+Nov!J69+Dec!J69</f>
        <v>14395042.26</v>
      </c>
      <c r="G69" s="4">
        <f t="shared" si="18"/>
        <v>-4885983.41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0" customHeight="1">
      <c r="A70" s="1"/>
      <c r="B70" s="2">
        <f t="shared" si="19"/>
        <v>47</v>
      </c>
      <c r="C70" s="3" t="s">
        <v>75</v>
      </c>
      <c r="D70" s="6">
        <f>Dec!F70</f>
        <v>171812688</v>
      </c>
      <c r="E70" s="4">
        <f>Oct!I70+Nov!I70+Dec!I70</f>
        <v>49999</v>
      </c>
      <c r="F70" s="4">
        <f>Oct!J70+Nov!J70+Dec!J70</f>
        <v>20032032</v>
      </c>
      <c r="G70" s="4">
        <f t="shared" si="18"/>
        <v>-19982033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0" customHeight="1">
      <c r="A71" s="3"/>
      <c r="B71" s="2">
        <f t="shared" si="19"/>
        <v>48</v>
      </c>
      <c r="C71" s="3" t="s">
        <v>76</v>
      </c>
      <c r="D71" s="6">
        <f>Dec!F71</f>
        <v>745802602</v>
      </c>
      <c r="E71" s="4">
        <f>Oct!I71+Nov!I71+Dec!I71</f>
        <v>2652246</v>
      </c>
      <c r="F71" s="4">
        <f>Oct!J71+Nov!J71+Dec!J71</f>
        <v>143920649</v>
      </c>
      <c r="G71" s="4">
        <f t="shared" si="18"/>
        <v>-141268403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0" customHeight="1">
      <c r="A72" s="3"/>
      <c r="B72" s="2">
        <f t="shared" si="19"/>
        <v>49</v>
      </c>
      <c r="C72" s="3" t="s">
        <v>77</v>
      </c>
      <c r="D72" s="6">
        <f>Dec!F72</f>
        <v>1316751703</v>
      </c>
      <c r="E72" s="4">
        <f>Oct!I72+Nov!I72+Dec!I72</f>
        <v>6277489</v>
      </c>
      <c r="F72" s="4">
        <f>Oct!J72+Nov!J72+Dec!J72</f>
        <v>10205071</v>
      </c>
      <c r="G72" s="4">
        <f t="shared" si="18"/>
        <v>-3927582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0" customHeight="1">
      <c r="A73" s="3"/>
      <c r="B73" s="2">
        <f t="shared" si="19"/>
        <v>50</v>
      </c>
      <c r="C73" s="3" t="s">
        <v>78</v>
      </c>
      <c r="D73" s="6">
        <f>Dec!F73</f>
        <v>483206256</v>
      </c>
      <c r="E73" s="4">
        <f>Oct!I73+Nov!I73+Dec!I73</f>
        <v>0</v>
      </c>
      <c r="F73" s="4">
        <f>Oct!J73+Nov!J73+Dec!J73</f>
        <v>7879572</v>
      </c>
      <c r="G73" s="4">
        <f t="shared" si="18"/>
        <v>-7879572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0" customHeight="1">
      <c r="A74" s="3"/>
      <c r="B74" s="2">
        <f t="shared" si="19"/>
        <v>51</v>
      </c>
      <c r="C74" s="3" t="s">
        <v>79</v>
      </c>
      <c r="D74" s="6">
        <f>Dec!F74</f>
        <v>280972506.6</v>
      </c>
      <c r="E74" s="4">
        <f>Oct!I74+Nov!I74+Dec!I74</f>
        <v>12132695.17</v>
      </c>
      <c r="F74" s="4">
        <f>Oct!J74+Nov!J74+Dec!J74</f>
        <v>1838306.93</v>
      </c>
      <c r="G74" s="4">
        <f t="shared" si="18"/>
        <v>10294388.24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0" customHeight="1">
      <c r="A75" s="3"/>
      <c r="B75" s="2">
        <f t="shared" si="19"/>
        <v>52</v>
      </c>
      <c r="C75" s="3" t="s">
        <v>80</v>
      </c>
      <c r="D75" s="6">
        <f>Dec!F75</f>
        <v>1933745722</v>
      </c>
      <c r="E75" s="4">
        <f>Oct!I75+Nov!I75+Dec!I75</f>
        <v>1602139.47</v>
      </c>
      <c r="F75" s="4">
        <f>Oct!J75+Nov!J75+Dec!J75</f>
        <v>3333681.33</v>
      </c>
      <c r="G75" s="4">
        <f t="shared" si="18"/>
        <v>-1731541.86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0" customHeight="1">
      <c r="A76" s="3"/>
      <c r="B76" s="2">
        <f t="shared" si="19"/>
        <v>53</v>
      </c>
      <c r="C76" s="3" t="s">
        <v>81</v>
      </c>
      <c r="D76" s="6">
        <f>Dec!F76</f>
        <v>6422331001</v>
      </c>
      <c r="E76" s="4">
        <f>Oct!I76+Nov!I76+Dec!I76</f>
        <v>450079672</v>
      </c>
      <c r="F76" s="4">
        <f>Oct!J76+Nov!J76+Dec!J76</f>
        <v>356173538</v>
      </c>
      <c r="G76" s="4">
        <f t="shared" si="18"/>
        <v>93906134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0" customHeight="1">
      <c r="A77" s="3"/>
      <c r="B77" s="2">
        <f t="shared" si="19"/>
        <v>54</v>
      </c>
      <c r="C77" s="3" t="s">
        <v>82</v>
      </c>
      <c r="D77" s="6">
        <f>Dec!F77</f>
        <v>143352401</v>
      </c>
      <c r="E77" s="4">
        <f>Oct!I77+Nov!I77+Dec!I77</f>
        <v>1632245</v>
      </c>
      <c r="F77" s="4">
        <f>Oct!J77+Nov!J77+Dec!J77</f>
        <v>2802845</v>
      </c>
      <c r="G77" s="4">
        <f t="shared" si="18"/>
        <v>-1170600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0" customHeight="1">
      <c r="A78" s="21" t="s">
        <v>116</v>
      </c>
      <c r="B78" s="2"/>
      <c r="C78" s="3"/>
      <c r="D78" s="6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0" customHeight="1">
      <c r="A79" s="3"/>
      <c r="B79" s="2">
        <f>1+B77</f>
        <v>55</v>
      </c>
      <c r="C79" s="3" t="s">
        <v>84</v>
      </c>
      <c r="D79" s="6">
        <f>Dec!F79</f>
        <v>0</v>
      </c>
      <c r="E79" s="4">
        <f>Oct!I79+Nov!I79+Dec!I79</f>
        <v>0</v>
      </c>
      <c r="F79" s="4">
        <f>Oct!J79+Nov!J79+Dec!J79</f>
        <v>0</v>
      </c>
      <c r="G79" s="4">
        <f>E79-F79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0" customHeight="1">
      <c r="A80" s="26" t="s">
        <v>46</v>
      </c>
      <c r="B80" s="1"/>
      <c r="C80" s="1"/>
      <c r="D80" s="28">
        <f t="shared" ref="D80:G80" si="20">SUM(D67:D79)</f>
        <v>47259071902</v>
      </c>
      <c r="E80" s="28">
        <f t="shared" si="20"/>
        <v>1062102831</v>
      </c>
      <c r="F80" s="28">
        <f t="shared" si="20"/>
        <v>1398069756</v>
      </c>
      <c r="G80" s="28">
        <f t="shared" si="20"/>
        <v>-335966925.5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0" customHeight="1">
      <c r="A81" s="21" t="s">
        <v>47</v>
      </c>
      <c r="B81" s="2"/>
      <c r="C81" s="3"/>
      <c r="D81" s="6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0" customHeight="1">
      <c r="A82" s="3"/>
      <c r="B82" s="2">
        <f>1+B79</f>
        <v>56</v>
      </c>
      <c r="C82" s="3" t="s">
        <v>85</v>
      </c>
      <c r="D82" s="6">
        <f>Dec!F82</f>
        <v>11426409232</v>
      </c>
      <c r="E82" s="4">
        <f>Oct!I82+Nov!I82+Dec!I82</f>
        <v>2889798051</v>
      </c>
      <c r="F82" s="4">
        <f>Oct!J82+Nov!J82+Dec!J82</f>
        <v>3074061765</v>
      </c>
      <c r="G82" s="4">
        <f t="shared" ref="G82:G88" si="21">E82-F82</f>
        <v>-184263714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0" customHeight="1">
      <c r="A83" s="3"/>
      <c r="B83" s="2">
        <f t="shared" ref="B83:B88" si="22">1+B82</f>
        <v>57</v>
      </c>
      <c r="C83" s="3" t="s">
        <v>86</v>
      </c>
      <c r="D83" s="6">
        <f>Dec!F83</f>
        <v>48160593.98</v>
      </c>
      <c r="E83" s="4">
        <f>Oct!I83+Nov!I83+Dec!I83</f>
        <v>0</v>
      </c>
      <c r="F83" s="4">
        <f>Oct!J83+Nov!J83+Dec!J83</f>
        <v>34881667.93</v>
      </c>
      <c r="G83" s="4">
        <f t="shared" si="21"/>
        <v>-34881667.93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0" customHeight="1">
      <c r="A84" s="3"/>
      <c r="B84" s="2">
        <f t="shared" si="22"/>
        <v>58</v>
      </c>
      <c r="C84" s="3" t="s">
        <v>87</v>
      </c>
      <c r="D84" s="6">
        <f>Dec!F84</f>
        <v>323948917</v>
      </c>
      <c r="E84" s="4">
        <f>Oct!I84+Nov!I84+Dec!I84</f>
        <v>3518957</v>
      </c>
      <c r="F84" s="4">
        <f>Oct!J84+Nov!J84+Dec!J84</f>
        <v>8362707</v>
      </c>
      <c r="G84" s="4">
        <f t="shared" si="21"/>
        <v>-4843750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1.25" customHeight="1">
      <c r="A85" s="21"/>
      <c r="B85" s="2">
        <f t="shared" si="22"/>
        <v>59</v>
      </c>
      <c r="C85" s="3" t="s">
        <v>88</v>
      </c>
      <c r="D85" s="6">
        <f>Dec!F85</f>
        <v>62867662</v>
      </c>
      <c r="E85" s="4">
        <f>Oct!I85+Nov!I85+Dec!I85</f>
        <v>0</v>
      </c>
      <c r="F85" s="4">
        <f>Oct!J85+Nov!J85+Dec!J85</f>
        <v>0</v>
      </c>
      <c r="G85" s="4">
        <f t="shared" si="21"/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0" customHeight="1">
      <c r="A86" s="3"/>
      <c r="B86" s="2">
        <f t="shared" si="22"/>
        <v>60</v>
      </c>
      <c r="C86" s="3" t="s">
        <v>89</v>
      </c>
      <c r="D86" s="6">
        <f>Dec!F86</f>
        <v>1579198555</v>
      </c>
      <c r="E86" s="4">
        <f>Oct!I86+Nov!I86+Dec!I86</f>
        <v>225635</v>
      </c>
      <c r="F86" s="4">
        <f>Oct!J86+Nov!J86+Dec!J86</f>
        <v>32078347</v>
      </c>
      <c r="G86" s="4">
        <f t="shared" si="21"/>
        <v>-31852712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0" customHeight="1">
      <c r="A87" s="3"/>
      <c r="B87" s="2">
        <f t="shared" si="22"/>
        <v>61</v>
      </c>
      <c r="C87" s="3" t="s">
        <v>90</v>
      </c>
      <c r="D87" s="6">
        <f>Dec!F87</f>
        <v>219461277.8</v>
      </c>
      <c r="E87" s="4">
        <f>Oct!I87+Nov!I87+Dec!I87</f>
        <v>1856521</v>
      </c>
      <c r="F87" s="4">
        <f>Oct!J87+Nov!J87+Dec!J87</f>
        <v>2522792.44</v>
      </c>
      <c r="G87" s="4">
        <f t="shared" si="21"/>
        <v>-666271.4401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0" customHeight="1">
      <c r="A88" s="3"/>
      <c r="B88" s="2">
        <f t="shared" si="22"/>
        <v>62</v>
      </c>
      <c r="C88" s="3" t="s">
        <v>91</v>
      </c>
      <c r="D88" s="6">
        <f>Dec!F88</f>
        <v>452400004</v>
      </c>
      <c r="E88" s="4">
        <f>Oct!I88+Nov!I88+Dec!I88</f>
        <v>689606</v>
      </c>
      <c r="F88" s="4">
        <f>Oct!J88+Nov!J88+Dec!J88</f>
        <v>55954284</v>
      </c>
      <c r="G88" s="4">
        <f t="shared" si="21"/>
        <v>-55264678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0" customHeight="1">
      <c r="A89" s="26" t="s">
        <v>92</v>
      </c>
      <c r="B89" s="27"/>
      <c r="C89" s="34"/>
      <c r="D89" s="28">
        <f t="shared" ref="D89:G89" si="23">SUM(D82:D88)</f>
        <v>14112446242</v>
      </c>
      <c r="E89" s="28">
        <f t="shared" si="23"/>
        <v>2896088770</v>
      </c>
      <c r="F89" s="28">
        <f t="shared" si="23"/>
        <v>3207861563</v>
      </c>
      <c r="G89" s="28">
        <f t="shared" si="23"/>
        <v>-311772793.4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0" customHeight="1">
      <c r="A90" s="3"/>
      <c r="B90" s="2">
        <f>1+B88</f>
        <v>63</v>
      </c>
      <c r="C90" s="3" t="s">
        <v>93</v>
      </c>
      <c r="D90" s="6">
        <f>Dec!F90</f>
        <v>755563981</v>
      </c>
      <c r="E90" s="4">
        <f>Oct!I90+Nov!I90+Dec!I90</f>
        <v>96877721</v>
      </c>
      <c r="F90" s="4">
        <f>Oct!J90+Nov!J90+Dec!J90</f>
        <v>119590255</v>
      </c>
      <c r="G90" s="4">
        <f>E90-F90</f>
        <v>-22712534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0" customHeight="1">
      <c r="A91" s="26" t="s">
        <v>94</v>
      </c>
      <c r="B91" s="34"/>
      <c r="C91" s="1"/>
      <c r="D91" s="28">
        <f t="shared" ref="D91:G91" si="24">SUM(D90)</f>
        <v>755563981</v>
      </c>
      <c r="E91" s="28">
        <f t="shared" si="24"/>
        <v>96877721</v>
      </c>
      <c r="F91" s="28">
        <f t="shared" si="24"/>
        <v>119590255</v>
      </c>
      <c r="G91" s="28">
        <f t="shared" si="24"/>
        <v>-22712534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0" customHeight="1">
      <c r="A92" s="1" t="s">
        <v>95</v>
      </c>
      <c r="B92" s="27"/>
      <c r="C92" s="34"/>
      <c r="D92" s="28">
        <f t="shared" ref="D92:G92" si="25">D80+D89+D91</f>
        <v>62127082125</v>
      </c>
      <c r="E92" s="28">
        <f t="shared" si="25"/>
        <v>4055069322</v>
      </c>
      <c r="F92" s="28">
        <f t="shared" si="25"/>
        <v>4725521574</v>
      </c>
      <c r="G92" s="28">
        <f t="shared" si="25"/>
        <v>-670452252.8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0" customHeight="1">
      <c r="A93" s="1" t="s">
        <v>96</v>
      </c>
      <c r="B93" s="2"/>
      <c r="C93" s="35"/>
      <c r="D93" s="6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0" customHeight="1">
      <c r="A94" s="21" t="s">
        <v>20</v>
      </c>
      <c r="B94" s="2"/>
      <c r="C94" s="35"/>
      <c r="D94" s="6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0" customHeight="1">
      <c r="A95" s="21"/>
      <c r="B95" s="2">
        <f>B90+1</f>
        <v>64</v>
      </c>
      <c r="C95" s="35" t="s">
        <v>97</v>
      </c>
      <c r="D95" s="6">
        <f>Dec!F95</f>
        <v>175179736.9</v>
      </c>
      <c r="E95" s="4">
        <f>Oct!I95+Nov!I95+Dec!I95</f>
        <v>109000</v>
      </c>
      <c r="F95" s="4">
        <f>Oct!J95+Nov!J95+Dec!J95</f>
        <v>111616.96</v>
      </c>
      <c r="G95" s="4">
        <f t="shared" ref="G95:G98" si="26">E95-F95</f>
        <v>-2616.96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0" customHeight="1">
      <c r="A96" s="21"/>
      <c r="B96" s="2">
        <f t="shared" ref="B96:B98" si="27">1+B95</f>
        <v>65</v>
      </c>
      <c r="C96" s="3" t="s">
        <v>98</v>
      </c>
      <c r="D96" s="6">
        <f>Dec!F96</f>
        <v>19483885610</v>
      </c>
      <c r="E96" s="4">
        <f>Oct!I96+Nov!I96+Dec!I96</f>
        <v>1076217</v>
      </c>
      <c r="F96" s="4">
        <f>Oct!J96+Nov!J96+Dec!J96</f>
        <v>600046092</v>
      </c>
      <c r="G96" s="4">
        <f t="shared" si="26"/>
        <v>-598969875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0" customHeight="1">
      <c r="A97" s="21"/>
      <c r="B97" s="2">
        <f t="shared" si="27"/>
        <v>66</v>
      </c>
      <c r="C97" s="3" t="s">
        <v>99</v>
      </c>
      <c r="D97" s="6">
        <f>Dec!F97</f>
        <v>2441755216</v>
      </c>
      <c r="E97" s="4">
        <f>Oct!I97+Nov!I97+Dec!I97</f>
        <v>735613567</v>
      </c>
      <c r="F97" s="4">
        <f>Oct!J97+Nov!J97+Dec!J97</f>
        <v>234433031</v>
      </c>
      <c r="G97" s="4">
        <f t="shared" si="26"/>
        <v>501180536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0" customHeight="1">
      <c r="A98" s="1"/>
      <c r="B98" s="2">
        <f t="shared" si="27"/>
        <v>67</v>
      </c>
      <c r="C98" s="3" t="s">
        <v>100</v>
      </c>
      <c r="D98" s="6">
        <f>Dec!F98</f>
        <v>10694833462</v>
      </c>
      <c r="E98" s="4">
        <f>Oct!I98+Nov!I98+Dec!I98</f>
        <v>950543848</v>
      </c>
      <c r="F98" s="4">
        <f>Oct!J98+Nov!J98+Dec!J98</f>
        <v>1427342901</v>
      </c>
      <c r="G98" s="4">
        <f t="shared" si="26"/>
        <v>-476799053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0" customHeight="1">
      <c r="A99" s="21" t="s">
        <v>40</v>
      </c>
      <c r="B99" s="2"/>
      <c r="C99" s="3"/>
      <c r="D99" s="6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0" customHeight="1">
      <c r="A100" s="1"/>
      <c r="B100" s="2">
        <f>1+B98</f>
        <v>68</v>
      </c>
      <c r="C100" s="3" t="s">
        <v>98</v>
      </c>
      <c r="D100" s="6">
        <f>Dec!F100</f>
        <v>13746571679</v>
      </c>
      <c r="E100" s="4">
        <f>Oct!I100+Nov!I100+Dec!I100</f>
        <v>3069499770</v>
      </c>
      <c r="F100" s="4">
        <f>Oct!J100+Nov!J100+Dec!J100</f>
        <v>2227672230</v>
      </c>
      <c r="G100" s="4">
        <f>E100-F100</f>
        <v>841827540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0" customHeight="1">
      <c r="A101" s="26" t="s">
        <v>46</v>
      </c>
      <c r="B101" s="2"/>
      <c r="C101" s="3"/>
      <c r="D101" s="28">
        <f t="shared" ref="D101:G101" si="28">SUM(D95:D100)</f>
        <v>46542225704</v>
      </c>
      <c r="E101" s="28">
        <f t="shared" si="28"/>
        <v>4756842402</v>
      </c>
      <c r="F101" s="28">
        <f t="shared" si="28"/>
        <v>4489605871</v>
      </c>
      <c r="G101" s="28">
        <f t="shared" si="28"/>
        <v>267236531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0" customHeight="1">
      <c r="A102" s="21" t="s">
        <v>47</v>
      </c>
      <c r="B102" s="2"/>
      <c r="C102" s="3"/>
      <c r="D102" s="6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0" customHeight="1">
      <c r="A103" s="1"/>
      <c r="B103" s="2">
        <f>1+B100</f>
        <v>69</v>
      </c>
      <c r="C103" s="3" t="s">
        <v>101</v>
      </c>
      <c r="D103" s="6">
        <f>Dec!F103</f>
        <v>1396076125</v>
      </c>
      <c r="E103" s="4">
        <f>Oct!I103+Nov!I103+Dec!I103</f>
        <v>168704935</v>
      </c>
      <c r="F103" s="4">
        <f>Oct!J103+Nov!J103+Dec!J103</f>
        <v>146045190</v>
      </c>
      <c r="G103" s="4">
        <f>E103-F103</f>
        <v>22659745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0" customHeight="1">
      <c r="A104" s="26" t="s">
        <v>92</v>
      </c>
      <c r="B104" s="2"/>
      <c r="C104" s="3"/>
      <c r="D104" s="28">
        <f t="shared" ref="D104:G104" si="29">SUM(D103)</f>
        <v>1396076125</v>
      </c>
      <c r="E104" s="28">
        <f t="shared" si="29"/>
        <v>168704935</v>
      </c>
      <c r="F104" s="28">
        <f t="shared" si="29"/>
        <v>146045190</v>
      </c>
      <c r="G104" s="28">
        <f t="shared" si="29"/>
        <v>22659745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0" customHeight="1">
      <c r="A105" s="1" t="s">
        <v>102</v>
      </c>
      <c r="B105" s="2"/>
      <c r="C105" s="3"/>
      <c r="D105" s="28">
        <f t="shared" ref="D105:G105" si="30">D101+D104</f>
        <v>47938301829</v>
      </c>
      <c r="E105" s="28">
        <f t="shared" si="30"/>
        <v>4925547337</v>
      </c>
      <c r="F105" s="28">
        <f t="shared" si="30"/>
        <v>4635651061</v>
      </c>
      <c r="G105" s="28">
        <f t="shared" si="30"/>
        <v>289896276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0" customHeight="1">
      <c r="A106" s="1" t="s">
        <v>103</v>
      </c>
      <c r="B106" s="2"/>
      <c r="C106" s="3"/>
      <c r="D106" s="6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0" customHeight="1">
      <c r="A107" s="21" t="s">
        <v>104</v>
      </c>
      <c r="B107" s="2"/>
      <c r="C107" s="3"/>
      <c r="D107" s="6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0" customHeight="1">
      <c r="A108" s="21"/>
      <c r="B108" s="2">
        <f>1+B103</f>
        <v>70</v>
      </c>
      <c r="C108" s="3" t="s">
        <v>117</v>
      </c>
      <c r="D108" s="6">
        <f>Dec!F108</f>
        <v>9716714957</v>
      </c>
      <c r="E108" s="4">
        <f>Oct!I108+Nov!I108+Dec!I108</f>
        <v>554639044</v>
      </c>
      <c r="F108" s="4">
        <f>Oct!J108+Nov!J108+Dec!J108</f>
        <v>538290899</v>
      </c>
      <c r="G108" s="4">
        <f t="shared" ref="G108:G110" si="31">E108-F108</f>
        <v>16348145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0" customHeight="1">
      <c r="A109" s="1"/>
      <c r="B109" s="2">
        <f t="shared" ref="B109:B110" si="32">1+B108</f>
        <v>71</v>
      </c>
      <c r="C109" s="3" t="s">
        <v>106</v>
      </c>
      <c r="D109" s="6">
        <f>Dec!F109</f>
        <v>7063830384</v>
      </c>
      <c r="E109" s="4">
        <f>Oct!I109+Nov!I109+Dec!I109</f>
        <v>1054994047</v>
      </c>
      <c r="F109" s="4">
        <f>Oct!J109+Nov!J109+Dec!J109</f>
        <v>696494446</v>
      </c>
      <c r="G109" s="4">
        <f t="shared" si="31"/>
        <v>358499601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0" customHeight="1">
      <c r="A110" s="1"/>
      <c r="B110" s="2">
        <f t="shared" si="32"/>
        <v>72</v>
      </c>
      <c r="C110" s="3" t="s">
        <v>107</v>
      </c>
      <c r="D110" s="6">
        <f>Dec!F110</f>
        <v>3659913394</v>
      </c>
      <c r="E110" s="4">
        <f>Oct!I110+Nov!I110+Dec!I110</f>
        <v>275300184</v>
      </c>
      <c r="F110" s="4">
        <f>Oct!J110+Nov!J110+Dec!J110</f>
        <v>265671867</v>
      </c>
      <c r="G110" s="4">
        <f t="shared" si="31"/>
        <v>9628317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0" customHeight="1">
      <c r="A111" s="26" t="s">
        <v>46</v>
      </c>
      <c r="B111" s="2"/>
      <c r="C111" s="3"/>
      <c r="D111" s="28">
        <f t="shared" ref="D111:G111" si="33">SUM(D108:D110)</f>
        <v>20440458735</v>
      </c>
      <c r="E111" s="28">
        <f t="shared" si="33"/>
        <v>1884933275</v>
      </c>
      <c r="F111" s="28">
        <f t="shared" si="33"/>
        <v>1500457212</v>
      </c>
      <c r="G111" s="28">
        <f t="shared" si="33"/>
        <v>384476063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0" customHeight="1">
      <c r="A112" s="21" t="s">
        <v>108</v>
      </c>
      <c r="B112" s="2"/>
      <c r="C112" s="3"/>
      <c r="D112" s="6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0" customHeight="1">
      <c r="A113" s="1"/>
      <c r="B113" s="2">
        <f>1+B110</f>
        <v>73</v>
      </c>
      <c r="C113" s="3" t="s">
        <v>105</v>
      </c>
      <c r="D113" s="6">
        <f>Dec!F113</f>
        <v>8766049915</v>
      </c>
      <c r="E113" s="4">
        <f>Oct!I113+Nov!I113+Dec!I113</f>
        <v>98307404</v>
      </c>
      <c r="F113" s="4">
        <f>Oct!J113+Nov!J113+Dec!J113</f>
        <v>493957625</v>
      </c>
      <c r="G113" s="4">
        <f>E113-F113</f>
        <v>-395650221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0" customHeight="1">
      <c r="A114" s="26" t="s">
        <v>92</v>
      </c>
      <c r="B114" s="27"/>
      <c r="C114" s="1"/>
      <c r="D114" s="28">
        <f t="shared" ref="D114:G114" si="34">SUM(D113)</f>
        <v>8766049915</v>
      </c>
      <c r="E114" s="28">
        <f t="shared" si="34"/>
        <v>98307404</v>
      </c>
      <c r="F114" s="28">
        <f t="shared" si="34"/>
        <v>493957625</v>
      </c>
      <c r="G114" s="28">
        <f t="shared" si="34"/>
        <v>-395650221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0" customHeight="1">
      <c r="A115" s="1" t="s">
        <v>109</v>
      </c>
      <c r="B115" s="36"/>
      <c r="C115" s="34"/>
      <c r="D115" s="28">
        <f t="shared" ref="D115:G115" si="35">D111+D114</f>
        <v>29206508650</v>
      </c>
      <c r="E115" s="28">
        <f t="shared" si="35"/>
        <v>1983240679</v>
      </c>
      <c r="F115" s="28">
        <f t="shared" si="35"/>
        <v>1994414837</v>
      </c>
      <c r="G115" s="28">
        <f t="shared" si="35"/>
        <v>-11174158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0" customHeight="1">
      <c r="A116" s="37" t="s">
        <v>110</v>
      </c>
      <c r="B116" s="38"/>
      <c r="C116" s="39"/>
      <c r="D116" s="40">
        <f t="shared" ref="D116:G116" si="36">D40+D64+D92+D105+D115</f>
        <v>203273635877</v>
      </c>
      <c r="E116" s="40">
        <f t="shared" si="36"/>
        <v>13801561433</v>
      </c>
      <c r="F116" s="40">
        <f t="shared" si="36"/>
        <v>16692394729</v>
      </c>
      <c r="G116" s="40">
        <f t="shared" si="36"/>
        <v>-2890833296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0" customHeight="1">
      <c r="A117" s="35"/>
      <c r="B117" s="44"/>
      <c r="C117" s="44"/>
      <c r="D117" s="60">
        <f>D116-Dec!F116</f>
        <v>0</v>
      </c>
      <c r="E117" s="60">
        <f>E116-Oct!I116-Nov!I116-Dec!I116</f>
        <v>0.0000009536743164</v>
      </c>
      <c r="F117" s="60">
        <f>F116-Oct!J116-Nov!J116-Dec!J116</f>
        <v>0.000002861022949</v>
      </c>
      <c r="G117" s="60">
        <f>G116-Oct!K116-Nov!K116-Dec!K116</f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0" customHeight="1">
      <c r="A118" s="35"/>
      <c r="B118" s="44"/>
      <c r="C118" s="44"/>
      <c r="D118" s="61"/>
      <c r="E118" s="61"/>
      <c r="F118" s="61"/>
      <c r="G118" s="6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0" customHeight="1">
      <c r="A119" s="35"/>
      <c r="B119" s="44"/>
      <c r="C119" s="4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0" customHeight="1">
      <c r="A120" s="35"/>
      <c r="B120" s="44"/>
      <c r="C120" s="4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0" customHeight="1">
      <c r="A121" s="35"/>
      <c r="B121" s="44"/>
      <c r="C121" s="4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0" customHeight="1">
      <c r="A122" s="35"/>
      <c r="B122" s="44"/>
      <c r="C122" s="4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0" customHeight="1">
      <c r="A123" s="44"/>
      <c r="B123" s="44"/>
      <c r="C123" s="4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0" customHeight="1">
      <c r="A124" s="44"/>
      <c r="B124" s="44"/>
      <c r="C124" s="4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0" customHeight="1">
      <c r="A125" s="44"/>
      <c r="B125" s="44"/>
      <c r="C125" s="4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0" customHeight="1">
      <c r="A126" s="44"/>
      <c r="B126" s="44"/>
      <c r="C126" s="4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0" customHeight="1">
      <c r="A127" s="44"/>
      <c r="B127" s="44"/>
      <c r="C127" s="4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0" customHeight="1">
      <c r="A128" s="44"/>
      <c r="B128" s="44"/>
      <c r="C128" s="4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0" customHeight="1">
      <c r="A129" s="44"/>
      <c r="B129" s="44"/>
      <c r="C129" s="4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0" customHeight="1">
      <c r="A130" s="44"/>
      <c r="B130" s="44"/>
      <c r="C130" s="4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0" customHeight="1">
      <c r="A131" s="44"/>
      <c r="B131" s="44"/>
      <c r="C131" s="4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0" customHeight="1">
      <c r="A132" s="44"/>
      <c r="B132" s="44"/>
      <c r="C132" s="4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0" customHeight="1">
      <c r="A133" s="44"/>
      <c r="B133" s="44"/>
      <c r="C133" s="4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0" customHeight="1">
      <c r="A134" s="44"/>
      <c r="B134" s="44"/>
      <c r="C134" s="4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0" customHeight="1">
      <c r="A135" s="44"/>
      <c r="B135" s="44"/>
      <c r="C135" s="4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0" customHeight="1">
      <c r="A136" s="44"/>
      <c r="B136" s="44"/>
      <c r="C136" s="4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0" customHeight="1">
      <c r="A137" s="44"/>
      <c r="B137" s="44"/>
      <c r="C137" s="4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0" customHeight="1">
      <c r="A138" s="44"/>
      <c r="B138" s="44"/>
      <c r="C138" s="4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0" customHeight="1">
      <c r="A139" s="44"/>
      <c r="B139" s="44"/>
      <c r="C139" s="4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0" customHeight="1">
      <c r="A140" s="44"/>
      <c r="B140" s="44"/>
      <c r="C140" s="4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0" customHeight="1">
      <c r="A141" s="44"/>
      <c r="B141" s="44"/>
      <c r="C141" s="4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0" customHeight="1">
      <c r="A142" s="44"/>
      <c r="B142" s="44"/>
      <c r="C142" s="4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0" customHeight="1">
      <c r="A143" s="44"/>
      <c r="B143" s="44"/>
      <c r="C143" s="44"/>
      <c r="D143" s="4"/>
      <c r="E143" s="4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0" customHeight="1">
      <c r="A144" s="44"/>
      <c r="B144" s="44"/>
      <c r="C144" s="4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0" customHeight="1">
      <c r="A145" s="44"/>
      <c r="B145" s="44"/>
      <c r="C145" s="4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0" customHeight="1">
      <c r="A146" s="44"/>
      <c r="B146" s="44"/>
      <c r="C146" s="4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0" customHeight="1">
      <c r="A147" s="44"/>
      <c r="B147" s="44"/>
      <c r="C147" s="4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0" customHeight="1">
      <c r="A148" s="44"/>
      <c r="B148" s="44"/>
      <c r="C148" s="4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0" customHeight="1">
      <c r="A149" s="44"/>
      <c r="B149" s="44"/>
      <c r="C149" s="4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0" customHeight="1">
      <c r="A150" s="44"/>
      <c r="B150" s="44"/>
      <c r="C150" s="4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0" customHeight="1">
      <c r="A151" s="44"/>
      <c r="B151" s="44"/>
      <c r="C151" s="4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0" customHeight="1">
      <c r="A152" s="44"/>
      <c r="B152" s="44"/>
      <c r="C152" s="4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0" customHeight="1">
      <c r="A153" s="44"/>
      <c r="B153" s="44"/>
      <c r="C153" s="4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0" customHeight="1">
      <c r="A154" s="44"/>
      <c r="B154" s="44"/>
      <c r="C154" s="44"/>
      <c r="D154" s="4"/>
      <c r="E154" s="4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0" customHeight="1">
      <c r="A155" s="44"/>
      <c r="B155" s="44"/>
      <c r="C155" s="4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0" customHeight="1">
      <c r="A156" s="44"/>
      <c r="B156" s="44"/>
      <c r="C156" s="4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0" customHeight="1">
      <c r="A157" s="44"/>
      <c r="B157" s="44"/>
      <c r="C157" s="4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0" customHeight="1">
      <c r="A158" s="44"/>
      <c r="B158" s="44"/>
      <c r="C158" s="4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0" customHeight="1">
      <c r="A159" s="44"/>
      <c r="B159" s="44"/>
      <c r="C159" s="4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0" customHeight="1">
      <c r="A160" s="44"/>
      <c r="B160" s="44"/>
      <c r="C160" s="4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0" customHeight="1">
      <c r="A161" s="44"/>
      <c r="B161" s="44"/>
      <c r="C161" s="4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0" customHeight="1">
      <c r="A162" s="44"/>
      <c r="B162" s="44"/>
      <c r="C162" s="4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0" customHeight="1">
      <c r="A163" s="44"/>
      <c r="B163" s="44"/>
      <c r="C163" s="4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0" customHeight="1">
      <c r="A164" s="44"/>
      <c r="B164" s="44"/>
      <c r="C164" s="4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0" customHeight="1">
      <c r="A165" s="44"/>
      <c r="B165" s="44"/>
      <c r="C165" s="4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0" customHeight="1">
      <c r="A166" s="44"/>
      <c r="B166" s="44"/>
      <c r="C166" s="4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0" customHeight="1">
      <c r="A167" s="44"/>
      <c r="B167" s="44"/>
      <c r="C167" s="4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0" customHeight="1">
      <c r="A168" s="44"/>
      <c r="B168" s="44"/>
      <c r="C168" s="44"/>
      <c r="D168" s="4"/>
      <c r="E168" s="4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0" customHeight="1">
      <c r="A169" s="44"/>
      <c r="B169" s="44"/>
      <c r="C169" s="4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0" customHeight="1">
      <c r="A170" s="44"/>
      <c r="B170" s="44"/>
      <c r="C170" s="4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0" customHeight="1">
      <c r="A171" s="44"/>
      <c r="B171" s="44"/>
      <c r="C171" s="4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0" customHeight="1">
      <c r="A172" s="44"/>
      <c r="B172" s="44"/>
      <c r="C172" s="4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0" customHeight="1">
      <c r="A173" s="44"/>
      <c r="B173" s="44"/>
      <c r="C173" s="4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0" customHeight="1">
      <c r="A174" s="44"/>
      <c r="B174" s="44"/>
      <c r="C174" s="44"/>
      <c r="D174" s="4"/>
      <c r="E174" s="4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0" customHeight="1">
      <c r="A175" s="44"/>
      <c r="B175" s="44"/>
      <c r="C175" s="44"/>
      <c r="D175" s="4"/>
      <c r="E175" s="4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0" customHeight="1">
      <c r="A176" s="44"/>
      <c r="B176" s="44"/>
      <c r="C176" s="4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0" customHeight="1">
      <c r="A177" s="44"/>
      <c r="B177" s="44"/>
      <c r="C177" s="44"/>
      <c r="D177" s="4"/>
      <c r="E177" s="4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0" customHeight="1">
      <c r="A178" s="44"/>
      <c r="B178" s="44"/>
      <c r="C178" s="4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0" customHeight="1">
      <c r="A179" s="44"/>
      <c r="B179" s="44"/>
      <c r="C179" s="44"/>
      <c r="D179" s="4"/>
      <c r="E179" s="4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0" customHeight="1">
      <c r="A180" s="44"/>
      <c r="B180" s="44"/>
      <c r="C180" s="4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0" customHeight="1">
      <c r="A181" s="44"/>
      <c r="B181" s="44"/>
      <c r="C181" s="4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0" customHeight="1">
      <c r="A182" s="44"/>
      <c r="B182" s="44"/>
      <c r="C182" s="4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0" customHeight="1">
      <c r="A183" s="44"/>
      <c r="B183" s="44"/>
      <c r="C183" s="4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0" customHeight="1">
      <c r="A184" s="44"/>
      <c r="B184" s="44"/>
      <c r="C184" s="4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0" customHeight="1">
      <c r="A185" s="44"/>
      <c r="B185" s="44"/>
      <c r="C185" s="44"/>
      <c r="D185" s="4"/>
      <c r="E185" s="4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0" customHeight="1">
      <c r="A186" s="44"/>
      <c r="B186" s="44"/>
      <c r="C186" s="44"/>
      <c r="D186" s="4"/>
      <c r="E186" s="4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0" customHeight="1">
      <c r="A187" s="44"/>
      <c r="B187" s="44"/>
      <c r="C187" s="4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0" customHeight="1">
      <c r="A188" s="44"/>
      <c r="B188" s="44"/>
      <c r="C188" s="4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0" customHeight="1">
      <c r="A189" s="44"/>
      <c r="B189" s="44"/>
      <c r="C189" s="44"/>
      <c r="D189" s="4"/>
      <c r="E189" s="4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0" customHeight="1">
      <c r="A190" s="44"/>
      <c r="B190" s="44"/>
      <c r="C190" s="4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0" customHeight="1">
      <c r="A191" s="44"/>
      <c r="B191" s="44"/>
      <c r="C191" s="4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0" customHeight="1">
      <c r="A192" s="44"/>
      <c r="B192" s="44"/>
      <c r="C192" s="4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0" customHeight="1">
      <c r="A193" s="44"/>
      <c r="B193" s="44"/>
      <c r="C193" s="44"/>
      <c r="D193" s="4"/>
      <c r="E193" s="4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0" customHeight="1">
      <c r="A194" s="44"/>
      <c r="B194" s="44"/>
      <c r="C194" s="44"/>
      <c r="D194" s="4"/>
      <c r="E194" s="4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0" customHeight="1">
      <c r="A195" s="44"/>
      <c r="B195" s="44"/>
      <c r="C195" s="44"/>
      <c r="D195" s="4"/>
      <c r="E195" s="4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0" customHeight="1">
      <c r="A196" s="44"/>
      <c r="B196" s="44"/>
      <c r="C196" s="44"/>
      <c r="D196" s="4"/>
      <c r="E196" s="4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0" customHeight="1">
      <c r="A197" s="44"/>
      <c r="B197" s="44"/>
      <c r="C197" s="44"/>
      <c r="D197" s="4"/>
      <c r="E197" s="4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0" customHeight="1">
      <c r="A198" s="44"/>
      <c r="B198" s="44"/>
      <c r="C198" s="4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0" customHeight="1">
      <c r="A199" s="44"/>
      <c r="B199" s="44"/>
      <c r="C199" s="44"/>
      <c r="D199" s="4"/>
      <c r="E199" s="4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0" customHeight="1">
      <c r="A200" s="44"/>
      <c r="B200" s="44"/>
      <c r="C200" s="4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0" customHeight="1">
      <c r="A201" s="44"/>
      <c r="B201" s="44"/>
      <c r="C201" s="4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0" customHeight="1">
      <c r="A202" s="44"/>
      <c r="B202" s="44"/>
      <c r="C202" s="4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0" customHeight="1">
      <c r="A203" s="44"/>
      <c r="B203" s="44"/>
      <c r="C203" s="44"/>
      <c r="D203" s="4"/>
      <c r="E203" s="4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0" customHeight="1">
      <c r="A204" s="44"/>
      <c r="B204" s="44"/>
      <c r="C204" s="44"/>
      <c r="D204" s="4"/>
      <c r="E204" s="4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0" customHeight="1">
      <c r="A205" s="44"/>
      <c r="B205" s="44"/>
      <c r="C205" s="44"/>
      <c r="D205" s="4"/>
      <c r="E205" s="4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0" customHeight="1">
      <c r="A206" s="44"/>
      <c r="B206" s="44"/>
      <c r="C206" s="44"/>
      <c r="D206" s="4"/>
      <c r="E206" s="4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0" customHeight="1">
      <c r="A207" s="44"/>
      <c r="B207" s="44"/>
      <c r="C207" s="44"/>
      <c r="D207" s="4"/>
      <c r="E207" s="4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0" customHeight="1">
      <c r="A208" s="44"/>
      <c r="B208" s="44"/>
      <c r="C208" s="44"/>
      <c r="D208" s="4"/>
      <c r="E208" s="4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0" customHeight="1">
      <c r="A209" s="44"/>
      <c r="B209" s="44"/>
      <c r="C209" s="44"/>
      <c r="D209" s="4"/>
      <c r="E209" s="4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0" customHeight="1">
      <c r="A210" s="44"/>
      <c r="B210" s="44"/>
      <c r="C210" s="4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0" customHeight="1">
      <c r="A211" s="44"/>
      <c r="B211" s="44"/>
      <c r="C211" s="44"/>
      <c r="D211" s="4"/>
      <c r="E211" s="4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0" customHeight="1">
      <c r="A212" s="44"/>
      <c r="B212" s="44"/>
      <c r="C212" s="4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0" customHeight="1">
      <c r="A213" s="44"/>
      <c r="B213" s="44"/>
      <c r="C213" s="44"/>
      <c r="D213" s="4"/>
      <c r="E213" s="4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0" customHeight="1">
      <c r="A214" s="44"/>
      <c r="B214" s="44"/>
      <c r="C214" s="44"/>
      <c r="D214" s="4"/>
      <c r="E214" s="4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0" customHeight="1">
      <c r="A215" s="44"/>
      <c r="B215" s="44"/>
      <c r="C215" s="44"/>
      <c r="D215" s="4"/>
      <c r="E215" s="4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0" customHeight="1">
      <c r="A216" s="44"/>
      <c r="B216" s="44"/>
      <c r="C216" s="4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0" customHeight="1">
      <c r="A217" s="44"/>
      <c r="B217" s="44"/>
      <c r="C217" s="4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0" customHeight="1">
      <c r="A218" s="44"/>
      <c r="B218" s="44"/>
      <c r="C218" s="4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0" customHeight="1">
      <c r="A219" s="44"/>
      <c r="B219" s="44"/>
      <c r="C219" s="44"/>
      <c r="D219" s="4"/>
      <c r="E219" s="4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0" customHeight="1">
      <c r="A220" s="44"/>
      <c r="B220" s="44"/>
      <c r="C220" s="44"/>
      <c r="D220" s="4"/>
      <c r="E220" s="4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0" customHeight="1">
      <c r="A221" s="44"/>
      <c r="B221" s="44"/>
      <c r="C221" s="4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0" customHeight="1">
      <c r="A222" s="44"/>
      <c r="B222" s="44"/>
      <c r="C222" s="4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0" customHeight="1">
      <c r="A223" s="44"/>
      <c r="B223" s="44"/>
      <c r="C223" s="4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0" customHeight="1">
      <c r="A224" s="44"/>
      <c r="B224" s="44"/>
      <c r="C224" s="4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0" customHeight="1">
      <c r="A225" s="44"/>
      <c r="B225" s="44"/>
      <c r="C225" s="4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0" customHeight="1">
      <c r="A226" s="44"/>
      <c r="B226" s="44"/>
      <c r="C226" s="4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0" customHeight="1">
      <c r="A227" s="44"/>
      <c r="B227" s="44"/>
      <c r="C227" s="4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0" customHeight="1">
      <c r="A228" s="44"/>
      <c r="B228" s="44"/>
      <c r="C228" s="44"/>
      <c r="D228" s="4"/>
      <c r="E228" s="4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0" customHeight="1">
      <c r="A229" s="44"/>
      <c r="B229" s="44"/>
      <c r="C229" s="4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0" customHeight="1">
      <c r="A230" s="44"/>
      <c r="B230" s="44"/>
      <c r="C230" s="4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0" customHeight="1">
      <c r="A231" s="44"/>
      <c r="B231" s="44"/>
      <c r="C231" s="4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0" customHeight="1">
      <c r="A232" s="44"/>
      <c r="B232" s="44"/>
      <c r="C232" s="44"/>
      <c r="D232" s="4"/>
      <c r="E232" s="4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0" customHeight="1">
      <c r="A233" s="44"/>
      <c r="B233" s="44"/>
      <c r="C233" s="4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0" customHeight="1">
      <c r="A234" s="44"/>
      <c r="B234" s="44"/>
      <c r="C234" s="44"/>
      <c r="D234" s="4"/>
      <c r="E234" s="4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0" customHeight="1">
      <c r="A235" s="44"/>
      <c r="B235" s="44"/>
      <c r="C235" s="4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0" customHeight="1">
      <c r="A236" s="44"/>
      <c r="B236" s="44"/>
      <c r="C236" s="44"/>
      <c r="D236" s="4"/>
      <c r="E236" s="4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0" customHeight="1">
      <c r="A237" s="44"/>
      <c r="B237" s="44"/>
      <c r="C237" s="4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0" customHeight="1">
      <c r="A238" s="44"/>
      <c r="B238" s="44"/>
      <c r="C238" s="4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0" customHeight="1">
      <c r="A239" s="44"/>
      <c r="B239" s="44"/>
      <c r="C239" s="4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0" customHeight="1">
      <c r="A240" s="44"/>
      <c r="B240" s="44"/>
      <c r="C240" s="4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0" customHeight="1">
      <c r="A241" s="44"/>
      <c r="B241" s="44"/>
      <c r="C241" s="4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0" customHeight="1">
      <c r="A242" s="44"/>
      <c r="B242" s="44"/>
      <c r="C242" s="4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0" customHeight="1">
      <c r="A243" s="44"/>
      <c r="B243" s="44"/>
      <c r="C243" s="4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0" customHeight="1">
      <c r="A244" s="44"/>
      <c r="B244" s="44"/>
      <c r="C244" s="44"/>
      <c r="D244" s="4"/>
      <c r="E244" s="4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0" customHeight="1">
      <c r="A245" s="44"/>
      <c r="B245" s="44"/>
      <c r="C245" s="44"/>
      <c r="D245" s="4"/>
      <c r="E245" s="4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0" customHeight="1">
      <c r="A246" s="44"/>
      <c r="B246" s="44"/>
      <c r="C246" s="4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0" customHeight="1">
      <c r="A247" s="44"/>
      <c r="B247" s="44"/>
      <c r="C247" s="4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0" customHeight="1">
      <c r="A248" s="44"/>
      <c r="B248" s="44"/>
      <c r="C248" s="4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0" customHeight="1">
      <c r="A249" s="44"/>
      <c r="B249" s="44"/>
      <c r="C249" s="4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0" customHeight="1">
      <c r="A250" s="44"/>
      <c r="B250" s="44"/>
      <c r="C250" s="4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0" customHeight="1">
      <c r="A251" s="44"/>
      <c r="B251" s="44"/>
      <c r="C251" s="4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0" customHeight="1">
      <c r="A252" s="44"/>
      <c r="B252" s="44"/>
      <c r="C252" s="44"/>
      <c r="D252" s="4"/>
      <c r="E252" s="4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0" customHeight="1">
      <c r="A253" s="44"/>
      <c r="B253" s="44"/>
      <c r="C253" s="4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0" customHeight="1">
      <c r="A254" s="44"/>
      <c r="B254" s="44"/>
      <c r="C254" s="4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0" customHeight="1">
      <c r="A255" s="44"/>
      <c r="B255" s="44"/>
      <c r="C255" s="4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0" customHeight="1">
      <c r="A256" s="44"/>
      <c r="B256" s="44"/>
      <c r="C256" s="4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0" customHeight="1">
      <c r="A257" s="44"/>
      <c r="B257" s="44"/>
      <c r="C257" s="4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0" customHeight="1">
      <c r="A258" s="44"/>
      <c r="B258" s="44"/>
      <c r="C258" s="44"/>
      <c r="D258" s="4"/>
      <c r="E258" s="4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0" customHeight="1">
      <c r="A259" s="44"/>
      <c r="B259" s="44"/>
      <c r="C259" s="44"/>
      <c r="D259" s="4"/>
      <c r="E259" s="4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0" customHeight="1">
      <c r="A260" s="44"/>
      <c r="B260" s="44"/>
      <c r="C260" s="44"/>
      <c r="D260" s="4"/>
      <c r="E260" s="4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0" customHeight="1">
      <c r="A261" s="44"/>
      <c r="B261" s="44"/>
      <c r="C261" s="4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0" customHeight="1">
      <c r="A262" s="44"/>
      <c r="B262" s="44"/>
      <c r="C262" s="4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0" customHeight="1">
      <c r="A263" s="44"/>
      <c r="B263" s="44"/>
      <c r="C263" s="4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0" customHeight="1">
      <c r="A264" s="44"/>
      <c r="B264" s="44"/>
      <c r="C264" s="4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0" customHeight="1">
      <c r="A265" s="44"/>
      <c r="B265" s="44"/>
      <c r="C265" s="44"/>
      <c r="D265" s="4"/>
      <c r="E265" s="4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0" customHeight="1">
      <c r="A266" s="44"/>
      <c r="B266" s="44"/>
      <c r="C266" s="44"/>
      <c r="D266" s="4"/>
      <c r="E266" s="4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0" customHeight="1">
      <c r="A267" s="44"/>
      <c r="B267" s="44"/>
      <c r="C267" s="44"/>
      <c r="D267" s="4"/>
      <c r="E267" s="4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0" customHeight="1">
      <c r="A268" s="44"/>
      <c r="B268" s="44"/>
      <c r="C268" s="44"/>
      <c r="D268" s="4"/>
      <c r="E268" s="4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0" customHeight="1">
      <c r="A269" s="44"/>
      <c r="B269" s="44"/>
      <c r="C269" s="4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0" customHeight="1">
      <c r="A270" s="44"/>
      <c r="B270" s="44"/>
      <c r="C270" s="4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0" customHeight="1">
      <c r="A271" s="44"/>
      <c r="B271" s="44"/>
      <c r="C271" s="4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0" customHeight="1">
      <c r="A272" s="44"/>
      <c r="B272" s="44"/>
      <c r="C272" s="44"/>
      <c r="D272" s="4"/>
      <c r="E272" s="4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0" customHeight="1">
      <c r="A273" s="44"/>
      <c r="B273" s="44"/>
      <c r="C273" s="4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0" customHeight="1">
      <c r="A274" s="44"/>
      <c r="B274" s="44"/>
      <c r="C274" s="44"/>
      <c r="D274" s="4"/>
      <c r="E274" s="4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0" customHeight="1">
      <c r="A275" s="44"/>
      <c r="B275" s="44"/>
      <c r="C275" s="4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0" customHeight="1">
      <c r="A276" s="44"/>
      <c r="B276" s="44"/>
      <c r="C276" s="44"/>
      <c r="D276" s="4"/>
      <c r="E276" s="4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0" customHeight="1">
      <c r="A277" s="44"/>
      <c r="B277" s="44"/>
      <c r="C277" s="44"/>
      <c r="D277" s="4"/>
      <c r="E277" s="4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0" customHeight="1">
      <c r="A278" s="44"/>
      <c r="B278" s="44"/>
      <c r="C278" s="44"/>
      <c r="D278" s="4"/>
      <c r="E278" s="4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0" customHeight="1">
      <c r="A279" s="44"/>
      <c r="B279" s="44"/>
      <c r="C279" s="44"/>
      <c r="D279" s="4"/>
      <c r="E279" s="4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0" customHeight="1">
      <c r="A280" s="44"/>
      <c r="B280" s="44"/>
      <c r="C280" s="44"/>
      <c r="D280" s="4"/>
      <c r="E280" s="4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0" customHeight="1">
      <c r="A281" s="44"/>
      <c r="B281" s="44"/>
      <c r="C281" s="4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0" customHeight="1">
      <c r="A282" s="44"/>
      <c r="B282" s="44"/>
      <c r="C282" s="44"/>
      <c r="D282" s="4"/>
      <c r="E282" s="4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0" customHeight="1">
      <c r="A283" s="44"/>
      <c r="B283" s="44"/>
      <c r="C283" s="44"/>
      <c r="D283" s="4"/>
      <c r="E283" s="4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0" customHeight="1">
      <c r="A284" s="44"/>
      <c r="B284" s="44"/>
      <c r="C284" s="4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0" customHeight="1">
      <c r="A285" s="44"/>
      <c r="B285" s="44"/>
      <c r="C285" s="4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0" customHeight="1">
      <c r="A286" s="44"/>
      <c r="B286" s="44"/>
      <c r="C286" s="4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0" customHeight="1">
      <c r="A287" s="44"/>
      <c r="B287" s="44"/>
      <c r="C287" s="44"/>
      <c r="D287" s="4"/>
      <c r="E287" s="4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0" customHeight="1">
      <c r="A288" s="44"/>
      <c r="B288" s="44"/>
      <c r="C288" s="44"/>
      <c r="D288" s="4"/>
      <c r="E288" s="4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0" customHeight="1">
      <c r="A289" s="44"/>
      <c r="B289" s="44"/>
      <c r="C289" s="4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0" customHeight="1">
      <c r="A290" s="44"/>
      <c r="B290" s="44"/>
      <c r="C290" s="44"/>
      <c r="D290" s="4"/>
      <c r="E290" s="4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0" customHeight="1">
      <c r="A291" s="44"/>
      <c r="B291" s="44"/>
      <c r="C291" s="4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0" customHeight="1">
      <c r="A292" s="44"/>
      <c r="B292" s="44"/>
      <c r="C292" s="4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0" customHeight="1">
      <c r="A293" s="44"/>
      <c r="B293" s="44"/>
      <c r="C293" s="4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0" customHeight="1">
      <c r="A294" s="44"/>
      <c r="B294" s="44"/>
      <c r="C294" s="4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0" customHeight="1">
      <c r="A295" s="44"/>
      <c r="B295" s="44"/>
      <c r="C295" s="4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0" customHeight="1">
      <c r="A296" s="44"/>
      <c r="B296" s="44"/>
      <c r="C296" s="4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0" customHeight="1">
      <c r="A297" s="44"/>
      <c r="B297" s="44"/>
      <c r="C297" s="4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0" customHeight="1">
      <c r="A298" s="44"/>
      <c r="B298" s="44"/>
      <c r="C298" s="44"/>
      <c r="D298" s="4"/>
      <c r="E298" s="4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0" customHeight="1">
      <c r="A299" s="44"/>
      <c r="B299" s="44"/>
      <c r="C299" s="4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0" customHeight="1">
      <c r="A300" s="44"/>
      <c r="B300" s="44"/>
      <c r="C300" s="4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0" customHeight="1">
      <c r="A301" s="44"/>
      <c r="B301" s="44"/>
      <c r="C301" s="4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0" customHeight="1">
      <c r="A302" s="44"/>
      <c r="B302" s="44"/>
      <c r="C302" s="4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0" customHeight="1">
      <c r="A303" s="44"/>
      <c r="B303" s="44"/>
      <c r="C303" s="4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0" customHeight="1">
      <c r="A304" s="44"/>
      <c r="B304" s="44"/>
      <c r="C304" s="4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0" customHeight="1">
      <c r="A305" s="44"/>
      <c r="B305" s="44"/>
      <c r="C305" s="44"/>
      <c r="D305" s="4"/>
      <c r="E305" s="4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0" customHeight="1">
      <c r="A306" s="44"/>
      <c r="B306" s="44"/>
      <c r="C306" s="4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0" customHeight="1">
      <c r="A307" s="44"/>
      <c r="B307" s="44"/>
      <c r="C307" s="4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0" customHeight="1">
      <c r="A308" s="44"/>
      <c r="B308" s="44"/>
      <c r="C308" s="4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0" customHeight="1">
      <c r="A309" s="44"/>
      <c r="B309" s="44"/>
      <c r="C309" s="4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0" customHeight="1">
      <c r="A310" s="44"/>
      <c r="B310" s="44"/>
      <c r="C310" s="4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0" customHeight="1">
      <c r="A311" s="44"/>
      <c r="B311" s="44"/>
      <c r="C311" s="4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0" customHeight="1">
      <c r="A312" s="44"/>
      <c r="B312" s="44"/>
      <c r="C312" s="4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0" customHeight="1">
      <c r="A313" s="44"/>
      <c r="B313" s="44"/>
      <c r="C313" s="4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0" customHeight="1">
      <c r="A314" s="44"/>
      <c r="B314" s="44"/>
      <c r="C314" s="4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0" customHeight="1">
      <c r="A315" s="44"/>
      <c r="B315" s="44"/>
      <c r="C315" s="4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0" customHeight="1">
      <c r="A316" s="44"/>
      <c r="B316" s="44"/>
      <c r="C316" s="4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0" customHeight="1">
      <c r="A317" s="44"/>
      <c r="B317" s="44"/>
      <c r="C317" s="4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0" customHeight="1">
      <c r="A318" s="44"/>
      <c r="B318" s="44"/>
      <c r="C318" s="4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0" customHeight="1">
      <c r="A319" s="44"/>
      <c r="B319" s="44"/>
      <c r="C319" s="4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0" customHeight="1">
      <c r="A320" s="44"/>
      <c r="B320" s="44"/>
      <c r="C320" s="4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0" customHeight="1">
      <c r="A321" s="44"/>
      <c r="B321" s="44"/>
      <c r="C321" s="4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0" customHeight="1">
      <c r="A322" s="44"/>
      <c r="B322" s="44"/>
      <c r="C322" s="4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0" customHeight="1">
      <c r="A323" s="44"/>
      <c r="B323" s="44"/>
      <c r="C323" s="4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0" customHeight="1">
      <c r="A324" s="44"/>
      <c r="B324" s="44"/>
      <c r="C324" s="4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0" customHeight="1">
      <c r="A325" s="44"/>
      <c r="B325" s="44"/>
      <c r="C325" s="4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0" customHeight="1">
      <c r="A326" s="44"/>
      <c r="B326" s="44"/>
      <c r="C326" s="4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0" customHeight="1">
      <c r="A327" s="44"/>
      <c r="B327" s="44"/>
      <c r="C327" s="4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0" customHeight="1">
      <c r="A328" s="44"/>
      <c r="B328" s="44"/>
      <c r="C328" s="4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0" customHeight="1">
      <c r="A329" s="44"/>
      <c r="B329" s="44"/>
      <c r="C329" s="44"/>
      <c r="D329" s="4"/>
      <c r="E329" s="4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0" customHeight="1">
      <c r="A330" s="44"/>
      <c r="B330" s="44"/>
      <c r="C330" s="4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0" customHeight="1">
      <c r="A331" s="44"/>
      <c r="B331" s="44"/>
      <c r="C331" s="44"/>
      <c r="D331" s="4"/>
      <c r="E331" s="4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0" customHeight="1">
      <c r="A332" s="44"/>
      <c r="B332" s="44"/>
      <c r="C332" s="4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0" customHeight="1">
      <c r="A333" s="44"/>
      <c r="B333" s="44"/>
      <c r="C333" s="4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0" customHeight="1">
      <c r="A334" s="44"/>
      <c r="B334" s="44"/>
      <c r="C334" s="4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0" customHeight="1">
      <c r="A335" s="44"/>
      <c r="B335" s="44"/>
      <c r="C335" s="4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0" customHeight="1">
      <c r="A336" s="44"/>
      <c r="B336" s="44"/>
      <c r="C336" s="4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0" customHeight="1">
      <c r="A337" s="44"/>
      <c r="B337" s="44"/>
      <c r="C337" s="4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0" customHeight="1">
      <c r="A338" s="44"/>
      <c r="B338" s="44"/>
      <c r="C338" s="44"/>
      <c r="D338" s="4"/>
      <c r="E338" s="4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0" customHeight="1">
      <c r="A339" s="44"/>
      <c r="B339" s="44"/>
      <c r="C339" s="4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0" customHeight="1">
      <c r="A340" s="44"/>
      <c r="B340" s="44"/>
      <c r="C340" s="4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0" customHeight="1">
      <c r="A341" s="44"/>
      <c r="B341" s="44"/>
      <c r="C341" s="4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0" customHeight="1">
      <c r="A342" s="44"/>
      <c r="B342" s="44"/>
      <c r="C342" s="44"/>
      <c r="D342" s="4"/>
      <c r="E342" s="4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0" customHeight="1">
      <c r="A343" s="44"/>
      <c r="B343" s="44"/>
      <c r="C343" s="44"/>
      <c r="D343" s="4"/>
      <c r="E343" s="4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0" customHeight="1">
      <c r="A344" s="44"/>
      <c r="B344" s="44"/>
      <c r="C344" s="4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0" customHeight="1">
      <c r="A345" s="44"/>
      <c r="B345" s="44"/>
      <c r="C345" s="4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0" customHeight="1">
      <c r="A346" s="44"/>
      <c r="B346" s="44"/>
      <c r="C346" s="4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0" customHeight="1">
      <c r="A347" s="44"/>
      <c r="B347" s="44"/>
      <c r="C347" s="44"/>
      <c r="D347" s="4"/>
      <c r="E347" s="4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0" customHeight="1">
      <c r="A348" s="44"/>
      <c r="B348" s="44"/>
      <c r="C348" s="44"/>
      <c r="D348" s="4"/>
      <c r="E348" s="4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0" customHeight="1">
      <c r="A349" s="44"/>
      <c r="B349" s="44"/>
      <c r="C349" s="44"/>
      <c r="D349" s="4"/>
      <c r="E349" s="4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0" customHeight="1">
      <c r="A350" s="44"/>
      <c r="B350" s="44"/>
      <c r="C350" s="44"/>
      <c r="D350" s="4"/>
      <c r="E350" s="4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0" customHeight="1">
      <c r="A351" s="44"/>
      <c r="B351" s="44"/>
      <c r="C351" s="44"/>
      <c r="D351" s="4"/>
      <c r="E351" s="4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0" customHeight="1">
      <c r="A352" s="44"/>
      <c r="B352" s="44"/>
      <c r="C352" s="4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0" customHeight="1">
      <c r="A353" s="44"/>
      <c r="B353" s="44"/>
      <c r="C353" s="4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0" customHeight="1">
      <c r="A354" s="44"/>
      <c r="B354" s="44"/>
      <c r="C354" s="44"/>
      <c r="D354" s="4"/>
      <c r="E354" s="4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0" customHeight="1">
      <c r="A355" s="44"/>
      <c r="B355" s="44"/>
      <c r="C355" s="4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0" customHeight="1">
      <c r="A356" s="44"/>
      <c r="B356" s="44"/>
      <c r="C356" s="4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0" customHeight="1">
      <c r="A357" s="44"/>
      <c r="B357" s="44"/>
      <c r="C357" s="44"/>
      <c r="D357" s="4"/>
      <c r="E357" s="4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0" customHeight="1">
      <c r="A358" s="44"/>
      <c r="B358" s="44"/>
      <c r="C358" s="4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0" customHeight="1">
      <c r="A359" s="44"/>
      <c r="B359" s="44"/>
      <c r="C359" s="4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0" customHeight="1">
      <c r="A360" s="44"/>
      <c r="B360" s="44"/>
      <c r="C360" s="4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0" customHeight="1">
      <c r="A361" s="44"/>
      <c r="B361" s="44"/>
      <c r="C361" s="4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0" customHeight="1">
      <c r="A362" s="44"/>
      <c r="B362" s="44"/>
      <c r="C362" s="4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0" customHeight="1">
      <c r="A363" s="44"/>
      <c r="B363" s="44"/>
      <c r="C363" s="4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0" customHeight="1">
      <c r="A364" s="44"/>
      <c r="B364" s="44"/>
      <c r="C364" s="44"/>
      <c r="D364" s="4"/>
      <c r="E364" s="4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0" customHeight="1">
      <c r="A365" s="44"/>
      <c r="B365" s="44"/>
      <c r="C365" s="4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0" customHeight="1">
      <c r="A366" s="44"/>
      <c r="B366" s="44"/>
      <c r="C366" s="4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0" customHeight="1">
      <c r="A367" s="44"/>
      <c r="B367" s="44"/>
      <c r="C367" s="4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0" customHeight="1">
      <c r="A368" s="44"/>
      <c r="B368" s="44"/>
      <c r="C368" s="44"/>
      <c r="D368" s="4"/>
      <c r="E368" s="4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0" customHeight="1">
      <c r="A369" s="44"/>
      <c r="B369" s="44"/>
      <c r="C369" s="4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0" customHeight="1">
      <c r="A370" s="44"/>
      <c r="B370" s="44"/>
      <c r="C370" s="4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0" customHeight="1">
      <c r="A371" s="44"/>
      <c r="B371" s="44"/>
      <c r="C371" s="4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0" customHeight="1">
      <c r="A372" s="44"/>
      <c r="B372" s="44"/>
      <c r="C372" s="4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0" customHeight="1">
      <c r="A373" s="44"/>
      <c r="B373" s="44"/>
      <c r="C373" s="4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0" customHeight="1">
      <c r="A374" s="44"/>
      <c r="B374" s="44"/>
      <c r="C374" s="4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0" customHeight="1">
      <c r="A375" s="44"/>
      <c r="B375" s="44"/>
      <c r="C375" s="4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0" customHeight="1">
      <c r="A376" s="44"/>
      <c r="B376" s="44"/>
      <c r="C376" s="44"/>
      <c r="D376" s="4"/>
      <c r="E376" s="4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0" customHeight="1">
      <c r="A377" s="44"/>
      <c r="B377" s="44"/>
      <c r="C377" s="44"/>
      <c r="D377" s="4"/>
      <c r="E377" s="4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0" customHeight="1">
      <c r="A378" s="44"/>
      <c r="B378" s="44"/>
      <c r="C378" s="44"/>
      <c r="D378" s="4"/>
      <c r="E378" s="4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0" customHeight="1">
      <c r="A379" s="44"/>
      <c r="B379" s="44"/>
      <c r="C379" s="4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0" customHeight="1">
      <c r="A380" s="44"/>
      <c r="B380" s="44"/>
      <c r="C380" s="4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0" customHeight="1">
      <c r="A381" s="44"/>
      <c r="B381" s="44"/>
      <c r="C381" s="44"/>
      <c r="D381" s="4"/>
      <c r="E381" s="4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0" customHeight="1">
      <c r="A382" s="44"/>
      <c r="B382" s="44"/>
      <c r="C382" s="44"/>
      <c r="D382" s="4"/>
      <c r="E382" s="4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0" customHeight="1">
      <c r="A383" s="44"/>
      <c r="B383" s="44"/>
      <c r="C383" s="44"/>
      <c r="D383" s="4"/>
      <c r="E383" s="4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0" customHeight="1">
      <c r="A384" s="44"/>
      <c r="B384" s="44"/>
      <c r="C384" s="44"/>
      <c r="D384" s="4"/>
      <c r="E384" s="4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0" customHeight="1">
      <c r="A385" s="44"/>
      <c r="B385" s="44"/>
      <c r="C385" s="4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0" customHeight="1">
      <c r="A386" s="44"/>
      <c r="B386" s="44"/>
      <c r="C386" s="4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0" customHeight="1">
      <c r="A387" s="44"/>
      <c r="B387" s="44"/>
      <c r="C387" s="4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0" customHeight="1">
      <c r="A388" s="44"/>
      <c r="B388" s="44"/>
      <c r="C388" s="4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0" customHeight="1">
      <c r="A389" s="44"/>
      <c r="B389" s="44"/>
      <c r="C389" s="4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0" customHeight="1">
      <c r="A390" s="44"/>
      <c r="B390" s="44"/>
      <c r="C390" s="4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0" customHeight="1">
      <c r="A391" s="44"/>
      <c r="B391" s="44"/>
      <c r="C391" s="4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0" customHeight="1">
      <c r="A392" s="44"/>
      <c r="B392" s="44"/>
      <c r="C392" s="4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0" customHeight="1">
      <c r="A393" s="44"/>
      <c r="B393" s="44"/>
      <c r="C393" s="44"/>
      <c r="D393" s="4"/>
      <c r="E393" s="4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0" customHeight="1">
      <c r="A394" s="44"/>
      <c r="B394" s="44"/>
      <c r="C394" s="4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0" customHeight="1">
      <c r="A395" s="44"/>
      <c r="B395" s="44"/>
      <c r="C395" s="4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0" customHeight="1">
      <c r="A396" s="44"/>
      <c r="B396" s="44"/>
      <c r="C396" s="4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0" customHeight="1">
      <c r="A397" s="44"/>
      <c r="B397" s="44"/>
      <c r="C397" s="4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0" customHeight="1">
      <c r="A398" s="44"/>
      <c r="B398" s="44"/>
      <c r="C398" s="4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0" customHeight="1">
      <c r="A399" s="44"/>
      <c r="B399" s="44"/>
      <c r="C399" s="4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0" customHeight="1">
      <c r="A400" s="44"/>
      <c r="B400" s="44"/>
      <c r="C400" s="44"/>
      <c r="D400" s="4"/>
      <c r="E400" s="4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0" customHeight="1">
      <c r="A401" s="44"/>
      <c r="B401" s="44"/>
      <c r="C401" s="4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0" customHeight="1">
      <c r="A402" s="44"/>
      <c r="B402" s="44"/>
      <c r="C402" s="44"/>
      <c r="D402" s="4"/>
      <c r="E402" s="4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0" customHeight="1">
      <c r="A403" s="44"/>
      <c r="B403" s="44"/>
      <c r="C403" s="44"/>
      <c r="D403" s="4"/>
      <c r="E403" s="4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0" customHeight="1">
      <c r="A404" s="44"/>
      <c r="B404" s="44"/>
      <c r="C404" s="44"/>
      <c r="D404" s="4"/>
      <c r="E404" s="4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0" customHeight="1">
      <c r="A405" s="44"/>
      <c r="B405" s="44"/>
      <c r="C405" s="4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0" customHeight="1">
      <c r="A406" s="44"/>
      <c r="B406" s="44"/>
      <c r="C406" s="4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0" customHeight="1">
      <c r="A407" s="44"/>
      <c r="B407" s="44"/>
      <c r="C407" s="4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0" customHeight="1">
      <c r="A408" s="44"/>
      <c r="B408" s="44"/>
      <c r="C408" s="4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0" customHeight="1">
      <c r="A409" s="44"/>
      <c r="B409" s="44"/>
      <c r="C409" s="44"/>
      <c r="D409" s="4"/>
      <c r="E409" s="4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0" customHeight="1">
      <c r="A410" s="44"/>
      <c r="B410" s="44"/>
      <c r="C410" s="4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0" customHeight="1">
      <c r="A411" s="44"/>
      <c r="B411" s="44"/>
      <c r="C411" s="4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0" customHeight="1">
      <c r="A412" s="44"/>
      <c r="B412" s="44"/>
      <c r="C412" s="44"/>
      <c r="D412" s="4"/>
      <c r="E412" s="4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0" customHeight="1">
      <c r="A413" s="44"/>
      <c r="B413" s="44"/>
      <c r="C413" s="44"/>
      <c r="D413" s="4"/>
      <c r="E413" s="4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0" customHeight="1">
      <c r="A414" s="44"/>
      <c r="B414" s="44"/>
      <c r="C414" s="44"/>
      <c r="D414" s="4"/>
      <c r="E414" s="4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0" customHeight="1">
      <c r="A415" s="44"/>
      <c r="B415" s="44"/>
      <c r="C415" s="44"/>
      <c r="D415" s="4"/>
      <c r="E415" s="4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0" customHeight="1">
      <c r="A416" s="44"/>
      <c r="B416" s="44"/>
      <c r="C416" s="44"/>
      <c r="D416" s="4"/>
      <c r="E416" s="4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0" customHeight="1">
      <c r="A417" s="44"/>
      <c r="B417" s="44"/>
      <c r="C417" s="4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0" customHeight="1">
      <c r="A418" s="44"/>
      <c r="B418" s="44"/>
      <c r="C418" s="4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0" customHeight="1">
      <c r="A419" s="44"/>
      <c r="B419" s="44"/>
      <c r="C419" s="4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0" customHeight="1">
      <c r="A420" s="44"/>
      <c r="B420" s="44"/>
      <c r="C420" s="4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0" customHeight="1">
      <c r="A421" s="44"/>
      <c r="B421" s="44"/>
      <c r="C421" s="44"/>
      <c r="D421" s="4"/>
      <c r="E421" s="4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0" customHeight="1">
      <c r="A422" s="44"/>
      <c r="B422" s="44"/>
      <c r="C422" s="4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0" customHeight="1">
      <c r="A423" s="44"/>
      <c r="B423" s="44"/>
      <c r="C423" s="4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0" customHeight="1">
      <c r="A424" s="44"/>
      <c r="B424" s="44"/>
      <c r="C424" s="4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0" customHeight="1">
      <c r="A425" s="44"/>
      <c r="B425" s="44"/>
      <c r="C425" s="44"/>
      <c r="D425" s="4"/>
      <c r="E425" s="4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0" customHeight="1">
      <c r="A426" s="44"/>
      <c r="B426" s="44"/>
      <c r="C426" s="44"/>
      <c r="D426" s="4"/>
      <c r="E426" s="4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0" customHeight="1">
      <c r="A427" s="44"/>
      <c r="B427" s="44"/>
      <c r="C427" s="44"/>
      <c r="D427" s="4"/>
      <c r="E427" s="4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0" customHeight="1">
      <c r="A428" s="44"/>
      <c r="B428" s="44"/>
      <c r="C428" s="44"/>
      <c r="D428" s="4"/>
      <c r="E428" s="4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0" customHeight="1">
      <c r="A429" s="44"/>
      <c r="B429" s="44"/>
      <c r="C429" s="44"/>
      <c r="D429" s="4"/>
      <c r="E429" s="4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0" customHeight="1">
      <c r="A430" s="44"/>
      <c r="B430" s="44"/>
      <c r="C430" s="44"/>
      <c r="D430" s="4"/>
      <c r="E430" s="4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0" customHeight="1">
      <c r="A431" s="44"/>
      <c r="B431" s="44"/>
      <c r="C431" s="44"/>
      <c r="D431" s="4"/>
      <c r="E431" s="4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0" customHeight="1">
      <c r="A432" s="44"/>
      <c r="B432" s="44"/>
      <c r="C432" s="44"/>
      <c r="D432" s="4"/>
      <c r="E432" s="4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0" customHeight="1">
      <c r="A433" s="44"/>
      <c r="B433" s="44"/>
      <c r="C433" s="44"/>
      <c r="D433" s="4"/>
      <c r="E433" s="4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0" customHeight="1">
      <c r="A434" s="44"/>
      <c r="B434" s="44"/>
      <c r="C434" s="44"/>
      <c r="D434" s="4"/>
      <c r="E434" s="4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0" customHeight="1">
      <c r="A435" s="44"/>
      <c r="B435" s="44"/>
      <c r="C435" s="44"/>
      <c r="D435" s="4"/>
      <c r="E435" s="4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0" customHeight="1">
      <c r="A436" s="44"/>
      <c r="B436" s="44"/>
      <c r="C436" s="44"/>
      <c r="D436" s="4"/>
      <c r="E436" s="4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0" customHeight="1">
      <c r="A437" s="44"/>
      <c r="B437" s="44"/>
      <c r="C437" s="44"/>
      <c r="D437" s="4"/>
      <c r="E437" s="4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0" customHeight="1">
      <c r="A438" s="44"/>
      <c r="B438" s="44"/>
      <c r="C438" s="44"/>
      <c r="D438" s="4"/>
      <c r="E438" s="4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0" customHeight="1">
      <c r="A439" s="44"/>
      <c r="B439" s="44"/>
      <c r="C439" s="44"/>
      <c r="D439" s="4"/>
      <c r="E439" s="4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0" customHeight="1">
      <c r="A440" s="44"/>
      <c r="B440" s="44"/>
      <c r="C440" s="44"/>
      <c r="D440" s="4"/>
      <c r="E440" s="4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0" customHeight="1">
      <c r="A441" s="44"/>
      <c r="B441" s="44"/>
      <c r="C441" s="44"/>
      <c r="D441" s="4"/>
      <c r="E441" s="4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0" customHeight="1">
      <c r="A442" s="44"/>
      <c r="B442" s="44"/>
      <c r="C442" s="44"/>
      <c r="D442" s="4"/>
      <c r="E442" s="4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0" customHeight="1">
      <c r="A443" s="44"/>
      <c r="B443" s="44"/>
      <c r="C443" s="44"/>
      <c r="D443" s="4"/>
      <c r="E443" s="4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0" customHeight="1">
      <c r="A444" s="44"/>
      <c r="B444" s="44"/>
      <c r="C444" s="44"/>
      <c r="D444" s="4"/>
      <c r="E444" s="4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0" customHeight="1">
      <c r="A445" s="44"/>
      <c r="B445" s="44"/>
      <c r="C445" s="44"/>
      <c r="D445" s="4"/>
      <c r="E445" s="4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0" customHeight="1">
      <c r="A446" s="44"/>
      <c r="B446" s="44"/>
      <c r="C446" s="44"/>
      <c r="D446" s="4"/>
      <c r="E446" s="4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0" customHeight="1">
      <c r="A447" s="44"/>
      <c r="B447" s="44"/>
      <c r="C447" s="44"/>
      <c r="D447" s="4"/>
      <c r="E447" s="4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0" customHeight="1">
      <c r="A448" s="44"/>
      <c r="B448" s="44"/>
      <c r="C448" s="44"/>
      <c r="D448" s="4"/>
      <c r="E448" s="4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0" customHeight="1">
      <c r="A449" s="44"/>
      <c r="B449" s="44"/>
      <c r="C449" s="44"/>
      <c r="D449" s="4"/>
      <c r="E449" s="4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0" customHeight="1">
      <c r="A450" s="44"/>
      <c r="B450" s="44"/>
      <c r="C450" s="44"/>
      <c r="D450" s="4"/>
      <c r="E450" s="4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0" customHeight="1">
      <c r="A451" s="44"/>
      <c r="B451" s="44"/>
      <c r="C451" s="44"/>
      <c r="D451" s="4"/>
      <c r="E451" s="4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0" customHeight="1">
      <c r="A452" s="44"/>
      <c r="B452" s="44"/>
      <c r="C452" s="44"/>
      <c r="D452" s="4"/>
      <c r="E452" s="4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0" customHeight="1">
      <c r="A453" s="44"/>
      <c r="B453" s="44"/>
      <c r="C453" s="44"/>
      <c r="D453" s="4"/>
      <c r="E453" s="4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0" customHeight="1">
      <c r="A454" s="44"/>
      <c r="B454" s="44"/>
      <c r="C454" s="44"/>
      <c r="D454" s="4"/>
      <c r="E454" s="4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0" customHeight="1">
      <c r="A455" s="44"/>
      <c r="B455" s="44"/>
      <c r="C455" s="44"/>
      <c r="D455" s="4"/>
      <c r="E455" s="4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0" customHeight="1">
      <c r="A456" s="44"/>
      <c r="B456" s="44"/>
      <c r="C456" s="44"/>
      <c r="D456" s="4"/>
      <c r="E456" s="4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0" customHeight="1">
      <c r="A457" s="44"/>
      <c r="B457" s="44"/>
      <c r="C457" s="44"/>
      <c r="D457" s="4"/>
      <c r="E457" s="4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0" customHeight="1">
      <c r="A458" s="44"/>
      <c r="B458" s="44"/>
      <c r="C458" s="44"/>
      <c r="D458" s="4"/>
      <c r="E458" s="4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0" customHeight="1">
      <c r="A459" s="44"/>
      <c r="B459" s="44"/>
      <c r="C459" s="44"/>
      <c r="D459" s="4"/>
      <c r="E459" s="4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0" customHeight="1">
      <c r="A460" s="44"/>
      <c r="B460" s="44"/>
      <c r="C460" s="44"/>
      <c r="D460" s="4"/>
      <c r="E460" s="4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0" customHeight="1">
      <c r="A461" s="44"/>
      <c r="B461" s="44"/>
      <c r="C461" s="44"/>
      <c r="D461" s="4"/>
      <c r="E461" s="4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0" customHeight="1">
      <c r="A462" s="44"/>
      <c r="B462" s="44"/>
      <c r="C462" s="44"/>
      <c r="D462" s="4"/>
      <c r="E462" s="4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0" customHeight="1">
      <c r="A463" s="44"/>
      <c r="B463" s="44"/>
      <c r="C463" s="44"/>
      <c r="D463" s="4"/>
      <c r="E463" s="4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0" customHeight="1">
      <c r="A464" s="44"/>
      <c r="B464" s="44"/>
      <c r="C464" s="44"/>
      <c r="D464" s="4"/>
      <c r="E464" s="4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0" customHeight="1">
      <c r="A465" s="44"/>
      <c r="B465" s="44"/>
      <c r="C465" s="44"/>
      <c r="D465" s="4"/>
      <c r="E465" s="4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0" customHeight="1">
      <c r="A466" s="44"/>
      <c r="B466" s="44"/>
      <c r="C466" s="44"/>
      <c r="D466" s="4"/>
      <c r="E466" s="4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0" customHeight="1">
      <c r="A467" s="44"/>
      <c r="B467" s="44"/>
      <c r="C467" s="44"/>
      <c r="D467" s="4"/>
      <c r="E467" s="4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0" customHeight="1">
      <c r="A468" s="44"/>
      <c r="B468" s="44"/>
      <c r="C468" s="44"/>
      <c r="D468" s="4"/>
      <c r="E468" s="4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0" customHeight="1">
      <c r="A469" s="44"/>
      <c r="B469" s="44"/>
      <c r="C469" s="44"/>
      <c r="D469" s="4"/>
      <c r="E469" s="4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0" customHeight="1">
      <c r="A470" s="44"/>
      <c r="B470" s="44"/>
      <c r="C470" s="44"/>
      <c r="D470" s="4"/>
      <c r="E470" s="4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0" customHeight="1">
      <c r="A471" s="44"/>
      <c r="B471" s="44"/>
      <c r="C471" s="44"/>
      <c r="D471" s="4"/>
      <c r="E471" s="4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0" customHeight="1">
      <c r="A472" s="44"/>
      <c r="B472" s="44"/>
      <c r="C472" s="44"/>
      <c r="D472" s="4"/>
      <c r="E472" s="4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0" customHeight="1">
      <c r="A473" s="44"/>
      <c r="B473" s="44"/>
      <c r="C473" s="44"/>
      <c r="D473" s="4"/>
      <c r="E473" s="4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0" customHeight="1">
      <c r="A474" s="44"/>
      <c r="B474" s="44"/>
      <c r="C474" s="44"/>
      <c r="D474" s="4"/>
      <c r="E474" s="4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0" customHeight="1">
      <c r="A475" s="44"/>
      <c r="B475" s="44"/>
      <c r="C475" s="44"/>
      <c r="D475" s="4"/>
      <c r="E475" s="4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0" customHeight="1">
      <c r="A476" s="44"/>
      <c r="B476" s="44"/>
      <c r="C476" s="44"/>
      <c r="D476" s="4"/>
      <c r="E476" s="4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0" customHeight="1">
      <c r="A477" s="44"/>
      <c r="B477" s="44"/>
      <c r="C477" s="44"/>
      <c r="D477" s="4"/>
      <c r="E477" s="4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0" customHeight="1">
      <c r="A478" s="44"/>
      <c r="B478" s="44"/>
      <c r="C478" s="44"/>
      <c r="D478" s="4"/>
      <c r="E478" s="4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0" customHeight="1">
      <c r="A479" s="44"/>
      <c r="B479" s="44"/>
      <c r="C479" s="44"/>
      <c r="D479" s="4"/>
      <c r="E479" s="4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0" customHeight="1">
      <c r="A480" s="44"/>
      <c r="B480" s="44"/>
      <c r="C480" s="44"/>
      <c r="D480" s="4"/>
      <c r="E480" s="4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0" customHeight="1">
      <c r="A481" s="44"/>
      <c r="B481" s="44"/>
      <c r="C481" s="44"/>
      <c r="D481" s="4"/>
      <c r="E481" s="4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0" customHeight="1">
      <c r="A482" s="44"/>
      <c r="B482" s="44"/>
      <c r="C482" s="44"/>
      <c r="D482" s="4"/>
      <c r="E482" s="4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0" customHeight="1">
      <c r="A483" s="44"/>
      <c r="B483" s="44"/>
      <c r="C483" s="44"/>
      <c r="D483" s="4"/>
      <c r="E483" s="4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0" customHeight="1">
      <c r="A484" s="44"/>
      <c r="B484" s="44"/>
      <c r="C484" s="44"/>
      <c r="D484" s="4"/>
      <c r="E484" s="4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0" customHeight="1">
      <c r="A485" s="44"/>
      <c r="B485" s="44"/>
      <c r="C485" s="44"/>
      <c r="D485" s="4"/>
      <c r="E485" s="4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0" customHeight="1">
      <c r="A486" s="44"/>
      <c r="B486" s="44"/>
      <c r="C486" s="44"/>
      <c r="D486" s="4"/>
      <c r="E486" s="4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0" customHeight="1">
      <c r="A487" s="44"/>
      <c r="B487" s="44"/>
      <c r="C487" s="44"/>
      <c r="D487" s="4"/>
      <c r="E487" s="4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0" customHeight="1">
      <c r="A488" s="44"/>
      <c r="B488" s="44"/>
      <c r="C488" s="44"/>
      <c r="D488" s="4"/>
      <c r="E488" s="4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0" customHeight="1">
      <c r="A489" s="44"/>
      <c r="B489" s="44"/>
      <c r="C489" s="44"/>
      <c r="D489" s="4"/>
      <c r="E489" s="4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0" customHeight="1">
      <c r="A490" s="44"/>
      <c r="B490" s="44"/>
      <c r="C490" s="44"/>
      <c r="D490" s="4"/>
      <c r="E490" s="4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0" customHeight="1">
      <c r="A491" s="44"/>
      <c r="B491" s="44"/>
      <c r="C491" s="44"/>
      <c r="D491" s="4"/>
      <c r="E491" s="4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0" customHeight="1">
      <c r="A492" s="44"/>
      <c r="B492" s="44"/>
      <c r="C492" s="44"/>
      <c r="D492" s="4"/>
      <c r="E492" s="4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0" customHeight="1">
      <c r="A493" s="44"/>
      <c r="B493" s="44"/>
      <c r="C493" s="44"/>
      <c r="D493" s="4"/>
      <c r="E493" s="4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0" customHeight="1">
      <c r="A494" s="44"/>
      <c r="B494" s="44"/>
      <c r="C494" s="44"/>
      <c r="D494" s="4"/>
      <c r="E494" s="4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0" customHeight="1">
      <c r="A495" s="44"/>
      <c r="B495" s="44"/>
      <c r="C495" s="44"/>
      <c r="D495" s="4"/>
      <c r="E495" s="4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0" customHeight="1">
      <c r="A496" s="44"/>
      <c r="B496" s="44"/>
      <c r="C496" s="44"/>
      <c r="D496" s="4"/>
      <c r="E496" s="4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0" customHeight="1">
      <c r="A497" s="44"/>
      <c r="B497" s="44"/>
      <c r="C497" s="44"/>
      <c r="D497" s="4"/>
      <c r="E497" s="4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0" customHeight="1">
      <c r="A498" s="44"/>
      <c r="B498" s="44"/>
      <c r="C498" s="44"/>
      <c r="D498" s="4"/>
      <c r="E498" s="4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0" customHeight="1">
      <c r="A499" s="44"/>
      <c r="B499" s="44"/>
      <c r="C499" s="44"/>
      <c r="D499" s="4"/>
      <c r="E499" s="4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0" customHeight="1">
      <c r="A500" s="44"/>
      <c r="B500" s="44"/>
      <c r="C500" s="44"/>
      <c r="D500" s="4"/>
      <c r="E500" s="4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0" customHeight="1">
      <c r="A501" s="44"/>
      <c r="B501" s="44"/>
      <c r="C501" s="44"/>
      <c r="D501" s="4"/>
      <c r="E501" s="4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0" customHeight="1">
      <c r="A502" s="44"/>
      <c r="B502" s="44"/>
      <c r="C502" s="44"/>
      <c r="D502" s="4"/>
      <c r="E502" s="4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0" customHeight="1">
      <c r="A503" s="44"/>
      <c r="B503" s="44"/>
      <c r="C503" s="44"/>
      <c r="D503" s="4"/>
      <c r="E503" s="4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0" customHeight="1">
      <c r="A504" s="44"/>
      <c r="B504" s="44"/>
      <c r="C504" s="44"/>
      <c r="D504" s="4"/>
      <c r="E504" s="4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0" customHeight="1">
      <c r="A505" s="44"/>
      <c r="B505" s="44"/>
      <c r="C505" s="44"/>
      <c r="D505" s="4"/>
      <c r="E505" s="4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0" customHeight="1">
      <c r="A506" s="44"/>
      <c r="B506" s="44"/>
      <c r="C506" s="44"/>
      <c r="D506" s="4"/>
      <c r="E506" s="4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0" customHeight="1">
      <c r="A507" s="44"/>
      <c r="B507" s="44"/>
      <c r="C507" s="44"/>
      <c r="D507" s="4"/>
      <c r="E507" s="4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0" customHeight="1">
      <c r="A508" s="44"/>
      <c r="B508" s="44"/>
      <c r="C508" s="44"/>
      <c r="D508" s="4"/>
      <c r="E508" s="4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0" customHeight="1">
      <c r="A509" s="44"/>
      <c r="B509" s="44"/>
      <c r="C509" s="44"/>
      <c r="D509" s="4"/>
      <c r="E509" s="4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0" customHeight="1">
      <c r="A510" s="44"/>
      <c r="B510" s="44"/>
      <c r="C510" s="44"/>
      <c r="D510" s="4"/>
      <c r="E510" s="4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0" customHeight="1">
      <c r="A511" s="44"/>
      <c r="B511" s="44"/>
      <c r="C511" s="44"/>
      <c r="D511" s="4"/>
      <c r="E511" s="4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0" customHeight="1">
      <c r="A512" s="44"/>
      <c r="B512" s="44"/>
      <c r="C512" s="44"/>
      <c r="D512" s="4"/>
      <c r="E512" s="4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0" customHeight="1">
      <c r="A513" s="44"/>
      <c r="B513" s="44"/>
      <c r="C513" s="44"/>
      <c r="D513" s="4"/>
      <c r="E513" s="4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0" customHeight="1">
      <c r="A514" s="44"/>
      <c r="B514" s="44"/>
      <c r="C514" s="44"/>
      <c r="D514" s="4"/>
      <c r="E514" s="4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0" customHeight="1">
      <c r="A515" s="44"/>
      <c r="B515" s="44"/>
      <c r="C515" s="44"/>
      <c r="D515" s="4"/>
      <c r="E515" s="4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0" customHeight="1">
      <c r="A516" s="44"/>
      <c r="B516" s="44"/>
      <c r="C516" s="44"/>
      <c r="D516" s="4"/>
      <c r="E516" s="4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0" customHeight="1">
      <c r="A517" s="44"/>
      <c r="B517" s="44"/>
      <c r="C517" s="44"/>
      <c r="D517" s="4"/>
      <c r="E517" s="4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0" customHeight="1">
      <c r="A518" s="44"/>
      <c r="B518" s="44"/>
      <c r="C518" s="44"/>
      <c r="D518" s="4"/>
      <c r="E518" s="4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0" customHeight="1">
      <c r="A519" s="44"/>
      <c r="B519" s="44"/>
      <c r="C519" s="44"/>
      <c r="D519" s="4"/>
      <c r="E519" s="4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0" customHeight="1">
      <c r="A520" s="44"/>
      <c r="B520" s="44"/>
      <c r="C520" s="44"/>
      <c r="D520" s="4"/>
      <c r="E520" s="4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0" customHeight="1">
      <c r="A521" s="44"/>
      <c r="B521" s="44"/>
      <c r="C521" s="44"/>
      <c r="D521" s="4"/>
      <c r="E521" s="4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0" customHeight="1">
      <c r="A522" s="44"/>
      <c r="B522" s="44"/>
      <c r="C522" s="44"/>
      <c r="D522" s="4"/>
      <c r="E522" s="4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0" customHeight="1">
      <c r="A523" s="44"/>
      <c r="B523" s="44"/>
      <c r="C523" s="44"/>
      <c r="D523" s="4"/>
      <c r="E523" s="4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0" customHeight="1">
      <c r="A524" s="44"/>
      <c r="B524" s="44"/>
      <c r="C524" s="44"/>
      <c r="D524" s="4"/>
      <c r="E524" s="4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0" customHeight="1">
      <c r="A525" s="44"/>
      <c r="B525" s="44"/>
      <c r="C525" s="44"/>
      <c r="D525" s="4"/>
      <c r="E525" s="4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0" customHeight="1">
      <c r="A526" s="44"/>
      <c r="B526" s="44"/>
      <c r="C526" s="44"/>
      <c r="D526" s="4"/>
      <c r="E526" s="4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0" customHeight="1">
      <c r="A527" s="44"/>
      <c r="B527" s="44"/>
      <c r="C527" s="44"/>
      <c r="D527" s="4"/>
      <c r="E527" s="4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0" customHeight="1">
      <c r="A528" s="44"/>
      <c r="B528" s="44"/>
      <c r="C528" s="44"/>
      <c r="D528" s="4"/>
      <c r="E528" s="4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0" customHeight="1">
      <c r="A529" s="44"/>
      <c r="B529" s="44"/>
      <c r="C529" s="44"/>
      <c r="D529" s="4"/>
      <c r="E529" s="4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0" customHeight="1">
      <c r="A530" s="44"/>
      <c r="B530" s="44"/>
      <c r="C530" s="44"/>
      <c r="D530" s="4"/>
      <c r="E530" s="4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0" customHeight="1">
      <c r="A531" s="44"/>
      <c r="B531" s="44"/>
      <c r="C531" s="44"/>
      <c r="D531" s="4"/>
      <c r="E531" s="4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0" customHeight="1">
      <c r="A532" s="44"/>
      <c r="B532" s="44"/>
      <c r="C532" s="44"/>
      <c r="D532" s="4"/>
      <c r="E532" s="4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0" customHeight="1">
      <c r="A533" s="44"/>
      <c r="B533" s="44"/>
      <c r="C533" s="44"/>
      <c r="D533" s="4"/>
      <c r="E533" s="4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0" customHeight="1">
      <c r="A534" s="44"/>
      <c r="B534" s="44"/>
      <c r="C534" s="44"/>
      <c r="D534" s="4"/>
      <c r="E534" s="4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0" customHeight="1">
      <c r="A535" s="44"/>
      <c r="B535" s="44"/>
      <c r="C535" s="44"/>
      <c r="D535" s="4"/>
      <c r="E535" s="4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0" customHeight="1">
      <c r="A536" s="44"/>
      <c r="B536" s="44"/>
      <c r="C536" s="44"/>
      <c r="D536" s="4"/>
      <c r="E536" s="4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0" customHeight="1">
      <c r="A537" s="44"/>
      <c r="B537" s="44"/>
      <c r="C537" s="44"/>
      <c r="D537" s="4"/>
      <c r="E537" s="4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0" customHeight="1">
      <c r="A538" s="44"/>
      <c r="B538" s="44"/>
      <c r="C538" s="44"/>
      <c r="D538" s="4"/>
      <c r="E538" s="4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0" customHeight="1">
      <c r="A539" s="44"/>
      <c r="B539" s="44"/>
      <c r="C539" s="44"/>
      <c r="D539" s="4"/>
      <c r="E539" s="4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0" customHeight="1">
      <c r="A540" s="44"/>
      <c r="B540" s="44"/>
      <c r="C540" s="44"/>
      <c r="D540" s="4"/>
      <c r="E540" s="4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0" customHeight="1">
      <c r="A541" s="44"/>
      <c r="B541" s="44"/>
      <c r="C541" s="44"/>
      <c r="D541" s="4"/>
      <c r="E541" s="4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0" customHeight="1">
      <c r="A542" s="44"/>
      <c r="B542" s="44"/>
      <c r="C542" s="44"/>
      <c r="D542" s="4"/>
      <c r="E542" s="4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0" customHeight="1">
      <c r="A543" s="44"/>
      <c r="B543" s="44"/>
      <c r="C543" s="44"/>
      <c r="D543" s="4"/>
      <c r="E543" s="4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0" customHeight="1">
      <c r="A544" s="44"/>
      <c r="B544" s="44"/>
      <c r="C544" s="44"/>
      <c r="D544" s="4"/>
      <c r="E544" s="4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0" customHeight="1">
      <c r="A545" s="44"/>
      <c r="B545" s="44"/>
      <c r="C545" s="44"/>
      <c r="D545" s="4"/>
      <c r="E545" s="4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0" customHeight="1">
      <c r="A546" s="44"/>
      <c r="B546" s="44"/>
      <c r="C546" s="44"/>
      <c r="D546" s="4"/>
      <c r="E546" s="4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0" customHeight="1">
      <c r="A547" s="44"/>
      <c r="B547" s="44"/>
      <c r="C547" s="44"/>
      <c r="D547" s="4"/>
      <c r="E547" s="4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0" customHeight="1">
      <c r="A548" s="44"/>
      <c r="B548" s="44"/>
      <c r="C548" s="44"/>
      <c r="D548" s="4"/>
      <c r="E548" s="4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0" customHeight="1">
      <c r="A549" s="44"/>
      <c r="B549" s="44"/>
      <c r="C549" s="44"/>
      <c r="D549" s="4"/>
      <c r="E549" s="4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0" customHeight="1">
      <c r="A550" s="44"/>
      <c r="B550" s="44"/>
      <c r="C550" s="44"/>
      <c r="D550" s="4"/>
      <c r="E550" s="4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0" customHeight="1">
      <c r="A551" s="44"/>
      <c r="B551" s="44"/>
      <c r="C551" s="44"/>
      <c r="D551" s="4"/>
      <c r="E551" s="4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0" customHeight="1">
      <c r="A552" s="44"/>
      <c r="B552" s="44"/>
      <c r="C552" s="44"/>
      <c r="D552" s="4"/>
      <c r="E552" s="4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0" customHeight="1">
      <c r="A553" s="44"/>
      <c r="B553" s="44"/>
      <c r="C553" s="44"/>
      <c r="D553" s="4"/>
      <c r="E553" s="4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0" customHeight="1">
      <c r="A554" s="44"/>
      <c r="B554" s="44"/>
      <c r="C554" s="44"/>
      <c r="D554" s="4"/>
      <c r="E554" s="4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0" customHeight="1">
      <c r="A555" s="44"/>
      <c r="B555" s="44"/>
      <c r="C555" s="44"/>
      <c r="D555" s="4"/>
      <c r="E555" s="4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0" customHeight="1">
      <c r="A556" s="44"/>
      <c r="B556" s="44"/>
      <c r="C556" s="44"/>
      <c r="D556" s="4"/>
      <c r="E556" s="4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0" customHeight="1">
      <c r="A557" s="44"/>
      <c r="B557" s="44"/>
      <c r="C557" s="44"/>
      <c r="D557" s="4"/>
      <c r="E557" s="4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0" customHeight="1">
      <c r="A558" s="44"/>
      <c r="B558" s="44"/>
      <c r="C558" s="44"/>
      <c r="D558" s="4"/>
      <c r="E558" s="4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0" customHeight="1">
      <c r="A559" s="44"/>
      <c r="B559" s="44"/>
      <c r="C559" s="44"/>
      <c r="D559" s="4"/>
      <c r="E559" s="4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0" customHeight="1">
      <c r="A560" s="44"/>
      <c r="B560" s="44"/>
      <c r="C560" s="44"/>
      <c r="D560" s="4"/>
      <c r="E560" s="4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0" customHeight="1">
      <c r="A561" s="44"/>
      <c r="B561" s="44"/>
      <c r="C561" s="44"/>
      <c r="D561" s="4"/>
      <c r="E561" s="4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0" customHeight="1">
      <c r="A562" s="44"/>
      <c r="B562" s="44"/>
      <c r="C562" s="44"/>
      <c r="D562" s="4"/>
      <c r="E562" s="4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0" customHeight="1">
      <c r="A563" s="44"/>
      <c r="B563" s="44"/>
      <c r="C563" s="44"/>
      <c r="D563" s="4"/>
      <c r="E563" s="4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0" customHeight="1">
      <c r="A564" s="44"/>
      <c r="B564" s="44"/>
      <c r="C564" s="44"/>
      <c r="D564" s="4"/>
      <c r="E564" s="4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0" customHeight="1">
      <c r="A565" s="44"/>
      <c r="B565" s="44"/>
      <c r="C565" s="44"/>
      <c r="D565" s="4"/>
      <c r="E565" s="4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0" customHeight="1">
      <c r="A566" s="44"/>
      <c r="B566" s="44"/>
      <c r="C566" s="44"/>
      <c r="D566" s="4"/>
      <c r="E566" s="4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0" customHeight="1">
      <c r="A567" s="44"/>
      <c r="B567" s="44"/>
      <c r="C567" s="44"/>
      <c r="D567" s="4"/>
      <c r="E567" s="4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0" customHeight="1">
      <c r="A568" s="44"/>
      <c r="B568" s="44"/>
      <c r="C568" s="44"/>
      <c r="D568" s="4"/>
      <c r="E568" s="4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0" customHeight="1">
      <c r="A569" s="44"/>
      <c r="B569" s="44"/>
      <c r="C569" s="44"/>
      <c r="D569" s="4"/>
      <c r="E569" s="4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0" customHeight="1">
      <c r="A570" s="44"/>
      <c r="B570" s="44"/>
      <c r="C570" s="44"/>
      <c r="D570" s="4"/>
      <c r="E570" s="4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0" customHeight="1">
      <c r="A571" s="44"/>
      <c r="B571" s="44"/>
      <c r="C571" s="44"/>
      <c r="D571" s="4"/>
      <c r="E571" s="4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0" customHeight="1">
      <c r="A572" s="44"/>
      <c r="B572" s="44"/>
      <c r="C572" s="44"/>
      <c r="D572" s="4"/>
      <c r="E572" s="4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0" customHeight="1">
      <c r="A573" s="44"/>
      <c r="B573" s="44"/>
      <c r="C573" s="44"/>
      <c r="D573" s="4"/>
      <c r="E573" s="4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0" customHeight="1">
      <c r="A574" s="44"/>
      <c r="B574" s="44"/>
      <c r="C574" s="44"/>
      <c r="D574" s="4"/>
      <c r="E574" s="4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0" customHeight="1">
      <c r="A575" s="44"/>
      <c r="B575" s="44"/>
      <c r="C575" s="44"/>
      <c r="D575" s="4"/>
      <c r="E575" s="4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0" customHeight="1">
      <c r="A576" s="44"/>
      <c r="B576" s="44"/>
      <c r="C576" s="44"/>
      <c r="D576" s="4"/>
      <c r="E576" s="4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0" customHeight="1">
      <c r="A577" s="44"/>
      <c r="B577" s="44"/>
      <c r="C577" s="44"/>
      <c r="D577" s="4"/>
      <c r="E577" s="4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0" customHeight="1">
      <c r="A578" s="44"/>
      <c r="B578" s="44"/>
      <c r="C578" s="44"/>
      <c r="D578" s="4"/>
      <c r="E578" s="4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0" customHeight="1">
      <c r="A579" s="44"/>
      <c r="B579" s="44"/>
      <c r="C579" s="44"/>
      <c r="D579" s="4"/>
      <c r="E579" s="4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0" customHeight="1">
      <c r="A580" s="44"/>
      <c r="B580" s="44"/>
      <c r="C580" s="44"/>
      <c r="D580" s="4"/>
      <c r="E580" s="4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0" customHeight="1">
      <c r="A581" s="44"/>
      <c r="B581" s="44"/>
      <c r="C581" s="44"/>
      <c r="D581" s="4"/>
      <c r="E581" s="4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0" customHeight="1">
      <c r="A582" s="44"/>
      <c r="B582" s="44"/>
      <c r="C582" s="44"/>
      <c r="D582" s="4"/>
      <c r="E582" s="4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0" customHeight="1">
      <c r="A583" s="44"/>
      <c r="B583" s="44"/>
      <c r="C583" s="44"/>
      <c r="D583" s="4"/>
      <c r="E583" s="4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0" customHeight="1">
      <c r="A584" s="44"/>
      <c r="B584" s="44"/>
      <c r="C584" s="44"/>
      <c r="D584" s="4"/>
      <c r="E584" s="4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0" customHeight="1">
      <c r="A585" s="44"/>
      <c r="B585" s="44"/>
      <c r="C585" s="44"/>
      <c r="D585" s="4"/>
      <c r="E585" s="4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0" customHeight="1">
      <c r="A586" s="44"/>
      <c r="B586" s="44"/>
      <c r="C586" s="44"/>
      <c r="D586" s="4"/>
      <c r="E586" s="4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0" customHeight="1">
      <c r="A587" s="44"/>
      <c r="B587" s="44"/>
      <c r="C587" s="44"/>
      <c r="D587" s="4"/>
      <c r="E587" s="4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0" customHeight="1">
      <c r="A588" s="44"/>
      <c r="B588" s="44"/>
      <c r="C588" s="44"/>
      <c r="D588" s="4"/>
      <c r="E588" s="4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0" customHeight="1">
      <c r="A589" s="44"/>
      <c r="B589" s="44"/>
      <c r="C589" s="44"/>
      <c r="D589" s="4"/>
      <c r="E589" s="4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0" customHeight="1">
      <c r="A590" s="44"/>
      <c r="B590" s="44"/>
      <c r="C590" s="44"/>
      <c r="D590" s="4"/>
      <c r="E590" s="4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0" customHeight="1">
      <c r="A591" s="44"/>
      <c r="B591" s="44"/>
      <c r="C591" s="44"/>
      <c r="D591" s="4"/>
      <c r="E591" s="4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0" customHeight="1">
      <c r="A592" s="44"/>
      <c r="B592" s="44"/>
      <c r="C592" s="44"/>
      <c r="D592" s="4"/>
      <c r="E592" s="4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0" customHeight="1">
      <c r="A593" s="44"/>
      <c r="B593" s="44"/>
      <c r="C593" s="44"/>
      <c r="D593" s="4"/>
      <c r="E593" s="4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0" customHeight="1">
      <c r="A594" s="44"/>
      <c r="B594" s="44"/>
      <c r="C594" s="44"/>
      <c r="D594" s="4"/>
      <c r="E594" s="4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0" customHeight="1">
      <c r="A595" s="44"/>
      <c r="B595" s="44"/>
      <c r="C595" s="44"/>
      <c r="D595" s="4"/>
      <c r="E595" s="4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0" customHeight="1">
      <c r="A596" s="44"/>
      <c r="B596" s="44"/>
      <c r="C596" s="44"/>
      <c r="D596" s="4"/>
      <c r="E596" s="4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0" customHeight="1">
      <c r="A597" s="44"/>
      <c r="B597" s="44"/>
      <c r="C597" s="44"/>
      <c r="D597" s="4"/>
      <c r="E597" s="4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0" customHeight="1">
      <c r="A598" s="44"/>
      <c r="B598" s="44"/>
      <c r="C598" s="44"/>
      <c r="D598" s="4"/>
      <c r="E598" s="4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0" customHeight="1">
      <c r="A599" s="44"/>
      <c r="B599" s="44"/>
      <c r="C599" s="44"/>
      <c r="D599" s="4"/>
      <c r="E599" s="4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0" customHeight="1">
      <c r="A600" s="44"/>
      <c r="B600" s="44"/>
      <c r="C600" s="44"/>
      <c r="D600" s="4"/>
      <c r="E600" s="4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0" customHeight="1">
      <c r="A601" s="44"/>
      <c r="B601" s="44"/>
      <c r="C601" s="44"/>
      <c r="D601" s="4"/>
      <c r="E601" s="4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0" customHeight="1">
      <c r="A602" s="44"/>
      <c r="B602" s="44"/>
      <c r="C602" s="44"/>
      <c r="D602" s="4"/>
      <c r="E602" s="4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0" customHeight="1">
      <c r="A603" s="44"/>
      <c r="B603" s="44"/>
      <c r="C603" s="44"/>
      <c r="D603" s="4"/>
      <c r="E603" s="4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0" customHeight="1">
      <c r="A604" s="44"/>
      <c r="B604" s="44"/>
      <c r="C604" s="44"/>
      <c r="D604" s="4"/>
      <c r="E604" s="4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0" customHeight="1">
      <c r="A605" s="44"/>
      <c r="B605" s="44"/>
      <c r="C605" s="44"/>
      <c r="D605" s="4"/>
      <c r="E605" s="4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0" customHeight="1">
      <c r="A606" s="44"/>
      <c r="B606" s="44"/>
      <c r="C606" s="44"/>
      <c r="D606" s="4"/>
      <c r="E606" s="4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0" customHeight="1">
      <c r="A607" s="44"/>
      <c r="B607" s="44"/>
      <c r="C607" s="44"/>
      <c r="D607" s="4"/>
      <c r="E607" s="4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0" customHeight="1">
      <c r="A608" s="44"/>
      <c r="B608" s="44"/>
      <c r="C608" s="44"/>
      <c r="D608" s="4"/>
      <c r="E608" s="4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0" customHeight="1">
      <c r="A609" s="44"/>
      <c r="B609" s="44"/>
      <c r="C609" s="44"/>
      <c r="D609" s="4"/>
      <c r="E609" s="4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0" customHeight="1">
      <c r="A610" s="44"/>
      <c r="B610" s="44"/>
      <c r="C610" s="44"/>
      <c r="D610" s="4"/>
      <c r="E610" s="4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0" customHeight="1">
      <c r="A611" s="44"/>
      <c r="B611" s="44"/>
      <c r="C611" s="44"/>
      <c r="D611" s="4"/>
      <c r="E611" s="4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0" customHeight="1">
      <c r="A612" s="44"/>
      <c r="B612" s="44"/>
      <c r="C612" s="44"/>
      <c r="D612" s="4"/>
      <c r="E612" s="4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0" customHeight="1">
      <c r="A613" s="44"/>
      <c r="B613" s="44"/>
      <c r="C613" s="44"/>
      <c r="D613" s="4"/>
      <c r="E613" s="4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0" customHeight="1">
      <c r="A614" s="44"/>
      <c r="B614" s="44"/>
      <c r="C614" s="44"/>
      <c r="D614" s="4"/>
      <c r="E614" s="4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0" customHeight="1">
      <c r="A615" s="44"/>
      <c r="B615" s="44"/>
      <c r="C615" s="44"/>
      <c r="D615" s="4"/>
      <c r="E615" s="4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0" customHeight="1">
      <c r="A616" s="44"/>
      <c r="B616" s="44"/>
      <c r="C616" s="44"/>
      <c r="D616" s="4"/>
      <c r="E616" s="4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0" customHeight="1">
      <c r="A617" s="44"/>
      <c r="B617" s="44"/>
      <c r="C617" s="44"/>
      <c r="D617" s="4"/>
      <c r="E617" s="4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0" customHeight="1">
      <c r="A618" s="44"/>
      <c r="B618" s="44"/>
      <c r="C618" s="44"/>
      <c r="D618" s="4"/>
      <c r="E618" s="4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0" customHeight="1">
      <c r="A619" s="44"/>
      <c r="B619" s="44"/>
      <c r="C619" s="44"/>
      <c r="D619" s="4"/>
      <c r="E619" s="4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0" customHeight="1">
      <c r="A620" s="44"/>
      <c r="B620" s="44"/>
      <c r="C620" s="44"/>
      <c r="D620" s="4"/>
      <c r="E620" s="4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0" customHeight="1">
      <c r="A621" s="44"/>
      <c r="B621" s="44"/>
      <c r="C621" s="44"/>
      <c r="D621" s="4"/>
      <c r="E621" s="4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0" customHeight="1">
      <c r="A622" s="44"/>
      <c r="B622" s="44"/>
      <c r="C622" s="44"/>
      <c r="D622" s="4"/>
      <c r="E622" s="4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0" customHeight="1">
      <c r="A623" s="44"/>
      <c r="B623" s="44"/>
      <c r="C623" s="44"/>
      <c r="D623" s="4"/>
      <c r="E623" s="4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0" customHeight="1">
      <c r="A624" s="44"/>
      <c r="B624" s="44"/>
      <c r="C624" s="44"/>
      <c r="D624" s="4"/>
      <c r="E624" s="4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0" customHeight="1">
      <c r="A625" s="44"/>
      <c r="B625" s="44"/>
      <c r="C625" s="44"/>
      <c r="D625" s="4"/>
      <c r="E625" s="4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0" customHeight="1">
      <c r="A626" s="44"/>
      <c r="B626" s="44"/>
      <c r="C626" s="44"/>
      <c r="D626" s="4"/>
      <c r="E626" s="4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0" customHeight="1">
      <c r="A627" s="44"/>
      <c r="B627" s="44"/>
      <c r="C627" s="44"/>
      <c r="D627" s="4"/>
      <c r="E627" s="4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0" customHeight="1">
      <c r="A628" s="44"/>
      <c r="B628" s="44"/>
      <c r="C628" s="44"/>
      <c r="D628" s="4"/>
      <c r="E628" s="4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0" customHeight="1">
      <c r="A629" s="44"/>
      <c r="B629" s="44"/>
      <c r="C629" s="44"/>
      <c r="D629" s="4"/>
      <c r="E629" s="4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0" customHeight="1">
      <c r="A630" s="44"/>
      <c r="B630" s="44"/>
      <c r="C630" s="44"/>
      <c r="D630" s="4"/>
      <c r="E630" s="4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0" customHeight="1">
      <c r="A631" s="44"/>
      <c r="B631" s="44"/>
      <c r="C631" s="44"/>
      <c r="D631" s="4"/>
      <c r="E631" s="4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0" customHeight="1">
      <c r="A632" s="44"/>
      <c r="B632" s="44"/>
      <c r="C632" s="44"/>
      <c r="D632" s="4"/>
      <c r="E632" s="4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0" customHeight="1">
      <c r="A633" s="44"/>
      <c r="B633" s="44"/>
      <c r="C633" s="44"/>
      <c r="D633" s="4"/>
      <c r="E633" s="4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0" customHeight="1">
      <c r="A634" s="44"/>
      <c r="B634" s="44"/>
      <c r="C634" s="44"/>
      <c r="D634" s="4"/>
      <c r="E634" s="4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0" customHeight="1">
      <c r="A635" s="44"/>
      <c r="B635" s="44"/>
      <c r="C635" s="44"/>
      <c r="D635" s="4"/>
      <c r="E635" s="4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0" customHeight="1">
      <c r="A636" s="44"/>
      <c r="B636" s="44"/>
      <c r="C636" s="44"/>
      <c r="D636" s="4"/>
      <c r="E636" s="4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0" customHeight="1">
      <c r="A637" s="44"/>
      <c r="B637" s="44"/>
      <c r="C637" s="44"/>
      <c r="D637" s="4"/>
      <c r="E637" s="4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0" customHeight="1">
      <c r="A638" s="44"/>
      <c r="B638" s="44"/>
      <c r="C638" s="44"/>
      <c r="D638" s="4"/>
      <c r="E638" s="4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0" customHeight="1">
      <c r="A639" s="44"/>
      <c r="B639" s="44"/>
      <c r="C639" s="44"/>
      <c r="D639" s="4"/>
      <c r="E639" s="4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0" customHeight="1">
      <c r="A640" s="44"/>
      <c r="B640" s="44"/>
      <c r="C640" s="44"/>
      <c r="D640" s="4"/>
      <c r="E640" s="4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0" customHeight="1">
      <c r="A641" s="44"/>
      <c r="B641" s="44"/>
      <c r="C641" s="44"/>
      <c r="D641" s="4"/>
      <c r="E641" s="4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0" customHeight="1">
      <c r="A642" s="44"/>
      <c r="B642" s="44"/>
      <c r="C642" s="44"/>
      <c r="D642" s="4"/>
      <c r="E642" s="4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0" customHeight="1">
      <c r="A643" s="44"/>
      <c r="B643" s="44"/>
      <c r="C643" s="44"/>
      <c r="D643" s="4"/>
      <c r="E643" s="4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0" customHeight="1">
      <c r="A644" s="44"/>
      <c r="B644" s="44"/>
      <c r="C644" s="44"/>
      <c r="D644" s="4"/>
      <c r="E644" s="4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0" customHeight="1">
      <c r="A645" s="44"/>
      <c r="B645" s="44"/>
      <c r="C645" s="44"/>
      <c r="D645" s="4"/>
      <c r="E645" s="4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0" customHeight="1">
      <c r="A646" s="44"/>
      <c r="B646" s="44"/>
      <c r="C646" s="44"/>
      <c r="D646" s="4"/>
      <c r="E646" s="4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0" customHeight="1">
      <c r="A647" s="44"/>
      <c r="B647" s="44"/>
      <c r="C647" s="44"/>
      <c r="D647" s="4"/>
      <c r="E647" s="4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0" customHeight="1">
      <c r="A648" s="44"/>
      <c r="B648" s="44"/>
      <c r="C648" s="44"/>
      <c r="D648" s="4"/>
      <c r="E648" s="4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0" customHeight="1">
      <c r="A649" s="44"/>
      <c r="B649" s="44"/>
      <c r="C649" s="44"/>
      <c r="D649" s="4"/>
      <c r="E649" s="4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0" customHeight="1">
      <c r="A650" s="44"/>
      <c r="B650" s="44"/>
      <c r="C650" s="44"/>
      <c r="D650" s="4"/>
      <c r="E650" s="4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0" customHeight="1">
      <c r="A651" s="44"/>
      <c r="B651" s="44"/>
      <c r="C651" s="44"/>
      <c r="D651" s="4"/>
      <c r="E651" s="4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0" customHeight="1">
      <c r="A652" s="44"/>
      <c r="B652" s="44"/>
      <c r="C652" s="44"/>
      <c r="D652" s="4"/>
      <c r="E652" s="4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0" customHeight="1">
      <c r="A653" s="44"/>
      <c r="B653" s="44"/>
      <c r="C653" s="44"/>
      <c r="D653" s="4"/>
      <c r="E653" s="4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0" customHeight="1">
      <c r="A654" s="44"/>
      <c r="B654" s="44"/>
      <c r="C654" s="44"/>
      <c r="D654" s="4"/>
      <c r="E654" s="4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0" customHeight="1">
      <c r="A655" s="44"/>
      <c r="B655" s="44"/>
      <c r="C655" s="44"/>
      <c r="D655" s="4"/>
      <c r="E655" s="4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0" customHeight="1">
      <c r="A656" s="44"/>
      <c r="B656" s="44"/>
      <c r="C656" s="44"/>
      <c r="D656" s="4"/>
      <c r="E656" s="4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0" customHeight="1">
      <c r="A657" s="44"/>
      <c r="B657" s="44"/>
      <c r="C657" s="44"/>
      <c r="D657" s="4"/>
      <c r="E657" s="4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0" customHeight="1">
      <c r="A658" s="44"/>
      <c r="B658" s="44"/>
      <c r="C658" s="44"/>
      <c r="D658" s="4"/>
      <c r="E658" s="4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0" customHeight="1">
      <c r="A659" s="44"/>
      <c r="B659" s="44"/>
      <c r="C659" s="44"/>
      <c r="D659" s="4"/>
      <c r="E659" s="4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0" customHeight="1">
      <c r="A660" s="44"/>
      <c r="B660" s="44"/>
      <c r="C660" s="44"/>
      <c r="D660" s="4"/>
      <c r="E660" s="4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0" customHeight="1">
      <c r="A661" s="44"/>
      <c r="B661" s="44"/>
      <c r="C661" s="44"/>
      <c r="D661" s="4"/>
      <c r="E661" s="4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0" customHeight="1">
      <c r="A662" s="44"/>
      <c r="B662" s="44"/>
      <c r="C662" s="44"/>
      <c r="D662" s="4"/>
      <c r="E662" s="4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0" customHeight="1">
      <c r="A663" s="44"/>
      <c r="B663" s="44"/>
      <c r="C663" s="44"/>
      <c r="D663" s="4"/>
      <c r="E663" s="4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0" customHeight="1">
      <c r="A664" s="44"/>
      <c r="B664" s="44"/>
      <c r="C664" s="44"/>
      <c r="D664" s="4"/>
      <c r="E664" s="4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0" customHeight="1">
      <c r="A665" s="44"/>
      <c r="B665" s="44"/>
      <c r="C665" s="44"/>
      <c r="D665" s="4"/>
      <c r="E665" s="4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0" customHeight="1">
      <c r="A666" s="44"/>
      <c r="B666" s="44"/>
      <c r="C666" s="44"/>
      <c r="D666" s="4"/>
      <c r="E666" s="4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0" customHeight="1">
      <c r="A667" s="44"/>
      <c r="B667" s="44"/>
      <c r="C667" s="44"/>
      <c r="D667" s="4"/>
      <c r="E667" s="4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0" customHeight="1">
      <c r="A668" s="44"/>
      <c r="B668" s="44"/>
      <c r="C668" s="44"/>
      <c r="D668" s="4"/>
      <c r="E668" s="4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0" customHeight="1">
      <c r="A669" s="44"/>
      <c r="B669" s="44"/>
      <c r="C669" s="44"/>
      <c r="D669" s="4"/>
      <c r="E669" s="4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0" customHeight="1">
      <c r="A670" s="44"/>
      <c r="B670" s="44"/>
      <c r="C670" s="44"/>
      <c r="D670" s="4"/>
      <c r="E670" s="4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0" customHeight="1">
      <c r="A671" s="44"/>
      <c r="B671" s="44"/>
      <c r="C671" s="44"/>
      <c r="D671" s="4"/>
      <c r="E671" s="4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0" customHeight="1">
      <c r="A672" s="44"/>
      <c r="B672" s="44"/>
      <c r="C672" s="44"/>
      <c r="D672" s="4"/>
      <c r="E672" s="4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0" customHeight="1">
      <c r="A673" s="44"/>
      <c r="B673" s="44"/>
      <c r="C673" s="44"/>
      <c r="D673" s="4"/>
      <c r="E673" s="4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0" customHeight="1">
      <c r="A674" s="44"/>
      <c r="B674" s="44"/>
      <c r="C674" s="44"/>
      <c r="D674" s="4"/>
      <c r="E674" s="4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0" customHeight="1">
      <c r="A675" s="44"/>
      <c r="B675" s="44"/>
      <c r="C675" s="44"/>
      <c r="D675" s="4"/>
      <c r="E675" s="4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0" customHeight="1">
      <c r="A676" s="44"/>
      <c r="B676" s="44"/>
      <c r="C676" s="44"/>
      <c r="D676" s="4"/>
      <c r="E676" s="4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0" customHeight="1">
      <c r="A677" s="44"/>
      <c r="B677" s="44"/>
      <c r="C677" s="44"/>
      <c r="D677" s="4"/>
      <c r="E677" s="4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0" customHeight="1">
      <c r="A678" s="44"/>
      <c r="B678" s="44"/>
      <c r="C678" s="44"/>
      <c r="D678" s="4"/>
      <c r="E678" s="4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0" customHeight="1">
      <c r="A679" s="44"/>
      <c r="B679" s="44"/>
      <c r="C679" s="44"/>
      <c r="D679" s="4"/>
      <c r="E679" s="4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0" customHeight="1">
      <c r="A680" s="44"/>
      <c r="B680" s="44"/>
      <c r="C680" s="44"/>
      <c r="D680" s="4"/>
      <c r="E680" s="4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0" customHeight="1">
      <c r="A681" s="44"/>
      <c r="B681" s="44"/>
      <c r="C681" s="44"/>
      <c r="D681" s="4"/>
      <c r="E681" s="4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0" customHeight="1">
      <c r="A682" s="44"/>
      <c r="B682" s="44"/>
      <c r="C682" s="44"/>
      <c r="D682" s="4"/>
      <c r="E682" s="4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0" customHeight="1">
      <c r="A683" s="44"/>
      <c r="B683" s="44"/>
      <c r="C683" s="44"/>
      <c r="D683" s="4"/>
      <c r="E683" s="4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0" customHeight="1">
      <c r="A684" s="44"/>
      <c r="B684" s="44"/>
      <c r="C684" s="44"/>
      <c r="D684" s="4"/>
      <c r="E684" s="4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0" customHeight="1">
      <c r="A685" s="44"/>
      <c r="B685" s="44"/>
      <c r="C685" s="44"/>
      <c r="D685" s="4"/>
      <c r="E685" s="4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0" customHeight="1">
      <c r="A686" s="44"/>
      <c r="B686" s="44"/>
      <c r="C686" s="44"/>
      <c r="D686" s="4"/>
      <c r="E686" s="4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0" customHeight="1">
      <c r="A687" s="44"/>
      <c r="B687" s="44"/>
      <c r="C687" s="44"/>
      <c r="D687" s="4"/>
      <c r="E687" s="4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0" customHeight="1">
      <c r="A688" s="44"/>
      <c r="B688" s="44"/>
      <c r="C688" s="44"/>
      <c r="D688" s="4"/>
      <c r="E688" s="4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0" customHeight="1">
      <c r="A689" s="44"/>
      <c r="B689" s="44"/>
      <c r="C689" s="44"/>
      <c r="D689" s="4"/>
      <c r="E689" s="4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0" customHeight="1">
      <c r="A690" s="44"/>
      <c r="B690" s="44"/>
      <c r="C690" s="44"/>
      <c r="D690" s="4"/>
      <c r="E690" s="4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0" customHeight="1">
      <c r="A691" s="44"/>
      <c r="B691" s="44"/>
      <c r="C691" s="44"/>
      <c r="D691" s="4"/>
      <c r="E691" s="4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0" customHeight="1">
      <c r="A692" s="44"/>
      <c r="B692" s="44"/>
      <c r="C692" s="44"/>
      <c r="D692" s="4"/>
      <c r="E692" s="4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0" customHeight="1">
      <c r="A693" s="44"/>
      <c r="B693" s="44"/>
      <c r="C693" s="44"/>
      <c r="D693" s="4"/>
      <c r="E693" s="4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0" customHeight="1">
      <c r="A694" s="44"/>
      <c r="B694" s="44"/>
      <c r="C694" s="44"/>
      <c r="D694" s="4"/>
      <c r="E694" s="4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0" customHeight="1">
      <c r="A695" s="44"/>
      <c r="B695" s="44"/>
      <c r="C695" s="44"/>
      <c r="D695" s="4"/>
      <c r="E695" s="4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0" customHeight="1">
      <c r="A696" s="44"/>
      <c r="B696" s="44"/>
      <c r="C696" s="44"/>
      <c r="D696" s="4"/>
      <c r="E696" s="4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0" customHeight="1">
      <c r="A697" s="44"/>
      <c r="B697" s="44"/>
      <c r="C697" s="44"/>
      <c r="D697" s="4"/>
      <c r="E697" s="4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0" customHeight="1">
      <c r="A698" s="44"/>
      <c r="B698" s="44"/>
      <c r="C698" s="44"/>
      <c r="D698" s="4"/>
      <c r="E698" s="4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0" customHeight="1">
      <c r="A699" s="44"/>
      <c r="B699" s="44"/>
      <c r="C699" s="44"/>
      <c r="D699" s="4"/>
      <c r="E699" s="4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0" customHeight="1">
      <c r="A700" s="44"/>
      <c r="B700" s="44"/>
      <c r="C700" s="44"/>
      <c r="D700" s="4"/>
      <c r="E700" s="4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0" customHeight="1">
      <c r="A701" s="44"/>
      <c r="B701" s="44"/>
      <c r="C701" s="44"/>
      <c r="D701" s="4"/>
      <c r="E701" s="4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0" customHeight="1">
      <c r="A702" s="44"/>
      <c r="B702" s="44"/>
      <c r="C702" s="44"/>
      <c r="D702" s="4"/>
      <c r="E702" s="4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0" customHeight="1">
      <c r="A703" s="44"/>
      <c r="B703" s="44"/>
      <c r="C703" s="44"/>
      <c r="D703" s="4"/>
      <c r="E703" s="4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0" customHeight="1">
      <c r="A704" s="44"/>
      <c r="B704" s="44"/>
      <c r="C704" s="44"/>
      <c r="D704" s="4"/>
      <c r="E704" s="4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0" customHeight="1">
      <c r="A705" s="44"/>
      <c r="B705" s="44"/>
      <c r="C705" s="44"/>
      <c r="D705" s="4"/>
      <c r="E705" s="4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0" customHeight="1">
      <c r="A706" s="44"/>
      <c r="B706" s="44"/>
      <c r="C706" s="44"/>
      <c r="D706" s="4"/>
      <c r="E706" s="4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0" customHeight="1">
      <c r="A707" s="44"/>
      <c r="B707" s="44"/>
      <c r="C707" s="44"/>
      <c r="D707" s="4"/>
      <c r="E707" s="4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0" customHeight="1">
      <c r="A708" s="44"/>
      <c r="B708" s="44"/>
      <c r="C708" s="44"/>
      <c r="D708" s="4"/>
      <c r="E708" s="4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0" customHeight="1">
      <c r="A709" s="44"/>
      <c r="B709" s="44"/>
      <c r="C709" s="44"/>
      <c r="D709" s="4"/>
      <c r="E709" s="4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0" customHeight="1">
      <c r="A710" s="44"/>
      <c r="B710" s="44"/>
      <c r="C710" s="44"/>
      <c r="D710" s="4"/>
      <c r="E710" s="4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0" customHeight="1">
      <c r="A711" s="44"/>
      <c r="B711" s="44"/>
      <c r="C711" s="44"/>
      <c r="D711" s="4"/>
      <c r="E711" s="4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0" customHeight="1">
      <c r="A712" s="44"/>
      <c r="B712" s="44"/>
      <c r="C712" s="44"/>
      <c r="D712" s="4"/>
      <c r="E712" s="4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0" customHeight="1">
      <c r="A713" s="44"/>
      <c r="B713" s="44"/>
      <c r="C713" s="44"/>
      <c r="D713" s="4"/>
      <c r="E713" s="4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0" customHeight="1">
      <c r="A714" s="44"/>
      <c r="B714" s="44"/>
      <c r="C714" s="44"/>
      <c r="D714" s="4"/>
      <c r="E714" s="4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0" customHeight="1">
      <c r="A715" s="44"/>
      <c r="B715" s="44"/>
      <c r="C715" s="44"/>
      <c r="D715" s="4"/>
      <c r="E715" s="4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0" customHeight="1">
      <c r="A716" s="44"/>
      <c r="B716" s="44"/>
      <c r="C716" s="44"/>
      <c r="D716" s="4"/>
      <c r="E716" s="4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0" customHeight="1">
      <c r="A717" s="44"/>
      <c r="B717" s="44"/>
      <c r="C717" s="44"/>
      <c r="D717" s="4"/>
      <c r="E717" s="4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0" customHeight="1">
      <c r="A718" s="44"/>
      <c r="B718" s="44"/>
      <c r="C718" s="44"/>
      <c r="D718" s="4"/>
      <c r="E718" s="4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0" customHeight="1">
      <c r="A719" s="44"/>
      <c r="B719" s="44"/>
      <c r="C719" s="44"/>
      <c r="D719" s="4"/>
      <c r="E719" s="4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0" customHeight="1">
      <c r="A720" s="44"/>
      <c r="B720" s="44"/>
      <c r="C720" s="44"/>
      <c r="D720" s="4"/>
      <c r="E720" s="4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0" customHeight="1">
      <c r="A721" s="44"/>
      <c r="B721" s="44"/>
      <c r="C721" s="44"/>
      <c r="D721" s="4"/>
      <c r="E721" s="4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0" customHeight="1">
      <c r="A722" s="44"/>
      <c r="B722" s="44"/>
      <c r="C722" s="44"/>
      <c r="D722" s="4"/>
      <c r="E722" s="4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0" customHeight="1">
      <c r="A723" s="44"/>
      <c r="B723" s="44"/>
      <c r="C723" s="44"/>
      <c r="D723" s="4"/>
      <c r="E723" s="4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0" customHeight="1">
      <c r="A724" s="44"/>
      <c r="B724" s="44"/>
      <c r="C724" s="44"/>
      <c r="D724" s="4"/>
      <c r="E724" s="4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0" customHeight="1">
      <c r="A725" s="44"/>
      <c r="B725" s="44"/>
      <c r="C725" s="44"/>
      <c r="D725" s="4"/>
      <c r="E725" s="4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0" customHeight="1">
      <c r="A726" s="44"/>
      <c r="B726" s="44"/>
      <c r="C726" s="44"/>
      <c r="D726" s="4"/>
      <c r="E726" s="4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0" customHeight="1">
      <c r="A727" s="44"/>
      <c r="B727" s="44"/>
      <c r="C727" s="44"/>
      <c r="D727" s="4"/>
      <c r="E727" s="4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0" customHeight="1">
      <c r="A728" s="44"/>
      <c r="B728" s="44"/>
      <c r="C728" s="44"/>
      <c r="D728" s="4"/>
      <c r="E728" s="4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0" customHeight="1">
      <c r="A729" s="44"/>
      <c r="B729" s="44"/>
      <c r="C729" s="44"/>
      <c r="D729" s="4"/>
      <c r="E729" s="4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0" customHeight="1">
      <c r="A730" s="44"/>
      <c r="B730" s="44"/>
      <c r="C730" s="44"/>
      <c r="D730" s="4"/>
      <c r="E730" s="4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0" customHeight="1">
      <c r="A731" s="44"/>
      <c r="B731" s="44"/>
      <c r="C731" s="44"/>
      <c r="D731" s="4"/>
      <c r="E731" s="4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0" customHeight="1">
      <c r="A732" s="44"/>
      <c r="B732" s="44"/>
      <c r="C732" s="44"/>
      <c r="D732" s="4"/>
      <c r="E732" s="4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0" customHeight="1">
      <c r="A733" s="44"/>
      <c r="B733" s="44"/>
      <c r="C733" s="44"/>
      <c r="D733" s="4"/>
      <c r="E733" s="4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0" customHeight="1">
      <c r="A734" s="44"/>
      <c r="B734" s="44"/>
      <c r="C734" s="44"/>
      <c r="D734" s="4"/>
      <c r="E734" s="4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0" customHeight="1">
      <c r="A735" s="44"/>
      <c r="B735" s="44"/>
      <c r="C735" s="44"/>
      <c r="D735" s="4"/>
      <c r="E735" s="4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0" customHeight="1">
      <c r="A736" s="44"/>
      <c r="B736" s="44"/>
      <c r="C736" s="44"/>
      <c r="D736" s="4"/>
      <c r="E736" s="4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0" customHeight="1">
      <c r="A737" s="44"/>
      <c r="B737" s="44"/>
      <c r="C737" s="44"/>
      <c r="D737" s="4"/>
      <c r="E737" s="4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0" customHeight="1">
      <c r="A738" s="44"/>
      <c r="B738" s="44"/>
      <c r="C738" s="44"/>
      <c r="D738" s="4"/>
      <c r="E738" s="4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0" customHeight="1">
      <c r="A739" s="44"/>
      <c r="B739" s="44"/>
      <c r="C739" s="44"/>
      <c r="D739" s="4"/>
      <c r="E739" s="4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0" customHeight="1">
      <c r="A740" s="44"/>
      <c r="B740" s="44"/>
      <c r="C740" s="44"/>
      <c r="D740" s="4"/>
      <c r="E740" s="4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0" customHeight="1">
      <c r="A741" s="44"/>
      <c r="B741" s="44"/>
      <c r="C741" s="44"/>
      <c r="D741" s="4"/>
      <c r="E741" s="4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0" customHeight="1">
      <c r="A742" s="44"/>
      <c r="B742" s="44"/>
      <c r="C742" s="44"/>
      <c r="D742" s="4"/>
      <c r="E742" s="4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0" customHeight="1">
      <c r="A743" s="44"/>
      <c r="B743" s="44"/>
      <c r="C743" s="44"/>
      <c r="D743" s="4"/>
      <c r="E743" s="4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0" customHeight="1">
      <c r="A744" s="44"/>
      <c r="B744" s="44"/>
      <c r="C744" s="44"/>
      <c r="D744" s="4"/>
      <c r="E744" s="4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0" customHeight="1">
      <c r="A745" s="44"/>
      <c r="B745" s="44"/>
      <c r="C745" s="44"/>
      <c r="D745" s="4"/>
      <c r="E745" s="4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0" customHeight="1">
      <c r="A746" s="44"/>
      <c r="B746" s="44"/>
      <c r="C746" s="44"/>
      <c r="D746" s="4"/>
      <c r="E746" s="4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0" customHeight="1">
      <c r="A747" s="44"/>
      <c r="B747" s="44"/>
      <c r="C747" s="44"/>
      <c r="D747" s="4"/>
      <c r="E747" s="4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0" customHeight="1">
      <c r="A748" s="44"/>
      <c r="B748" s="44"/>
      <c r="C748" s="44"/>
      <c r="D748" s="4"/>
      <c r="E748" s="4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0" customHeight="1">
      <c r="A749" s="44"/>
      <c r="B749" s="44"/>
      <c r="C749" s="44"/>
      <c r="D749" s="4"/>
      <c r="E749" s="4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0" customHeight="1">
      <c r="A750" s="44"/>
      <c r="B750" s="44"/>
      <c r="C750" s="44"/>
      <c r="D750" s="4"/>
      <c r="E750" s="4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0" customHeight="1">
      <c r="A751" s="44"/>
      <c r="B751" s="44"/>
      <c r="C751" s="44"/>
      <c r="D751" s="4"/>
      <c r="E751" s="4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0" customHeight="1">
      <c r="A752" s="44"/>
      <c r="B752" s="44"/>
      <c r="C752" s="44"/>
      <c r="D752" s="4"/>
      <c r="E752" s="4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0" customHeight="1">
      <c r="A753" s="44"/>
      <c r="B753" s="44"/>
      <c r="C753" s="44"/>
      <c r="D753" s="4"/>
      <c r="E753" s="4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0" customHeight="1">
      <c r="A754" s="44"/>
      <c r="B754" s="44"/>
      <c r="C754" s="44"/>
      <c r="D754" s="4"/>
      <c r="E754" s="4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0" customHeight="1">
      <c r="A755" s="44"/>
      <c r="B755" s="44"/>
      <c r="C755" s="44"/>
      <c r="D755" s="4"/>
      <c r="E755" s="4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0" customHeight="1">
      <c r="A756" s="44"/>
      <c r="B756" s="44"/>
      <c r="C756" s="44"/>
      <c r="D756" s="4"/>
      <c r="E756" s="4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0" customHeight="1">
      <c r="A757" s="44"/>
      <c r="B757" s="44"/>
      <c r="C757" s="44"/>
      <c r="D757" s="4"/>
      <c r="E757" s="4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0" customHeight="1">
      <c r="A758" s="44"/>
      <c r="B758" s="44"/>
      <c r="C758" s="44"/>
      <c r="D758" s="4"/>
      <c r="E758" s="4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0" customHeight="1">
      <c r="A759" s="44"/>
      <c r="B759" s="44"/>
      <c r="C759" s="44"/>
      <c r="D759" s="4"/>
      <c r="E759" s="4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0" customHeight="1">
      <c r="A760" s="44"/>
      <c r="B760" s="44"/>
      <c r="C760" s="44"/>
      <c r="D760" s="4"/>
      <c r="E760" s="4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0" customHeight="1">
      <c r="A761" s="44"/>
      <c r="B761" s="44"/>
      <c r="C761" s="44"/>
      <c r="D761" s="4"/>
      <c r="E761" s="4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0" customHeight="1">
      <c r="A762" s="44"/>
      <c r="B762" s="44"/>
      <c r="C762" s="44"/>
      <c r="D762" s="4"/>
      <c r="E762" s="4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0" customHeight="1">
      <c r="A763" s="44"/>
      <c r="B763" s="44"/>
      <c r="C763" s="44"/>
      <c r="D763" s="4"/>
      <c r="E763" s="4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0" customHeight="1">
      <c r="A764" s="44"/>
      <c r="B764" s="44"/>
      <c r="C764" s="44"/>
      <c r="D764" s="4"/>
      <c r="E764" s="4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0" customHeight="1">
      <c r="A765" s="44"/>
      <c r="B765" s="44"/>
      <c r="C765" s="44"/>
      <c r="D765" s="4"/>
      <c r="E765" s="4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0" customHeight="1">
      <c r="A766" s="44"/>
      <c r="B766" s="44"/>
      <c r="C766" s="44"/>
      <c r="D766" s="4"/>
      <c r="E766" s="4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0" customHeight="1">
      <c r="A767" s="44"/>
      <c r="B767" s="44"/>
      <c r="C767" s="44"/>
      <c r="D767" s="4"/>
      <c r="E767" s="4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0" customHeight="1">
      <c r="A768" s="44"/>
      <c r="B768" s="44"/>
      <c r="C768" s="44"/>
      <c r="D768" s="4"/>
      <c r="E768" s="4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0" customHeight="1">
      <c r="A769" s="44"/>
      <c r="B769" s="44"/>
      <c r="C769" s="44"/>
      <c r="D769" s="4"/>
      <c r="E769" s="4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0" customHeight="1">
      <c r="A770" s="44"/>
      <c r="B770" s="44"/>
      <c r="C770" s="44"/>
      <c r="D770" s="4"/>
      <c r="E770" s="4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0" customHeight="1">
      <c r="A771" s="44"/>
      <c r="B771" s="44"/>
      <c r="C771" s="44"/>
      <c r="D771" s="4"/>
      <c r="E771" s="4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0" customHeight="1">
      <c r="A772" s="44"/>
      <c r="B772" s="44"/>
      <c r="C772" s="44"/>
      <c r="D772" s="4"/>
      <c r="E772" s="4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0" customHeight="1">
      <c r="A773" s="44"/>
      <c r="B773" s="44"/>
      <c r="C773" s="44"/>
      <c r="D773" s="4"/>
      <c r="E773" s="4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0" customHeight="1">
      <c r="A774" s="44"/>
      <c r="B774" s="44"/>
      <c r="C774" s="44"/>
      <c r="D774" s="4"/>
      <c r="E774" s="4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0" customHeight="1">
      <c r="A775" s="44"/>
      <c r="B775" s="44"/>
      <c r="C775" s="44"/>
      <c r="D775" s="4"/>
      <c r="E775" s="4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0" customHeight="1">
      <c r="A776" s="44"/>
      <c r="B776" s="44"/>
      <c r="C776" s="44"/>
      <c r="D776" s="4"/>
      <c r="E776" s="4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0" customHeight="1">
      <c r="A777" s="44"/>
      <c r="B777" s="44"/>
      <c r="C777" s="44"/>
      <c r="D777" s="4"/>
      <c r="E777" s="4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0" customHeight="1">
      <c r="A778" s="44"/>
      <c r="B778" s="44"/>
      <c r="C778" s="44"/>
      <c r="D778" s="4"/>
      <c r="E778" s="4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0" customHeight="1">
      <c r="A779" s="44"/>
      <c r="B779" s="44"/>
      <c r="C779" s="44"/>
      <c r="D779" s="4"/>
      <c r="E779" s="4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0" customHeight="1">
      <c r="A780" s="44"/>
      <c r="B780" s="44"/>
      <c r="C780" s="44"/>
      <c r="D780" s="4"/>
      <c r="E780" s="4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0" customHeight="1">
      <c r="A781" s="44"/>
      <c r="B781" s="44"/>
      <c r="C781" s="44"/>
      <c r="D781" s="4"/>
      <c r="E781" s="4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0" customHeight="1">
      <c r="A782" s="44"/>
      <c r="B782" s="44"/>
      <c r="C782" s="44"/>
      <c r="D782" s="4"/>
      <c r="E782" s="4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0" customHeight="1">
      <c r="A783" s="44"/>
      <c r="B783" s="44"/>
      <c r="C783" s="44"/>
      <c r="D783" s="4"/>
      <c r="E783" s="4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0" customHeight="1">
      <c r="A784" s="44"/>
      <c r="B784" s="44"/>
      <c r="C784" s="44"/>
      <c r="D784" s="4"/>
      <c r="E784" s="4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0" customHeight="1">
      <c r="A785" s="44"/>
      <c r="B785" s="44"/>
      <c r="C785" s="44"/>
      <c r="D785" s="4"/>
      <c r="E785" s="4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0" customHeight="1">
      <c r="A786" s="44"/>
      <c r="B786" s="44"/>
      <c r="C786" s="44"/>
      <c r="D786" s="4"/>
      <c r="E786" s="4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0" customHeight="1">
      <c r="A787" s="44"/>
      <c r="B787" s="44"/>
      <c r="C787" s="44"/>
      <c r="D787" s="4"/>
      <c r="E787" s="4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0" customHeight="1">
      <c r="A788" s="44"/>
      <c r="B788" s="44"/>
      <c r="C788" s="44"/>
      <c r="D788" s="4"/>
      <c r="E788" s="4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0" customHeight="1">
      <c r="A789" s="44"/>
      <c r="B789" s="44"/>
      <c r="C789" s="44"/>
      <c r="D789" s="4"/>
      <c r="E789" s="4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0" customHeight="1">
      <c r="A790" s="44"/>
      <c r="B790" s="44"/>
      <c r="C790" s="44"/>
      <c r="D790" s="4"/>
      <c r="E790" s="4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0" customHeight="1">
      <c r="A791" s="44"/>
      <c r="B791" s="44"/>
      <c r="C791" s="44"/>
      <c r="D791" s="4"/>
      <c r="E791" s="4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0" customHeight="1">
      <c r="A792" s="44"/>
      <c r="B792" s="44"/>
      <c r="C792" s="44"/>
      <c r="D792" s="4"/>
      <c r="E792" s="4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0" customHeight="1">
      <c r="A793" s="44"/>
      <c r="B793" s="44"/>
      <c r="C793" s="44"/>
      <c r="D793" s="4"/>
      <c r="E793" s="4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0" customHeight="1">
      <c r="A794" s="44"/>
      <c r="B794" s="44"/>
      <c r="C794" s="44"/>
      <c r="D794" s="4"/>
      <c r="E794" s="4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0" customHeight="1">
      <c r="A795" s="44"/>
      <c r="B795" s="44"/>
      <c r="C795" s="44"/>
      <c r="D795" s="4"/>
      <c r="E795" s="4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0" customHeight="1">
      <c r="A796" s="44"/>
      <c r="B796" s="44"/>
      <c r="C796" s="44"/>
      <c r="D796" s="4"/>
      <c r="E796" s="4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0" customHeight="1">
      <c r="A797" s="44"/>
      <c r="B797" s="44"/>
      <c r="C797" s="44"/>
      <c r="D797" s="4"/>
      <c r="E797" s="4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0" customHeight="1">
      <c r="A798" s="44"/>
      <c r="B798" s="44"/>
      <c r="C798" s="44"/>
      <c r="D798" s="4"/>
      <c r="E798" s="4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0" customHeight="1">
      <c r="A799" s="44"/>
      <c r="B799" s="44"/>
      <c r="C799" s="44"/>
      <c r="D799" s="4"/>
      <c r="E799" s="4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0" customHeight="1">
      <c r="A800" s="44"/>
      <c r="B800" s="44"/>
      <c r="C800" s="44"/>
      <c r="D800" s="4"/>
      <c r="E800" s="4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0" customHeight="1">
      <c r="A801" s="44"/>
      <c r="B801" s="44"/>
      <c r="C801" s="44"/>
      <c r="D801" s="4"/>
      <c r="E801" s="4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0" customHeight="1">
      <c r="A802" s="44"/>
      <c r="B802" s="44"/>
      <c r="C802" s="44"/>
      <c r="D802" s="4"/>
      <c r="E802" s="4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0" customHeight="1">
      <c r="A803" s="44"/>
      <c r="B803" s="44"/>
      <c r="C803" s="44"/>
      <c r="D803" s="4"/>
      <c r="E803" s="4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0" customHeight="1">
      <c r="A804" s="44"/>
      <c r="B804" s="44"/>
      <c r="C804" s="44"/>
      <c r="D804" s="4"/>
      <c r="E804" s="4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0" customHeight="1">
      <c r="A805" s="44"/>
      <c r="B805" s="44"/>
      <c r="C805" s="44"/>
      <c r="D805" s="4"/>
      <c r="E805" s="4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0" customHeight="1">
      <c r="A806" s="44"/>
      <c r="B806" s="44"/>
      <c r="C806" s="44"/>
      <c r="D806" s="4"/>
      <c r="E806" s="4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0" customHeight="1">
      <c r="A807" s="44"/>
      <c r="B807" s="44"/>
      <c r="C807" s="44"/>
      <c r="D807" s="4"/>
      <c r="E807" s="4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0" customHeight="1">
      <c r="A808" s="44"/>
      <c r="B808" s="44"/>
      <c r="C808" s="44"/>
      <c r="D808" s="4"/>
      <c r="E808" s="4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0" customHeight="1">
      <c r="A809" s="44"/>
      <c r="B809" s="44"/>
      <c r="C809" s="44"/>
      <c r="D809" s="4"/>
      <c r="E809" s="4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0" customHeight="1">
      <c r="A810" s="44"/>
      <c r="B810" s="44"/>
      <c r="C810" s="44"/>
      <c r="D810" s="4"/>
      <c r="E810" s="4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0" customHeight="1">
      <c r="A811" s="44"/>
      <c r="B811" s="44"/>
      <c r="C811" s="44"/>
      <c r="D811" s="4"/>
      <c r="E811" s="4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0" customHeight="1">
      <c r="A812" s="44"/>
      <c r="B812" s="44"/>
      <c r="C812" s="44"/>
      <c r="D812" s="4"/>
      <c r="E812" s="4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0" customHeight="1">
      <c r="A813" s="44"/>
      <c r="B813" s="44"/>
      <c r="C813" s="44"/>
      <c r="D813" s="4"/>
      <c r="E813" s="4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0" customHeight="1">
      <c r="A814" s="44"/>
      <c r="B814" s="44"/>
      <c r="C814" s="44"/>
      <c r="D814" s="4"/>
      <c r="E814" s="4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0" customHeight="1">
      <c r="A815" s="44"/>
      <c r="B815" s="44"/>
      <c r="C815" s="44"/>
      <c r="D815" s="4"/>
      <c r="E815" s="4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0" customHeight="1">
      <c r="A816" s="44"/>
      <c r="B816" s="44"/>
      <c r="C816" s="44"/>
      <c r="D816" s="4"/>
      <c r="E816" s="4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0" customHeight="1">
      <c r="A817" s="44"/>
      <c r="B817" s="44"/>
      <c r="C817" s="44"/>
      <c r="D817" s="4"/>
      <c r="E817" s="4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0" customHeight="1">
      <c r="A818" s="44"/>
      <c r="B818" s="44"/>
      <c r="C818" s="44"/>
      <c r="D818" s="4"/>
      <c r="E818" s="4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0" customHeight="1">
      <c r="A819" s="44"/>
      <c r="B819" s="44"/>
      <c r="C819" s="44"/>
      <c r="D819" s="4"/>
      <c r="E819" s="4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0" customHeight="1">
      <c r="A820" s="44"/>
      <c r="B820" s="44"/>
      <c r="C820" s="44"/>
      <c r="D820" s="4"/>
      <c r="E820" s="4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0" customHeight="1">
      <c r="A821" s="44"/>
      <c r="B821" s="44"/>
      <c r="C821" s="44"/>
      <c r="D821" s="4"/>
      <c r="E821" s="4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0" customHeight="1">
      <c r="A822" s="44"/>
      <c r="B822" s="44"/>
      <c r="C822" s="44"/>
      <c r="D822" s="4"/>
      <c r="E822" s="4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0" customHeight="1">
      <c r="A823" s="44"/>
      <c r="B823" s="44"/>
      <c r="C823" s="44"/>
      <c r="D823" s="4"/>
      <c r="E823" s="4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0" customHeight="1">
      <c r="A824" s="44"/>
      <c r="B824" s="44"/>
      <c r="C824" s="44"/>
      <c r="D824" s="4"/>
      <c r="E824" s="4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0" customHeight="1">
      <c r="A825" s="44"/>
      <c r="B825" s="44"/>
      <c r="C825" s="44"/>
      <c r="D825" s="4"/>
      <c r="E825" s="4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0" customHeight="1">
      <c r="A826" s="44"/>
      <c r="B826" s="44"/>
      <c r="C826" s="44"/>
      <c r="D826" s="4"/>
      <c r="E826" s="4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0" customHeight="1">
      <c r="A827" s="44"/>
      <c r="B827" s="44"/>
      <c r="C827" s="44"/>
      <c r="D827" s="4"/>
      <c r="E827" s="4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0" customHeight="1">
      <c r="A828" s="44"/>
      <c r="B828" s="44"/>
      <c r="C828" s="44"/>
      <c r="D828" s="4"/>
      <c r="E828" s="4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0" customHeight="1">
      <c r="A829" s="44"/>
      <c r="B829" s="44"/>
      <c r="C829" s="44"/>
      <c r="D829" s="4"/>
      <c r="E829" s="4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0" customHeight="1">
      <c r="A830" s="44"/>
      <c r="B830" s="44"/>
      <c r="C830" s="44"/>
      <c r="D830" s="4"/>
      <c r="E830" s="4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0" customHeight="1">
      <c r="A831" s="44"/>
      <c r="B831" s="44"/>
      <c r="C831" s="44"/>
      <c r="D831" s="4"/>
      <c r="E831" s="4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0" customHeight="1">
      <c r="A832" s="44"/>
      <c r="B832" s="44"/>
      <c r="C832" s="44"/>
      <c r="D832" s="4"/>
      <c r="E832" s="4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0" customHeight="1">
      <c r="A833" s="44"/>
      <c r="B833" s="44"/>
      <c r="C833" s="44"/>
      <c r="D833" s="4"/>
      <c r="E833" s="4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0" customHeight="1">
      <c r="A834" s="44"/>
      <c r="B834" s="44"/>
      <c r="C834" s="44"/>
      <c r="D834" s="4"/>
      <c r="E834" s="4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0" customHeight="1">
      <c r="A835" s="44"/>
      <c r="B835" s="44"/>
      <c r="C835" s="44"/>
      <c r="D835" s="4"/>
      <c r="E835" s="4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0" customHeight="1">
      <c r="A836" s="44"/>
      <c r="B836" s="44"/>
      <c r="C836" s="44"/>
      <c r="D836" s="4"/>
      <c r="E836" s="4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0" customHeight="1">
      <c r="A837" s="44"/>
      <c r="B837" s="44"/>
      <c r="C837" s="44"/>
      <c r="D837" s="4"/>
      <c r="E837" s="4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0" customHeight="1">
      <c r="A838" s="44"/>
      <c r="B838" s="44"/>
      <c r="C838" s="44"/>
      <c r="D838" s="4"/>
      <c r="E838" s="4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0" customHeight="1">
      <c r="A839" s="44"/>
      <c r="B839" s="44"/>
      <c r="C839" s="44"/>
      <c r="D839" s="4"/>
      <c r="E839" s="4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0" customHeight="1">
      <c r="A840" s="44"/>
      <c r="B840" s="44"/>
      <c r="C840" s="44"/>
      <c r="D840" s="4"/>
      <c r="E840" s="4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0" customHeight="1">
      <c r="A841" s="44"/>
      <c r="B841" s="44"/>
      <c r="C841" s="44"/>
      <c r="D841" s="4"/>
      <c r="E841" s="4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0" customHeight="1">
      <c r="A842" s="44"/>
      <c r="B842" s="44"/>
      <c r="C842" s="44"/>
      <c r="D842" s="4"/>
      <c r="E842" s="4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0" customHeight="1">
      <c r="A843" s="44"/>
      <c r="B843" s="44"/>
      <c r="C843" s="44"/>
      <c r="D843" s="4"/>
      <c r="E843" s="4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0" customHeight="1">
      <c r="A844" s="44"/>
      <c r="B844" s="44"/>
      <c r="C844" s="44"/>
      <c r="D844" s="4"/>
      <c r="E844" s="4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0" customHeight="1">
      <c r="A845" s="44"/>
      <c r="B845" s="44"/>
      <c r="C845" s="44"/>
      <c r="D845" s="4"/>
      <c r="E845" s="4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0" customHeight="1">
      <c r="A846" s="44"/>
      <c r="B846" s="44"/>
      <c r="C846" s="44"/>
      <c r="D846" s="4"/>
      <c r="E846" s="4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0" customHeight="1">
      <c r="A847" s="44"/>
      <c r="B847" s="44"/>
      <c r="C847" s="44"/>
      <c r="D847" s="4"/>
      <c r="E847" s="4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0" customHeight="1">
      <c r="A848" s="44"/>
      <c r="B848" s="44"/>
      <c r="C848" s="44"/>
      <c r="D848" s="4"/>
      <c r="E848" s="4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0" customHeight="1">
      <c r="A849" s="44"/>
      <c r="B849" s="44"/>
      <c r="C849" s="44"/>
      <c r="D849" s="4"/>
      <c r="E849" s="4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0" customHeight="1">
      <c r="A850" s="44"/>
      <c r="B850" s="44"/>
      <c r="C850" s="44"/>
      <c r="D850" s="4"/>
      <c r="E850" s="4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0" customHeight="1">
      <c r="A851" s="44"/>
      <c r="B851" s="44"/>
      <c r="C851" s="44"/>
      <c r="D851" s="4"/>
      <c r="E851" s="4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0" customHeight="1">
      <c r="A852" s="44"/>
      <c r="B852" s="44"/>
      <c r="C852" s="44"/>
      <c r="D852" s="4"/>
      <c r="E852" s="4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0" customHeight="1">
      <c r="A853" s="44"/>
      <c r="B853" s="44"/>
      <c r="C853" s="44"/>
      <c r="D853" s="4"/>
      <c r="E853" s="4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0" customHeight="1">
      <c r="A854" s="44"/>
      <c r="B854" s="44"/>
      <c r="C854" s="44"/>
      <c r="D854" s="4"/>
      <c r="E854" s="4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0" customHeight="1">
      <c r="A855" s="44"/>
      <c r="B855" s="44"/>
      <c r="C855" s="44"/>
      <c r="D855" s="4"/>
      <c r="E855" s="4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0" customHeight="1">
      <c r="A856" s="44"/>
      <c r="B856" s="44"/>
      <c r="C856" s="44"/>
      <c r="D856" s="4"/>
      <c r="E856" s="4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0" customHeight="1">
      <c r="A857" s="44"/>
      <c r="B857" s="44"/>
      <c r="C857" s="44"/>
      <c r="D857" s="4"/>
      <c r="E857" s="4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0" customHeight="1">
      <c r="A858" s="44"/>
      <c r="B858" s="44"/>
      <c r="C858" s="44"/>
      <c r="D858" s="4"/>
      <c r="E858" s="4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0" customHeight="1">
      <c r="A859" s="44"/>
      <c r="B859" s="44"/>
      <c r="C859" s="44"/>
      <c r="D859" s="4"/>
      <c r="E859" s="4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0" customHeight="1">
      <c r="A860" s="44"/>
      <c r="B860" s="44"/>
      <c r="C860" s="44"/>
      <c r="D860" s="4"/>
      <c r="E860" s="4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0" customHeight="1">
      <c r="A861" s="44"/>
      <c r="B861" s="44"/>
      <c r="C861" s="44"/>
      <c r="D861" s="4"/>
      <c r="E861" s="4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0" customHeight="1">
      <c r="A862" s="44"/>
      <c r="B862" s="44"/>
      <c r="C862" s="44"/>
      <c r="D862" s="4"/>
      <c r="E862" s="4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0" customHeight="1">
      <c r="A863" s="44"/>
      <c r="B863" s="44"/>
      <c r="C863" s="44"/>
      <c r="D863" s="4"/>
      <c r="E863" s="4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0" customHeight="1">
      <c r="A864" s="44"/>
      <c r="B864" s="44"/>
      <c r="C864" s="44"/>
      <c r="D864" s="4"/>
      <c r="E864" s="4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0" customHeight="1">
      <c r="A865" s="44"/>
      <c r="B865" s="44"/>
      <c r="C865" s="44"/>
      <c r="D865" s="4"/>
      <c r="E865" s="4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0" customHeight="1">
      <c r="A866" s="44"/>
      <c r="B866" s="44"/>
      <c r="C866" s="44"/>
      <c r="D866" s="4"/>
      <c r="E866" s="4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0" customHeight="1">
      <c r="A867" s="44"/>
      <c r="B867" s="44"/>
      <c r="C867" s="44"/>
      <c r="D867" s="4"/>
      <c r="E867" s="4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0" customHeight="1">
      <c r="A868" s="44"/>
      <c r="B868" s="44"/>
      <c r="C868" s="44"/>
      <c r="D868" s="4"/>
      <c r="E868" s="4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0" customHeight="1">
      <c r="A869" s="44"/>
      <c r="B869" s="44"/>
      <c r="C869" s="44"/>
      <c r="D869" s="4"/>
      <c r="E869" s="4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0" customHeight="1">
      <c r="A870" s="44"/>
      <c r="B870" s="44"/>
      <c r="C870" s="44"/>
      <c r="D870" s="4"/>
      <c r="E870" s="4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0" customHeight="1">
      <c r="A871" s="44"/>
      <c r="B871" s="44"/>
      <c r="C871" s="44"/>
      <c r="D871" s="4"/>
      <c r="E871" s="4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0" customHeight="1">
      <c r="A872" s="44"/>
      <c r="B872" s="44"/>
      <c r="C872" s="44"/>
      <c r="D872" s="4"/>
      <c r="E872" s="4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0" customHeight="1">
      <c r="A873" s="44"/>
      <c r="B873" s="44"/>
      <c r="C873" s="44"/>
      <c r="D873" s="4"/>
      <c r="E873" s="4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0" customHeight="1">
      <c r="A874" s="44"/>
      <c r="B874" s="44"/>
      <c r="C874" s="44"/>
      <c r="D874" s="4"/>
      <c r="E874" s="4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0" customHeight="1">
      <c r="A875" s="44"/>
      <c r="B875" s="44"/>
      <c r="C875" s="44"/>
      <c r="D875" s="4"/>
      <c r="E875" s="4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0" customHeight="1">
      <c r="A876" s="44"/>
      <c r="B876" s="44"/>
      <c r="C876" s="44"/>
      <c r="D876" s="4"/>
      <c r="E876" s="4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0" customHeight="1">
      <c r="A877" s="44"/>
      <c r="B877" s="44"/>
      <c r="C877" s="44"/>
      <c r="D877" s="4"/>
      <c r="E877" s="4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0" customHeight="1">
      <c r="A878" s="44"/>
      <c r="B878" s="44"/>
      <c r="C878" s="44"/>
      <c r="D878" s="4"/>
      <c r="E878" s="4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0" customHeight="1">
      <c r="A879" s="44"/>
      <c r="B879" s="44"/>
      <c r="C879" s="44"/>
      <c r="D879" s="4"/>
      <c r="E879" s="4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0" customHeight="1">
      <c r="A880" s="44"/>
      <c r="B880" s="44"/>
      <c r="C880" s="44"/>
      <c r="D880" s="4"/>
      <c r="E880" s="4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0" customHeight="1">
      <c r="A881" s="44"/>
      <c r="B881" s="44"/>
      <c r="C881" s="44"/>
      <c r="D881" s="4"/>
      <c r="E881" s="4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0" customHeight="1">
      <c r="A882" s="44"/>
      <c r="B882" s="44"/>
      <c r="C882" s="44"/>
      <c r="D882" s="4"/>
      <c r="E882" s="4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0" customHeight="1">
      <c r="A883" s="44"/>
      <c r="B883" s="44"/>
      <c r="C883" s="44"/>
      <c r="D883" s="4"/>
      <c r="E883" s="4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0" customHeight="1">
      <c r="A884" s="44"/>
      <c r="B884" s="44"/>
      <c r="C884" s="44"/>
      <c r="D884" s="4"/>
      <c r="E884" s="4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0" customHeight="1">
      <c r="A885" s="44"/>
      <c r="B885" s="44"/>
      <c r="C885" s="44"/>
      <c r="D885" s="4"/>
      <c r="E885" s="4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0" customHeight="1">
      <c r="A886" s="44"/>
      <c r="B886" s="44"/>
      <c r="C886" s="44"/>
      <c r="D886" s="4"/>
      <c r="E886" s="4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0" customHeight="1">
      <c r="A887" s="44"/>
      <c r="B887" s="44"/>
      <c r="C887" s="44"/>
      <c r="D887" s="4"/>
      <c r="E887" s="4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0" customHeight="1">
      <c r="A888" s="44"/>
      <c r="B888" s="44"/>
      <c r="C888" s="44"/>
      <c r="D888" s="4"/>
      <c r="E888" s="4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0" customHeight="1">
      <c r="A889" s="44"/>
      <c r="B889" s="44"/>
      <c r="C889" s="44"/>
      <c r="D889" s="4"/>
      <c r="E889" s="4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0" customHeight="1">
      <c r="A890" s="44"/>
      <c r="B890" s="44"/>
      <c r="C890" s="44"/>
      <c r="D890" s="4"/>
      <c r="E890" s="4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0" customHeight="1">
      <c r="A891" s="44"/>
      <c r="B891" s="44"/>
      <c r="C891" s="44"/>
      <c r="D891" s="4"/>
      <c r="E891" s="4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0" customHeight="1">
      <c r="A892" s="44"/>
      <c r="B892" s="44"/>
      <c r="C892" s="44"/>
      <c r="D892" s="4"/>
      <c r="E892" s="4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0" customHeight="1">
      <c r="A893" s="44"/>
      <c r="B893" s="44"/>
      <c r="C893" s="44"/>
      <c r="D893" s="4"/>
      <c r="E893" s="4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0" customHeight="1">
      <c r="A894" s="44"/>
      <c r="B894" s="44"/>
      <c r="C894" s="44"/>
      <c r="D894" s="4"/>
      <c r="E894" s="4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0" customHeight="1">
      <c r="A895" s="44"/>
      <c r="B895" s="44"/>
      <c r="C895" s="44"/>
      <c r="D895" s="4"/>
      <c r="E895" s="4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0" customHeight="1">
      <c r="A896" s="44"/>
      <c r="B896" s="44"/>
      <c r="C896" s="44"/>
      <c r="D896" s="4"/>
      <c r="E896" s="4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0" customHeight="1">
      <c r="A897" s="44"/>
      <c r="B897" s="44"/>
      <c r="C897" s="44"/>
      <c r="D897" s="4"/>
      <c r="E897" s="4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0" customHeight="1">
      <c r="A898" s="44"/>
      <c r="B898" s="44"/>
      <c r="C898" s="44"/>
      <c r="D898" s="4"/>
      <c r="E898" s="4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0" customHeight="1">
      <c r="A899" s="44"/>
      <c r="B899" s="44"/>
      <c r="C899" s="44"/>
      <c r="D899" s="4"/>
      <c r="E899" s="4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0" customHeight="1">
      <c r="A900" s="44"/>
      <c r="B900" s="44"/>
      <c r="C900" s="44"/>
      <c r="D900" s="4"/>
      <c r="E900" s="4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0" customHeight="1">
      <c r="A901" s="44"/>
      <c r="B901" s="44"/>
      <c r="C901" s="44"/>
      <c r="D901" s="4"/>
      <c r="E901" s="4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0" customHeight="1">
      <c r="A902" s="44"/>
      <c r="B902" s="44"/>
      <c r="C902" s="44"/>
      <c r="D902" s="4"/>
      <c r="E902" s="4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0" customHeight="1">
      <c r="A903" s="44"/>
      <c r="B903" s="44"/>
      <c r="C903" s="44"/>
      <c r="D903" s="4"/>
      <c r="E903" s="4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0" customHeight="1">
      <c r="A904" s="44"/>
      <c r="B904" s="44"/>
      <c r="C904" s="44"/>
      <c r="D904" s="4"/>
      <c r="E904" s="4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0" customHeight="1">
      <c r="A905" s="44"/>
      <c r="B905" s="44"/>
      <c r="C905" s="44"/>
      <c r="D905" s="4"/>
      <c r="E905" s="4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0" customHeight="1">
      <c r="A906" s="44"/>
      <c r="B906" s="44"/>
      <c r="C906" s="44"/>
      <c r="D906" s="4"/>
      <c r="E906" s="4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0" customHeight="1">
      <c r="A907" s="44"/>
      <c r="B907" s="44"/>
      <c r="C907" s="44"/>
      <c r="D907" s="4"/>
      <c r="E907" s="4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0" customHeight="1">
      <c r="A908" s="44"/>
      <c r="B908" s="44"/>
      <c r="C908" s="44"/>
      <c r="D908" s="4"/>
      <c r="E908" s="4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0" customHeight="1">
      <c r="A909" s="44"/>
      <c r="B909" s="44"/>
      <c r="C909" s="44"/>
      <c r="D909" s="4"/>
      <c r="E909" s="4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0" customHeight="1">
      <c r="A910" s="44"/>
      <c r="B910" s="44"/>
      <c r="C910" s="44"/>
      <c r="D910" s="4"/>
      <c r="E910" s="4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0" customHeight="1">
      <c r="A911" s="44"/>
      <c r="B911" s="44"/>
      <c r="C911" s="44"/>
      <c r="D911" s="4"/>
      <c r="E911" s="4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0" customHeight="1">
      <c r="A912" s="44"/>
      <c r="B912" s="44"/>
      <c r="C912" s="44"/>
      <c r="D912" s="4"/>
      <c r="E912" s="4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0" customHeight="1">
      <c r="A913" s="44"/>
      <c r="B913" s="44"/>
      <c r="C913" s="44"/>
      <c r="D913" s="4"/>
      <c r="E913" s="4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0" customHeight="1">
      <c r="A914" s="44"/>
      <c r="B914" s="44"/>
      <c r="C914" s="44"/>
      <c r="D914" s="4"/>
      <c r="E914" s="4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0" customHeight="1">
      <c r="A915" s="44"/>
      <c r="B915" s="44"/>
      <c r="C915" s="44"/>
      <c r="D915" s="4"/>
      <c r="E915" s="4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0" customHeight="1">
      <c r="A916" s="44"/>
      <c r="B916" s="44"/>
      <c r="C916" s="44"/>
      <c r="D916" s="4"/>
      <c r="E916" s="4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0" customHeight="1">
      <c r="A917" s="44"/>
      <c r="B917" s="44"/>
      <c r="C917" s="44"/>
      <c r="D917" s="4"/>
      <c r="E917" s="4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0" customHeight="1">
      <c r="A918" s="44"/>
      <c r="B918" s="44"/>
      <c r="C918" s="44"/>
      <c r="D918" s="4"/>
      <c r="E918" s="4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0" customHeight="1">
      <c r="A919" s="44"/>
      <c r="B919" s="44"/>
      <c r="C919" s="44"/>
      <c r="D919" s="4"/>
      <c r="E919" s="4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0" customHeight="1">
      <c r="A920" s="44"/>
      <c r="B920" s="44"/>
      <c r="C920" s="44"/>
      <c r="D920" s="4"/>
      <c r="E920" s="4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0" customHeight="1">
      <c r="A921" s="44"/>
      <c r="B921" s="44"/>
      <c r="C921" s="44"/>
      <c r="D921" s="4"/>
      <c r="E921" s="4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0" customHeight="1">
      <c r="A922" s="44"/>
      <c r="B922" s="44"/>
      <c r="C922" s="44"/>
      <c r="D922" s="4"/>
      <c r="E922" s="4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0" customHeight="1">
      <c r="A923" s="44"/>
      <c r="B923" s="44"/>
      <c r="C923" s="44"/>
      <c r="D923" s="4"/>
      <c r="E923" s="4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0" customHeight="1">
      <c r="A924" s="44"/>
      <c r="B924" s="44"/>
      <c r="C924" s="44"/>
      <c r="D924" s="4"/>
      <c r="E924" s="4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0" customHeight="1">
      <c r="A925" s="44"/>
      <c r="B925" s="44"/>
      <c r="C925" s="44"/>
      <c r="D925" s="4"/>
      <c r="E925" s="4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0" customHeight="1">
      <c r="A926" s="44"/>
      <c r="B926" s="44"/>
      <c r="C926" s="44"/>
      <c r="D926" s="4"/>
      <c r="E926" s="4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0" customHeight="1">
      <c r="A927" s="44"/>
      <c r="B927" s="44"/>
      <c r="C927" s="44"/>
      <c r="D927" s="4"/>
      <c r="E927" s="4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0" customHeight="1">
      <c r="A928" s="44"/>
      <c r="B928" s="44"/>
      <c r="C928" s="44"/>
      <c r="D928" s="4"/>
      <c r="E928" s="4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0" customHeight="1">
      <c r="A929" s="44"/>
      <c r="B929" s="44"/>
      <c r="C929" s="44"/>
      <c r="D929" s="4"/>
      <c r="E929" s="4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0" customHeight="1">
      <c r="A930" s="44"/>
      <c r="B930" s="44"/>
      <c r="C930" s="44"/>
      <c r="D930" s="4"/>
      <c r="E930" s="4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0" customHeight="1">
      <c r="A931" s="44"/>
      <c r="B931" s="44"/>
      <c r="C931" s="44"/>
      <c r="D931" s="4"/>
      <c r="E931" s="4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0" customHeight="1">
      <c r="A932" s="44"/>
      <c r="B932" s="44"/>
      <c r="C932" s="44"/>
      <c r="D932" s="4"/>
      <c r="E932" s="4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0" customHeight="1">
      <c r="A933" s="44"/>
      <c r="B933" s="44"/>
      <c r="C933" s="44"/>
      <c r="D933" s="4"/>
      <c r="E933" s="4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0" customHeight="1">
      <c r="A934" s="44"/>
      <c r="B934" s="44"/>
      <c r="C934" s="44"/>
      <c r="D934" s="4"/>
      <c r="E934" s="4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0" customHeight="1">
      <c r="A935" s="44"/>
      <c r="B935" s="44"/>
      <c r="C935" s="44"/>
      <c r="D935" s="4"/>
      <c r="E935" s="4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0" customHeight="1">
      <c r="A936" s="44"/>
      <c r="B936" s="44"/>
      <c r="C936" s="44"/>
      <c r="D936" s="4"/>
      <c r="E936" s="4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0" customHeight="1">
      <c r="A937" s="44"/>
      <c r="B937" s="44"/>
      <c r="C937" s="44"/>
      <c r="D937" s="4"/>
      <c r="E937" s="4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0" customHeight="1">
      <c r="A938" s="44"/>
      <c r="B938" s="44"/>
      <c r="C938" s="44"/>
      <c r="D938" s="4"/>
      <c r="E938" s="4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0" customHeight="1">
      <c r="A939" s="44"/>
      <c r="B939" s="44"/>
      <c r="C939" s="44"/>
      <c r="D939" s="4"/>
      <c r="E939" s="4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0" customHeight="1">
      <c r="A940" s="44"/>
      <c r="B940" s="44"/>
      <c r="C940" s="44"/>
      <c r="D940" s="4"/>
      <c r="E940" s="4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0" customHeight="1">
      <c r="A941" s="44"/>
      <c r="B941" s="44"/>
      <c r="C941" s="44"/>
      <c r="D941" s="4"/>
      <c r="E941" s="4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0" customHeight="1">
      <c r="A942" s="44"/>
      <c r="B942" s="44"/>
      <c r="C942" s="44"/>
      <c r="D942" s="4"/>
      <c r="E942" s="4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0" customHeight="1">
      <c r="A943" s="44"/>
      <c r="B943" s="44"/>
      <c r="C943" s="44"/>
      <c r="D943" s="4"/>
      <c r="E943" s="4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0" customHeight="1">
      <c r="A944" s="44"/>
      <c r="B944" s="44"/>
      <c r="C944" s="44"/>
      <c r="D944" s="4"/>
      <c r="E944" s="4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0" customHeight="1">
      <c r="A945" s="44"/>
      <c r="B945" s="44"/>
      <c r="C945" s="44"/>
      <c r="D945" s="4"/>
      <c r="E945" s="4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0" customHeight="1">
      <c r="A946" s="44"/>
      <c r="B946" s="44"/>
      <c r="C946" s="44"/>
      <c r="D946" s="4"/>
      <c r="E946" s="4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0" customHeight="1">
      <c r="A947" s="44"/>
      <c r="B947" s="44"/>
      <c r="C947" s="44"/>
      <c r="D947" s="4"/>
      <c r="E947" s="4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0" customHeight="1">
      <c r="A948" s="44"/>
      <c r="B948" s="44"/>
      <c r="C948" s="44"/>
      <c r="D948" s="4"/>
      <c r="E948" s="4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0" customHeight="1">
      <c r="A949" s="44"/>
      <c r="B949" s="44"/>
      <c r="C949" s="44"/>
      <c r="D949" s="4"/>
      <c r="E949" s="4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0" customHeight="1">
      <c r="A950" s="44"/>
      <c r="B950" s="44"/>
      <c r="C950" s="44"/>
      <c r="D950" s="4"/>
      <c r="E950" s="4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0" customHeight="1">
      <c r="A951" s="44"/>
      <c r="B951" s="44"/>
      <c r="C951" s="44"/>
      <c r="D951" s="4"/>
      <c r="E951" s="4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0" customHeight="1">
      <c r="A952" s="44"/>
      <c r="B952" s="44"/>
      <c r="C952" s="44"/>
      <c r="D952" s="4"/>
      <c r="E952" s="4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0" customHeight="1">
      <c r="A953" s="44"/>
      <c r="B953" s="44"/>
      <c r="C953" s="44"/>
      <c r="D953" s="4"/>
      <c r="E953" s="4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0" customHeight="1">
      <c r="A954" s="44"/>
      <c r="B954" s="44"/>
      <c r="C954" s="44"/>
      <c r="D954" s="4"/>
      <c r="E954" s="4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0" customHeight="1">
      <c r="A955" s="44"/>
      <c r="B955" s="44"/>
      <c r="C955" s="44"/>
      <c r="D955" s="4"/>
      <c r="E955" s="4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0" customHeight="1">
      <c r="A956" s="44"/>
      <c r="B956" s="44"/>
      <c r="C956" s="44"/>
      <c r="D956" s="4"/>
      <c r="E956" s="4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0" customHeight="1">
      <c r="A957" s="44"/>
      <c r="B957" s="44"/>
      <c r="C957" s="44"/>
      <c r="D957" s="4"/>
      <c r="E957" s="4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0" customHeight="1">
      <c r="A958" s="44"/>
      <c r="B958" s="44"/>
      <c r="C958" s="44"/>
      <c r="D958" s="4"/>
      <c r="E958" s="4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0" customHeight="1">
      <c r="A959" s="44"/>
      <c r="B959" s="44"/>
      <c r="C959" s="44"/>
      <c r="D959" s="4"/>
      <c r="E959" s="4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0" customHeight="1">
      <c r="A960" s="44"/>
      <c r="B960" s="44"/>
      <c r="C960" s="44"/>
      <c r="D960" s="4"/>
      <c r="E960" s="4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0" customHeight="1">
      <c r="A961" s="44"/>
      <c r="B961" s="44"/>
      <c r="C961" s="44"/>
      <c r="D961" s="4"/>
      <c r="E961" s="4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0" customHeight="1">
      <c r="A962" s="44"/>
      <c r="B962" s="44"/>
      <c r="C962" s="44"/>
      <c r="D962" s="4"/>
      <c r="E962" s="4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0" customHeight="1">
      <c r="A963" s="44"/>
      <c r="B963" s="44"/>
      <c r="C963" s="44"/>
      <c r="D963" s="4"/>
      <c r="E963" s="4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0" customHeight="1">
      <c r="A964" s="44"/>
      <c r="B964" s="44"/>
      <c r="C964" s="44"/>
      <c r="D964" s="4"/>
      <c r="E964" s="4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0" customHeight="1">
      <c r="A965" s="44"/>
      <c r="B965" s="44"/>
      <c r="C965" s="44"/>
      <c r="D965" s="4"/>
      <c r="E965" s="4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0" customHeight="1">
      <c r="A966" s="44"/>
      <c r="B966" s="44"/>
      <c r="C966" s="44"/>
      <c r="D966" s="4"/>
      <c r="E966" s="4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0" customHeight="1">
      <c r="A967" s="44"/>
      <c r="B967" s="44"/>
      <c r="C967" s="44"/>
      <c r="D967" s="4"/>
      <c r="E967" s="4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0" customHeight="1">
      <c r="A968" s="44"/>
      <c r="B968" s="44"/>
      <c r="C968" s="44"/>
      <c r="D968" s="4"/>
      <c r="E968" s="4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0" customHeight="1">
      <c r="A969" s="44"/>
      <c r="B969" s="44"/>
      <c r="C969" s="44"/>
      <c r="D969" s="4"/>
      <c r="E969" s="4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0" customHeight="1">
      <c r="A970" s="44"/>
      <c r="B970" s="44"/>
      <c r="C970" s="44"/>
      <c r="D970" s="4"/>
      <c r="E970" s="4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0" customHeight="1">
      <c r="A971" s="44"/>
      <c r="B971" s="44"/>
      <c r="C971" s="44"/>
      <c r="D971" s="4"/>
      <c r="E971" s="4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0" customHeight="1">
      <c r="A972" s="44"/>
      <c r="B972" s="44"/>
      <c r="C972" s="44"/>
      <c r="D972" s="4"/>
      <c r="E972" s="4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0" customHeight="1">
      <c r="A973" s="44"/>
      <c r="B973" s="44"/>
      <c r="C973" s="44"/>
      <c r="D973" s="4"/>
      <c r="E973" s="4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0" customHeight="1">
      <c r="A974" s="44"/>
      <c r="B974" s="44"/>
      <c r="C974" s="44"/>
      <c r="D974" s="4"/>
      <c r="E974" s="4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0" customHeight="1">
      <c r="A975" s="44"/>
      <c r="B975" s="44"/>
      <c r="C975" s="44"/>
      <c r="D975" s="4"/>
      <c r="E975" s="4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0" customHeight="1">
      <c r="A976" s="44"/>
      <c r="B976" s="44"/>
      <c r="C976" s="44"/>
      <c r="D976" s="4"/>
      <c r="E976" s="4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0" customHeight="1">
      <c r="A977" s="44"/>
      <c r="B977" s="44"/>
      <c r="C977" s="44"/>
      <c r="D977" s="4"/>
      <c r="E977" s="4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0" customHeight="1">
      <c r="A978" s="44"/>
      <c r="B978" s="44"/>
      <c r="C978" s="44"/>
      <c r="D978" s="4"/>
      <c r="E978" s="4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0" customHeight="1">
      <c r="A979" s="44"/>
      <c r="B979" s="44"/>
      <c r="C979" s="44"/>
      <c r="D979" s="4"/>
      <c r="E979" s="4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0" customHeight="1">
      <c r="A980" s="44"/>
      <c r="B980" s="44"/>
      <c r="C980" s="44"/>
      <c r="D980" s="4"/>
      <c r="E980" s="4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0" customHeight="1">
      <c r="A981" s="44"/>
      <c r="B981" s="44"/>
      <c r="C981" s="44"/>
      <c r="D981" s="4"/>
      <c r="E981" s="4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0" customHeight="1">
      <c r="A982" s="44"/>
      <c r="B982" s="44"/>
      <c r="C982" s="44"/>
      <c r="D982" s="4"/>
      <c r="E982" s="4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2.0" customHeight="1">
      <c r="A983" s="44"/>
      <c r="B983" s="44"/>
      <c r="C983" s="44"/>
      <c r="D983" s="4"/>
      <c r="E983" s="4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2.0" customHeight="1">
      <c r="A984" s="44"/>
      <c r="B984" s="44"/>
      <c r="C984" s="44"/>
      <c r="D984" s="4"/>
      <c r="E984" s="4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2.0" customHeight="1">
      <c r="A985" s="44"/>
      <c r="B985" s="44"/>
      <c r="C985" s="44"/>
      <c r="D985" s="4"/>
      <c r="E985" s="4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2.0" customHeight="1">
      <c r="A986" s="44"/>
      <c r="B986" s="44"/>
      <c r="C986" s="44"/>
      <c r="D986" s="4"/>
      <c r="E986" s="4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2.0" customHeight="1">
      <c r="A987" s="44"/>
      <c r="B987" s="44"/>
      <c r="C987" s="44"/>
      <c r="D987" s="4"/>
      <c r="E987" s="4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2.0" customHeight="1">
      <c r="A988" s="44"/>
      <c r="B988" s="44"/>
      <c r="C988" s="44"/>
      <c r="D988" s="4"/>
      <c r="E988" s="4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2.0" customHeight="1">
      <c r="A989" s="44"/>
      <c r="B989" s="44"/>
      <c r="C989" s="44"/>
      <c r="D989" s="4"/>
      <c r="E989" s="4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2.0" customHeight="1">
      <c r="A990" s="44"/>
      <c r="B990" s="44"/>
      <c r="C990" s="44"/>
      <c r="D990" s="4"/>
      <c r="E990" s="4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2.0" customHeight="1">
      <c r="A991" s="44"/>
      <c r="B991" s="44"/>
      <c r="C991" s="44"/>
      <c r="D991" s="4"/>
      <c r="E991" s="4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2.0" customHeight="1">
      <c r="A992" s="44"/>
      <c r="B992" s="44"/>
      <c r="C992" s="44"/>
      <c r="D992" s="4"/>
      <c r="E992" s="4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2.0" customHeight="1">
      <c r="A993" s="44"/>
      <c r="B993" s="44"/>
      <c r="C993" s="44"/>
      <c r="D993" s="4"/>
      <c r="E993" s="4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2.0" customHeight="1">
      <c r="A994" s="44"/>
      <c r="B994" s="44"/>
      <c r="C994" s="44"/>
      <c r="D994" s="4"/>
      <c r="E994" s="4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2.0" customHeight="1">
      <c r="A995" s="44"/>
      <c r="B995" s="44"/>
      <c r="C995" s="44"/>
      <c r="D995" s="4"/>
      <c r="E995" s="4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2.0" customHeight="1">
      <c r="A996" s="44"/>
      <c r="B996" s="44"/>
      <c r="C996" s="44"/>
      <c r="D996" s="4"/>
      <c r="E996" s="4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2.0" customHeight="1">
      <c r="A997" s="44"/>
      <c r="B997" s="44"/>
      <c r="C997" s="44"/>
      <c r="D997" s="4"/>
      <c r="E997" s="4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2.0" customHeight="1">
      <c r="A998" s="44"/>
      <c r="B998" s="44"/>
      <c r="C998" s="44"/>
      <c r="D998" s="4"/>
      <c r="E998" s="4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2.0" customHeight="1">
      <c r="A999" s="44"/>
      <c r="B999" s="44"/>
      <c r="C999" s="44"/>
      <c r="D999" s="4"/>
      <c r="E999" s="4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2.0" customHeight="1">
      <c r="A1000" s="44"/>
      <c r="B1000" s="44"/>
      <c r="C1000" s="44"/>
      <c r="D1000" s="4"/>
      <c r="E1000" s="4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E5:G5"/>
  </mergeCells>
  <printOptions/>
  <pageMargins bottom="0.75" footer="0.0" header="0.0" left="0.25" right="0.25" top="0.75"/>
  <pageSetup paperSize="5" scale="85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4.5"/>
    <col customWidth="1" min="2" max="2" width="23.13"/>
    <col customWidth="1" min="3" max="3" width="11.13"/>
    <col customWidth="1" min="4" max="4" width="19.13"/>
    <col customWidth="1" min="5" max="6" width="15.5"/>
    <col customWidth="1" min="7" max="7" width="17.13"/>
    <col customWidth="1" min="8" max="8" width="15.88"/>
    <col customWidth="1" min="9" max="9" width="16.75"/>
    <col customWidth="1" min="10" max="11" width="15.88"/>
    <col customWidth="1" min="12" max="13" width="16.38"/>
    <col customWidth="1" min="14" max="14" width="19.5"/>
    <col customWidth="1" min="15" max="15" width="19.13"/>
    <col customWidth="1" min="16" max="26" width="8.75"/>
  </cols>
  <sheetData>
    <row r="1" ht="15.0" customHeight="1">
      <c r="A1" s="65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5.0" customHeight="1">
      <c r="A2" s="66" t="s">
        <v>144</v>
      </c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6.2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4.75" customHeight="1">
      <c r="A4" s="67" t="s">
        <v>145</v>
      </c>
      <c r="B4" s="67" t="s">
        <v>146</v>
      </c>
      <c r="C4" s="67" t="s">
        <v>147</v>
      </c>
      <c r="D4" s="67" t="s">
        <v>148</v>
      </c>
      <c r="E4" s="67" t="s">
        <v>149</v>
      </c>
      <c r="F4" s="67" t="s">
        <v>150</v>
      </c>
      <c r="G4" s="67" t="s">
        <v>151</v>
      </c>
      <c r="H4" s="67" t="s">
        <v>152</v>
      </c>
      <c r="I4" s="68" t="s">
        <v>153</v>
      </c>
      <c r="J4" s="68" t="s">
        <v>154</v>
      </c>
      <c r="K4" s="68" t="s">
        <v>155</v>
      </c>
      <c r="L4" s="68" t="s">
        <v>156</v>
      </c>
      <c r="M4" s="68" t="s">
        <v>157</v>
      </c>
      <c r="N4" s="68" t="s">
        <v>158</v>
      </c>
      <c r="O4" s="68" t="s">
        <v>159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0.25" customHeight="1">
      <c r="A5" s="70">
        <v>1.0</v>
      </c>
      <c r="B5" s="71" t="s">
        <v>160</v>
      </c>
      <c r="C5" s="70">
        <v>1.0</v>
      </c>
      <c r="D5" s="72">
        <f>Jan!F95</f>
        <v>170405070.1</v>
      </c>
      <c r="E5" s="73">
        <f>Feb!F95</f>
        <v>171558128.6</v>
      </c>
      <c r="F5" s="73">
        <f>Mar!F95</f>
        <v>172100770.1</v>
      </c>
      <c r="G5" s="74">
        <f>Apr!F95</f>
        <v>172452995.6</v>
      </c>
      <c r="H5" s="74">
        <f>May!F95</f>
        <v>173121946.5</v>
      </c>
      <c r="I5" s="74">
        <f>Jun!F95</f>
        <v>173482222.8</v>
      </c>
      <c r="J5" s="75">
        <f>Jul!F95</f>
        <v>173698082.4</v>
      </c>
      <c r="K5" s="75">
        <f>Aug!F95</f>
        <v>173597238.5</v>
      </c>
      <c r="L5" s="75">
        <f>Sep!F95</f>
        <v>173899572.4</v>
      </c>
      <c r="M5" s="75">
        <f>Oct!F95</f>
        <v>174311220.8</v>
      </c>
      <c r="N5" s="76">
        <f>Nov!F95</f>
        <v>174742177</v>
      </c>
      <c r="O5" s="77">
        <f>Dec!F95</f>
        <v>175179736.9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20.25" customHeight="1">
      <c r="A6" s="70">
        <f t="shared" ref="A6:A15" si="1">A5+1</f>
        <v>2</v>
      </c>
      <c r="B6" s="79" t="s">
        <v>161</v>
      </c>
      <c r="C6" s="70">
        <f>8+2</f>
        <v>10</v>
      </c>
      <c r="D6" s="80">
        <f>SUM(Jan!F10,Jan!F11,Jan!F24,Jan!F37,Jan!F43,Jan!F44,Jan!F68,Jan!F75,Jan!F79,Jan!F83)</f>
        <v>8513503296</v>
      </c>
      <c r="E6" s="73">
        <f>SUM(Feb!F10,Feb!F11,Feb!F24,Feb!F37,Feb!F43,Feb!F44,Feb!F68,Feb!F75,Feb!F79,Feb!F83)</f>
        <v>8707142198</v>
      </c>
      <c r="F6" s="73">
        <f>SUM(Mar!F10,Mar!F11,Mar!F24,Mar!F37,Mar!F43,Mar!F44,Mar!F68,Mar!F75,Mar!F79,Mar!F83)</f>
        <v>9019316667</v>
      </c>
      <c r="G6" s="81">
        <f>SUM(Apr!F10,Apr!F11,Apr!F24,Apr!F37,Apr!F43,Apr!F44,Apr!F68,Apr!F75,Apr!F79,Apr!F83)</f>
        <v>9180480057</v>
      </c>
      <c r="H6" s="81">
        <f>SUM(May!F10,May!F11,May!F24,May!F37,May!F43,May!F44,May!F68,May!F75,May!F79,May!F83)</f>
        <v>8602269992</v>
      </c>
      <c r="I6" s="81">
        <f>SUM(Jun!F10,Jun!F11,Jun!F24,Jun!F37,Jun!F43,Jun!F44,Jun!F68,Jun!F75,Jun!F79,Jun!F83)</f>
        <v>8702458316</v>
      </c>
      <c r="J6" s="81">
        <f>SUM(Jul!F10,Jul!F11,Jul!F24,Jul!F37,Jul!F43,Jul!F44,Jul!F68,Jul!F75,Jul!F79,Jul!F83)</f>
        <v>8172568319</v>
      </c>
      <c r="K6" s="81">
        <f>SUM(Aug!F10,Aug!F11,Aug!F24,Aug!F37,Aug!F43,Aug!F44,Aug!F68,Aug!F75,Aug!F79,Aug!F83)</f>
        <v>8229632558</v>
      </c>
      <c r="L6" s="81">
        <f>SUM(Sep!F10,Sep!F11,Sep!F24,Sep!F37,Sep!F43,Sep!F44,Sep!F68,Sep!F75,Sep!F79,Sep!F83)</f>
        <v>8061239546</v>
      </c>
      <c r="M6" s="81">
        <f>SUM(Oct!F10,Oct!F11,Oct!F24,Oct!F37,Oct!F43,Oct!F44,Oct!F68,Oct!F75,Oct!F79,Oct!F83)</f>
        <v>8064978354</v>
      </c>
      <c r="N6" s="82">
        <f>SUM(Nov!F10,Nov!F11,Nov!F24,Nov!F37,Nov!F43,Nov!F44,Nov!F68,Nov!F75,Nov!F79,Nov!F83)</f>
        <v>8269637825</v>
      </c>
      <c r="O6" s="80">
        <f>SUM(Dec!F10,Dec!F11,Dec!F24,Dec!F37,Dec!F43,Dec!F44,Dec!F68,Dec!F75,Dec!F79,Dec!F83)</f>
        <v>8331550510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9.5" customHeight="1">
      <c r="A7" s="70">
        <f t="shared" si="1"/>
        <v>3</v>
      </c>
      <c r="B7" s="79" t="s">
        <v>162</v>
      </c>
      <c r="C7" s="70">
        <f>8+1+9+1</f>
        <v>19</v>
      </c>
      <c r="D7" s="80">
        <f>SUM(Jan!F9,Jan!F17,Jan!F18,Jan!F23,Jan!F32,Jan!F48,Jan!F49,Jan!F50,Jan!F60,Jan!F67,Jan!F70,Jan!F72,Jan!F73,Jan!F82,Jan!F85,Jan!F86,Jan!F90,Jan!F96,Jan!F100,Jan!F108,Jan!F113)</f>
        <v>118858521415</v>
      </c>
      <c r="E7" s="73">
        <f>SUM(Feb!F9,Feb!F17,Feb!F18,Feb!F23,Feb!F32,Feb!F48,Feb!F49,Feb!F50,Feb!F60,Feb!F67,Feb!F70,Feb!F72,Feb!F73,Feb!F82,Feb!F85,Feb!F86,Feb!F90,Feb!F96,Feb!F100,Feb!F108,Feb!F113)</f>
        <v>119195376903</v>
      </c>
      <c r="F7" s="73">
        <f>SUM(Mar!F9,Mar!F17,Mar!F18,Mar!F23,Mar!F32,Mar!F48,Mar!F49,Mar!F50,Mar!F60,Mar!F67,Mar!F70,Mar!F72,Mar!F73,Mar!F82,Mar!F85,Mar!F86,Mar!F90,Mar!F96,Mar!F100,Mar!F108,Mar!F113)</f>
        <v>118442979769</v>
      </c>
      <c r="G7" s="81">
        <f>SUM(Apr!F9,Apr!F17,Apr!F18,Apr!F23,Apr!F32,Apr!F48,Apr!F49,Apr!F50,Apr!F60,Apr!F67,Apr!F70,Apr!F72,Apr!F73,Apr!F82,Apr!F85,Apr!F86,Apr!F90,Apr!F96,Apr!F100,Apr!F108,Apr!F113)</f>
        <v>118037835558</v>
      </c>
      <c r="H7" s="81">
        <f>SUM(May!F9,May!F17,May!F18,May!F23,May!F32,May!F48,May!F49,May!F50,May!F60,May!F67,May!F70,May!F72,May!F73,May!F82,May!F85,May!F86,May!F90,May!F96,May!F100,May!F108,May!F113)</f>
        <v>118005571002</v>
      </c>
      <c r="I7" s="81">
        <f>SUM(Jun!F9,Jun!F17,Jun!F18,Jun!F23,Jun!F32,Jun!F48,Jun!F49,Jun!F50,Jun!F60,Jun!F67,Jun!F70,Jun!F72,Jun!F73,Jun!F82,Jun!F85,Jun!F86,Jun!F90,Jun!F96,Jun!F100,Jun!F108,Jun!F113)</f>
        <v>117603742152</v>
      </c>
      <c r="J7" s="81">
        <f>SUM(Jul!F9,Jul!F17,Jul!F18,Jul!F23,Jul!F32,Jul!F48,Jul!F49,Jul!F50,Jul!F60,Jul!F67,Jul!F70,Jul!F72,Jul!F73,Jul!F82,Jul!F85,Jul!F86,Jul!F90,Jul!F96,Jul!F100,Jul!F108,Jul!F113)</f>
        <v>117892041730</v>
      </c>
      <c r="K7" s="81">
        <f>SUM(Aug!F9,Aug!F17,Aug!F18,Aug!F23,Aug!F32,Aug!F48,Aug!F49,Aug!F50,Aug!F60,Aug!F67,Aug!F70,Aug!F72,Aug!F73,Aug!F82,Aug!F85,Aug!F86,Aug!F90,Aug!F96,Aug!F100,Aug!F108,Aug!F113)</f>
        <v>117137716688</v>
      </c>
      <c r="L7" s="81">
        <f>SUM(Sep!F9,Sep!F17,Sep!F18,Sep!F23,Sep!F32,Sep!F48,Sep!F49,Sep!F50,Sep!F60,Sep!F67,Sep!F70,Sep!F72,Sep!F73,Sep!F82,Sep!F85,Sep!F86,Sep!F90,Sep!F96,Sep!F100,Sep!F108,Sep!F113)</f>
        <v>117107366979</v>
      </c>
      <c r="M7" s="81">
        <f>SUM(Oct!F9,Oct!F17,Oct!F18,Oct!F23,Oct!F32,Oct!F48,Oct!F49,Oct!F50,Oct!F60,Oct!F67,Oct!F70,Oct!F72,Oct!F73,Oct!F82,Oct!F85,Oct!F86,Oct!F90,Oct!F96,Oct!F100,Oct!F108,Oct!F113)+Oct!F47</f>
        <v>117466107467</v>
      </c>
      <c r="N7" s="82">
        <f>SUM(Nov!F9,Nov!F17,Nov!F18,Nov!F23,Nov!F32,Nov!F48,Nov!F49,Nov!F50,Nov!F60,Nov!F67,Nov!F70,Nov!F72,Nov!F73,Nov!F82,Nov!F85,Nov!F86,Nov!F90,Nov!F96,Nov!F100,Nov!F108,Nov!F113)+Nov!F47</f>
        <v>118243991250</v>
      </c>
      <c r="O7" s="80">
        <f>SUM(Dec!F9,Dec!F17,Dec!F18,Dec!F23,Dec!F32,Dec!F48,Dec!F49,Dec!F50,Dec!F60,Dec!F67,Dec!F70,Dec!F72,Dec!F73,Dec!F82,Dec!F85,Dec!F86,Dec!F90,Dec!F96,Dec!F100,Dec!F108,Dec!F113)+Dec!F47</f>
        <v>117735783445</v>
      </c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9.5" customHeight="1">
      <c r="A8" s="70">
        <f t="shared" si="1"/>
        <v>4</v>
      </c>
      <c r="B8" s="79" t="s">
        <v>163</v>
      </c>
      <c r="C8" s="70">
        <v>3.0</v>
      </c>
      <c r="D8" s="80">
        <f>SUM(Jan!F27,Jan!F59,Jan!F69)</f>
        <v>1473846463</v>
      </c>
      <c r="E8" s="73">
        <f>SUM(Feb!F27,Feb!F59,Feb!F69)</f>
        <v>1478786568</v>
      </c>
      <c r="F8" s="73">
        <f>SUM(Mar!F27,Mar!F59,Mar!F69)</f>
        <v>1510927292</v>
      </c>
      <c r="G8" s="81">
        <f>SUM(Apr!F27,Apr!F59,Apr!F69)</f>
        <v>1508296917</v>
      </c>
      <c r="H8" s="81">
        <f>SUM(May!F27,May!F59,May!F69)</f>
        <v>1466376913</v>
      </c>
      <c r="I8" s="81">
        <f>SUM(Jun!F27,Jun!F59,Jun!F69)</f>
        <v>1500929094</v>
      </c>
      <c r="J8" s="81">
        <f>SUM(Jul!F27,Jul!F59,Jul!F69)</f>
        <v>1521560844</v>
      </c>
      <c r="K8" s="81">
        <f>SUM(Aug!F27,Aug!F59,Aug!F69)</f>
        <v>1515260438</v>
      </c>
      <c r="L8" s="81">
        <f>SUM(Sep!F27,Sep!F59,Sep!F69)</f>
        <v>1521906853</v>
      </c>
      <c r="M8" s="81">
        <f>SUM(Oct!F27,Oct!F59,Oct!F69)</f>
        <v>1496628115</v>
      </c>
      <c r="N8" s="82">
        <f>SUM(Nov!F27,Nov!F59,Nov!F69)</f>
        <v>1506223333</v>
      </c>
      <c r="O8" s="80">
        <f>SUM(Dec!F27,Dec!F59,Dec!F69)</f>
        <v>1519673873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9.5" customHeight="1">
      <c r="A9" s="70">
        <f t="shared" si="1"/>
        <v>5</v>
      </c>
      <c r="B9" s="79" t="s">
        <v>164</v>
      </c>
      <c r="C9" s="70">
        <v>1.0</v>
      </c>
      <c r="D9" s="80">
        <f>Jan!F12</f>
        <v>401769910.4</v>
      </c>
      <c r="E9" s="73">
        <f>Feb!F12</f>
        <v>405009122.3</v>
      </c>
      <c r="F9" s="73">
        <f>Mar!F12</f>
        <v>425174453.9</v>
      </c>
      <c r="G9" s="81">
        <f>Apr!F12</f>
        <v>437194817</v>
      </c>
      <c r="H9" s="81">
        <f>May!F12</f>
        <v>442740391.8</v>
      </c>
      <c r="I9" s="81">
        <f>Jun!F12</f>
        <v>478974256.1</v>
      </c>
      <c r="J9" s="81">
        <f>Jul!F12</f>
        <v>479133012.1</v>
      </c>
      <c r="K9" s="81">
        <f>Aug!F12</f>
        <v>478303159.6</v>
      </c>
      <c r="L9" s="81">
        <f>Sep!F12</f>
        <v>469902725.8</v>
      </c>
      <c r="M9" s="81">
        <f>Oct!F12</f>
        <v>465377694.8</v>
      </c>
      <c r="N9" s="82">
        <f>Nov!F12</f>
        <v>476213143.4</v>
      </c>
      <c r="O9" s="80">
        <f>Dec!F12</f>
        <v>487263061.3</v>
      </c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9.5" customHeight="1">
      <c r="A10" s="70">
        <f t="shared" si="1"/>
        <v>6</v>
      </c>
      <c r="B10" s="79" t="s">
        <v>165</v>
      </c>
      <c r="C10" s="70">
        <f>1+1</f>
        <v>2</v>
      </c>
      <c r="D10" s="80">
        <f>SUM(Jan!F29,Jan!F30)</f>
        <v>590748862.8</v>
      </c>
      <c r="E10" s="73">
        <f>SUM(Feb!F29,Feb!F30)</f>
        <v>612350494.7</v>
      </c>
      <c r="F10" s="73">
        <f>SUM(Mar!F29,Mar!F30)</f>
        <v>637698497.1</v>
      </c>
      <c r="G10" s="81">
        <f>SUM(Apr!F29,Apr!F30)</f>
        <v>670302768.6</v>
      </c>
      <c r="H10" s="81">
        <f>SUM(May!F29,May!F30)</f>
        <v>673751419.1</v>
      </c>
      <c r="I10" s="81">
        <f>SUM(Jun!F29,Jun!F30)</f>
        <v>701853546.3</v>
      </c>
      <c r="J10" s="81">
        <f>SUM(Jul!F29,Jul!F30)</f>
        <v>708511501.9</v>
      </c>
      <c r="K10" s="81">
        <f>SUM(Aug!F29,Aug!F30)</f>
        <v>703483680.5</v>
      </c>
      <c r="L10" s="81">
        <f>SUM(Sep!F29,Sep!F30)</f>
        <v>702194927.2</v>
      </c>
      <c r="M10" s="81">
        <f>SUM(Oct!F29,Oct!F30)</f>
        <v>619294130.8</v>
      </c>
      <c r="N10" s="82">
        <f>SUM(Nov!F29,Nov!F30)</f>
        <v>609837312.2</v>
      </c>
      <c r="O10" s="80">
        <f>SUM(Dec!F29,Dec!F30)</f>
        <v>616559846.9</v>
      </c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9.5" customHeight="1">
      <c r="A11" s="70">
        <f t="shared" si="1"/>
        <v>7</v>
      </c>
      <c r="B11" s="79" t="s">
        <v>166</v>
      </c>
      <c r="C11" s="70">
        <v>9.0</v>
      </c>
      <c r="D11" s="80">
        <f>SUM(Jan!F13,Jan!F14,Jan!F15,Jan!F34,Jan!F45,Jan!F46,Jan!F71,Jan!F84,Jan!F97)</f>
        <v>9775630057</v>
      </c>
      <c r="E11" s="73">
        <f>SUM(Feb!F13,Feb!F14,Feb!F15,Feb!F34,Feb!F45,Feb!F46,Feb!F71,Feb!F84,Feb!F97)</f>
        <v>9859849149</v>
      </c>
      <c r="F11" s="73">
        <f>SUM(Mar!F13,Mar!F14,Mar!F15,Mar!F34,Mar!F45,Mar!F46,Mar!F71,Mar!F84,Mar!F97)</f>
        <v>9810727285</v>
      </c>
      <c r="G11" s="81">
        <f>SUM(Apr!F13,Apr!F14,Apr!F15,Apr!F34,Apr!F45,Apr!F46,Apr!F71,Apr!F84,Apr!F97)</f>
        <v>9619327593</v>
      </c>
      <c r="H11" s="81">
        <f>SUM(May!F13,May!F14,May!F15,May!F34,May!F45,May!F46,May!F71,May!F84,May!F97)</f>
        <v>9454132658</v>
      </c>
      <c r="I11" s="81">
        <f>SUM(Jun!F13,Jun!F14,Jun!F15,Jun!F34,Jun!F45,Jun!F46,Jun!F71,Jun!F84,Jun!F97)</f>
        <v>9130784032</v>
      </c>
      <c r="J11" s="81">
        <f>SUM(Jul!F13,Jul!F14,Jul!F15,Jul!F34,Jul!F45,Jul!F46,Jul!F71,Jul!F84,Jul!F97)</f>
        <v>8807679481</v>
      </c>
      <c r="K11" s="81">
        <f>SUM(Aug!F13,Aug!F14,Aug!F15,Aug!F34,Aug!F45,Aug!F46,Aug!F71,Aug!F84,Aug!F97)</f>
        <v>8592471996</v>
      </c>
      <c r="L11" s="81">
        <f>SUM(Sep!F13,Sep!F14,Sep!F15,Sep!F34,Sep!F45,Sep!F46,Sep!F71,Sep!F84,Sep!F97)</f>
        <v>8178375187</v>
      </c>
      <c r="M11" s="81">
        <f>SUM(Oct!F13,Oct!F14,Oct!F15,Oct!F34,Oct!F45,Oct!F46,Oct!F71,Oct!F84,Oct!F97)</f>
        <v>8207528687</v>
      </c>
      <c r="N11" s="82">
        <f>SUM(Nov!F13,Nov!F14,Nov!F15,Nov!F34,Nov!F45,Nov!F46,Nov!F71,Nov!F84,Nov!F97)</f>
        <v>8588105721</v>
      </c>
      <c r="O11" s="80">
        <f>SUM(Dec!F13,Dec!F14,Dec!F15,Dec!F34,Dec!F45,Dec!F46,Dec!F71,Dec!F84,Dec!F97)</f>
        <v>8567852679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9.5" customHeight="1">
      <c r="A12" s="70">
        <f t="shared" si="1"/>
        <v>8</v>
      </c>
      <c r="B12" s="79" t="s">
        <v>167</v>
      </c>
      <c r="C12" s="70">
        <v>1.0</v>
      </c>
      <c r="D12" s="80">
        <f>Jan!F16</f>
        <v>117940203</v>
      </c>
      <c r="E12" s="73">
        <f>Feb!F16</f>
        <v>116446722</v>
      </c>
      <c r="F12" s="73">
        <f>Mar!F16</f>
        <v>114308864</v>
      </c>
      <c r="G12" s="81">
        <f>Apr!F16</f>
        <v>114111330</v>
      </c>
      <c r="H12" s="81">
        <f>May!F16</f>
        <v>66024185</v>
      </c>
      <c r="I12" s="81">
        <f>Jun!F16</f>
        <v>43076339</v>
      </c>
      <c r="J12" s="81">
        <f>Jul!F16</f>
        <v>46656971</v>
      </c>
      <c r="K12" s="81">
        <f>Aug!F16</f>
        <v>46702462</v>
      </c>
      <c r="L12" s="81">
        <f>Sep!F16</f>
        <v>47955842</v>
      </c>
      <c r="M12" s="81">
        <f>Oct!F16</f>
        <v>47104774</v>
      </c>
      <c r="N12" s="82">
        <f>Nov!F16</f>
        <v>24150287</v>
      </c>
      <c r="O12" s="80">
        <f>Dec!F16</f>
        <v>22175628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9.5" customHeight="1">
      <c r="A13" s="70">
        <f t="shared" si="1"/>
        <v>9</v>
      </c>
      <c r="B13" s="79" t="s">
        <v>168</v>
      </c>
      <c r="C13" s="83"/>
      <c r="D13" s="80">
        <f>Jan!F47</f>
        <v>305979392.9</v>
      </c>
      <c r="E13" s="73">
        <f>Feb!F47</f>
        <v>309786826.8</v>
      </c>
      <c r="F13" s="73">
        <f>Mar!F47</f>
        <v>312855123.2</v>
      </c>
      <c r="G13" s="81">
        <f>Apr!F47</f>
        <v>318234013.3</v>
      </c>
      <c r="H13" s="81">
        <f>May!F47</f>
        <v>318180241.1</v>
      </c>
      <c r="I13" s="81">
        <f>Jun!F47</f>
        <v>319134229</v>
      </c>
      <c r="J13" s="81">
        <f>Jul!F47</f>
        <v>316528607.7</v>
      </c>
      <c r="K13" s="81">
        <f>Aug!F47</f>
        <v>313315523</v>
      </c>
      <c r="L13" s="81">
        <f>Sep!F47</f>
        <v>307139756.7</v>
      </c>
      <c r="M13" s="84"/>
      <c r="N13" s="85"/>
      <c r="O13" s="86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9.5" customHeight="1">
      <c r="A14" s="70">
        <f t="shared" si="1"/>
        <v>10</v>
      </c>
      <c r="B14" s="79" t="s">
        <v>169</v>
      </c>
      <c r="C14" s="70">
        <f>6+1</f>
        <v>7</v>
      </c>
      <c r="D14" s="80">
        <f>SUM(Jan!F19,Jan!F20,Jan!F21,Jan!F22,Jan!F31,Jan!F74,Jan!F87)</f>
        <v>14965228997</v>
      </c>
      <c r="E14" s="73">
        <f>SUM(Feb!F19,Feb!F20,Feb!F21,Feb!F22,Feb!F31,Feb!F74,Feb!F87)</f>
        <v>15444191942</v>
      </c>
      <c r="F14" s="73">
        <f>SUM(Mar!F19,Mar!F20,Mar!F21,Mar!F22,Mar!F31,Mar!F74,Mar!F87)</f>
        <v>15851652988</v>
      </c>
      <c r="G14" s="81">
        <f>SUM(Apr!F19,Apr!F20,Apr!F21,Apr!F22,Apr!F31,Apr!F74,Apr!F87)</f>
        <v>16162789071</v>
      </c>
      <c r="H14" s="81">
        <f>SUM(May!F19,May!F20,May!F21,May!F22,May!F31,May!F74,May!F87)</f>
        <v>16109080972</v>
      </c>
      <c r="I14" s="81">
        <f>SUM(Jun!F19,Jun!F20,Jun!F21,Jun!F22,Jun!F31,Jun!F74,Jun!F87)</f>
        <v>16054607058</v>
      </c>
      <c r="J14" s="81">
        <f>SUM(Jul!F19,Jul!F20,Jul!F21,Jul!F22,Jul!F31,Jul!F74,Jul!F87)</f>
        <v>15642308565</v>
      </c>
      <c r="K14" s="81">
        <f>SUM(Aug!F19,Aug!F20,Aug!F21,Aug!F22,Aug!F31,Aug!F74,Aug!F87)</f>
        <v>15197329592</v>
      </c>
      <c r="L14" s="81">
        <f>SUM(Sep!F19,Sep!F20,Sep!F21,Sep!F22,Sep!F31,Sep!F74,Sep!F87)</f>
        <v>14698884846</v>
      </c>
      <c r="M14" s="81">
        <f>SUM(Oct!F19,Oct!F20,Oct!F21,Oct!F22,Oct!F31,Oct!F74,Oct!F87)</f>
        <v>14736613414</v>
      </c>
      <c r="N14" s="82">
        <f>SUM(Nov!F19,Nov!F20,Nov!F21,Nov!F22,Nov!F31,Nov!F74,Nov!F87)</f>
        <v>14845901990</v>
      </c>
      <c r="O14" s="80">
        <f>SUM(Dec!F19,Dec!F20,Dec!F21,Dec!F22,Dec!F31,Dec!F74,Dec!F87)</f>
        <v>14806722944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9.5" customHeight="1">
      <c r="A15" s="70">
        <f t="shared" si="1"/>
        <v>11</v>
      </c>
      <c r="B15" s="79" t="s">
        <v>170</v>
      </c>
      <c r="C15" s="70">
        <f>15+1+1</f>
        <v>17</v>
      </c>
      <c r="D15" s="80">
        <f>SUM(Jan!F25,Jan!F26,Jan!F38,Jan!F51,Jan!F52,Jan!F54,Jan!F55,Jan!F56,Jan!F61,Jan!F62,Jan!F76,Jan!F77,Jan!F88,Jan!F98,Jan!F103,Jan!F109,Jan!F110)</f>
        <v>54040257260</v>
      </c>
      <c r="E15" s="73">
        <f>SUM(Feb!F25,Feb!F26,Feb!F38,Feb!F51,Feb!F52,Feb!F54,Feb!F55,Feb!F56,Feb!F61,Feb!F62,Feb!F76,Feb!F77,Feb!F88,Feb!F98,Feb!F103,Feb!F109,Feb!F110)</f>
        <v>54423518766</v>
      </c>
      <c r="F15" s="73">
        <f>SUM(Mar!F25,Mar!F26,Mar!F38,Mar!F51,Mar!F52,Mar!F54,Mar!F55,Mar!F56,Mar!F61,Mar!F62,Mar!F76,Mar!F77,Mar!F88,Mar!F98,Mar!F103,Mar!F109,Mar!F110)</f>
        <v>53793623028</v>
      </c>
      <c r="G15" s="81">
        <f>SUM(Apr!F25,Apr!F26,Apr!F38,Apr!F51,Apr!F52,Apr!F54,Apr!F55,Apr!F56,Apr!F61,Apr!F62,Apr!F76,Apr!F77,Apr!F88,Apr!F98,Apr!F103,Apr!F109,Apr!F110)</f>
        <v>53157575640</v>
      </c>
      <c r="H15" s="81">
        <f>SUM(May!F25,May!F26,May!F38,May!F51,May!F52,May!F54,May!F55,May!F56,May!F61,May!F62,May!F76,May!F77,May!F88,May!F98,May!F103,May!F109,May!F110)</f>
        <v>53641441454</v>
      </c>
      <c r="I15" s="81">
        <f>SUM(Jun!F25,Jun!F26,Jun!F38,Jun!F51,Jun!F52,Jun!F54,Jun!F55,Jun!F56,Jun!F61,Jun!F62,Jun!F76,Jun!F77,Jun!F88,Jun!F98,Jun!F103,Jun!F109,Jun!F110)</f>
        <v>53497194441</v>
      </c>
      <c r="J15" s="81">
        <f>SUM(Jul!F25,Jul!F26,Jul!F38,Jul!F51,Jul!F52,Jul!F54,Jul!F55,Jul!F56,Jul!F61,Jul!F62,Jul!F76,Jul!F77,Jul!F88,Jul!F98,Jul!F103,Jul!F109,Jul!F110)</f>
        <v>53369844737</v>
      </c>
      <c r="K15" s="81">
        <f>SUM(Aug!F25,Aug!F26,Aug!F38,Aug!F51,Aug!F52,Aug!F54,Aug!F55,Aug!F56,Aug!F61,Aug!F62,Aug!F76,Aug!F77,Aug!F88,Aug!F98,Aug!F103,Aug!F109,Aug!F110)</f>
        <v>52602943094</v>
      </c>
      <c r="L15" s="81">
        <f>SUM(Sep!F25,Sep!F26,Sep!F38,Sep!F51,Sep!F52,Sep!F54,Sep!F55,Sep!F56,Sep!F61,Sep!F62,Sep!F76,Sep!F77,Sep!F88,Sep!F98,Sep!F103,Sep!F109,Sep!F110)</f>
        <v>51563153779</v>
      </c>
      <c r="M15" s="81">
        <f>SUM(Oct!F25,Oct!F26,Oct!F38,Oct!F51,Oct!F52,Oct!F54,Oct!F55,Oct!F56,Oct!F61,Oct!F62,Oct!F76,Oct!F77,Oct!F88,Oct!F98,Oct!F103,Oct!F109,Oct!F110)</f>
        <v>51675314860</v>
      </c>
      <c r="N15" s="82">
        <f>SUM(Nov!F25,Nov!F26,Nov!F38,Nov!F51,Nov!F52,Nov!F54,Nov!F55,Nov!F56,Nov!F61,Nov!F62,Nov!F76,Nov!F77,Nov!F88,Nov!F98,Nov!F103,Nov!F109,Nov!F110)</f>
        <v>51091238265</v>
      </c>
      <c r="O15" s="80">
        <f>SUM(Dec!F25,Dec!F26,Dec!F38,Dec!F51,Dec!F52,Dec!F54,Dec!F55,Dec!F56,Dec!F61,Dec!F62,Dec!F76,Dec!F77,Dec!F88,Dec!F98,Dec!F103,Dec!F109,Dec!F110)</f>
        <v>51010874153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9.75" customHeight="1">
      <c r="A16" s="78"/>
      <c r="B16" s="44"/>
      <c r="C16" s="78"/>
      <c r="D16" s="87"/>
      <c r="E16" s="44"/>
      <c r="F16" s="44"/>
      <c r="G16" s="44"/>
      <c r="H16" s="44"/>
      <c r="I16" s="44"/>
      <c r="J16" s="44"/>
      <c r="K16" s="44"/>
      <c r="L16" s="88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24.75" customHeight="1">
      <c r="A17" s="89" t="s">
        <v>171</v>
      </c>
      <c r="C17" s="90">
        <f t="shared" ref="C17:O17" si="2">SUM(C5:C15)</f>
        <v>70</v>
      </c>
      <c r="D17" s="91">
        <f t="shared" si="2"/>
        <v>209213830926</v>
      </c>
      <c r="E17" s="91">
        <f t="shared" si="2"/>
        <v>210724016819</v>
      </c>
      <c r="F17" s="91">
        <f t="shared" si="2"/>
        <v>210091364738</v>
      </c>
      <c r="G17" s="91">
        <f t="shared" si="2"/>
        <v>209378600760</v>
      </c>
      <c r="H17" s="91">
        <f t="shared" si="2"/>
        <v>208952691174</v>
      </c>
      <c r="I17" s="91">
        <f t="shared" si="2"/>
        <v>208206235685</v>
      </c>
      <c r="J17" s="91">
        <f t="shared" si="2"/>
        <v>207130531850</v>
      </c>
      <c r="K17" s="91">
        <f t="shared" si="2"/>
        <v>204990756430</v>
      </c>
      <c r="L17" s="92">
        <f t="shared" si="2"/>
        <v>202832020014</v>
      </c>
      <c r="M17" s="91">
        <f t="shared" si="2"/>
        <v>202953258717</v>
      </c>
      <c r="N17" s="91">
        <f t="shared" si="2"/>
        <v>203830041303</v>
      </c>
      <c r="O17" s="91">
        <f t="shared" si="2"/>
        <v>203273635877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2.0" customHeight="1">
      <c r="A18" s="44"/>
      <c r="B18" s="44"/>
      <c r="C18" s="44"/>
      <c r="D18" s="93">
        <f>D17-Jan!F116</f>
        <v>-0.00003051757813</v>
      </c>
      <c r="E18" s="93">
        <f>E17-Feb!F116</f>
        <v>0</v>
      </c>
      <c r="F18" s="93">
        <f>F17-Mar!F116</f>
        <v>0</v>
      </c>
      <c r="G18" s="93">
        <f>G17-Apr!F116</f>
        <v>0</v>
      </c>
      <c r="H18" s="93">
        <f>H17-'May Updated'!F116</f>
        <v>0</v>
      </c>
      <c r="I18" s="93">
        <f>I17-Jun!F116</f>
        <v>0</v>
      </c>
      <c r="J18" s="93">
        <f>J17-Jul!F116</f>
        <v>-0.00003051757813</v>
      </c>
      <c r="K18" s="93">
        <f>K17-Aug!F116</f>
        <v>0.00003051757813</v>
      </c>
      <c r="L18" s="88">
        <f>L17-Sep!F116</f>
        <v>-0.00003051757813</v>
      </c>
      <c r="M18" s="93">
        <f>M17-Oct!F116</f>
        <v>0</v>
      </c>
      <c r="N18" s="93">
        <f>N17-Nov!F116</f>
        <v>-0.00003051757813</v>
      </c>
      <c r="O18" s="93">
        <f>O17-Dec!F116</f>
        <v>0.00003051757813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2.0" customHeight="1">
      <c r="A19" s="44"/>
      <c r="B19" s="44"/>
      <c r="C19" s="44"/>
      <c r="D19" s="87"/>
      <c r="E19" s="44"/>
      <c r="F19" s="44"/>
      <c r="G19" s="44"/>
      <c r="H19" s="44"/>
      <c r="I19" s="93"/>
      <c r="J19" s="44"/>
      <c r="K19" s="87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2.0" customHeight="1">
      <c r="A20" s="44"/>
      <c r="B20" s="44"/>
      <c r="C20" s="44"/>
      <c r="D20" s="87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2.0" customHeight="1">
      <c r="A21" s="44"/>
      <c r="B21" s="44"/>
      <c r="C21" s="44"/>
      <c r="D21" s="87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2.0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2.0" customHeight="1">
      <c r="A23" s="44"/>
      <c r="B23" s="44"/>
      <c r="C23" s="44"/>
      <c r="D23" s="44"/>
      <c r="E23" s="9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2.0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2.0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2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2.0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2.0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2.0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2.0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2.0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2.0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2.0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2.0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2.0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2.0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2.0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2.0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2.0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2.0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2.0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2.0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2.0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2.0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2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2.0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2.0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2.0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2.0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2.0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2.0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2.0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2.0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2.0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2.0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2.0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2.0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2.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2.0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2.0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2.0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2.0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2.0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2.0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2.0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2.0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2.0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2.0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2.0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2.0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2.0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2.0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2.0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2.0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2.0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2.0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2.0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2.0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2.0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2.0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2.0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2.0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2.0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2.0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2.0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2.0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2.0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2.0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2.0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2.0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2.0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2.0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2.0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2.0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2.0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2.0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2.0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2.0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2.0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2.0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2.0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2.0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2.0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2.0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2.0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2.0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2.0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2.0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2.0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2.0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2.0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2.0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2.0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2.0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2.0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2.0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2.0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2.0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2.0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2.0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2.0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2.0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2.0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2.0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2.0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2.0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2.0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2.0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2.0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2.0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2.0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2.0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2.0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2.0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2.0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2.0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2.0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2.0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2.0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2.0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2.0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2.0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2.0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2.0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2.0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2.0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2.0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2.0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2.0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2.0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2.0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2.0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2.0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2.0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2.0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2.0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2.0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2.0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2.0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2.0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2.0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2.0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2.0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2.0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2.0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2.0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2.0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2.0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2.0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2.0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2.0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2.0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2.0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2.0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2.0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2.0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2.0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2.0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2.0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2.0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2.0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2.0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2.0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2.0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2.0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2.0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2.0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2.0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2.0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2.0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2.0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2.0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2.0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2.0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2.0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2.0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2.0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2.0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2.0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2.0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2.0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2.0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2.0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2.0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2.0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2.0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2.0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2.0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2.0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2.0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2.0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2.0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2.0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2.0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2.0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2.0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2.0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2.0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2.0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2.0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2.0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2.0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2.0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2.0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2.0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2.0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2.0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2.0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2.0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2.0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2.0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2.0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2.0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2.0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2.0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2.0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2.0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2.0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2.0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2.0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2.0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2.0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2.0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2.0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2.0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2.0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2.0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2.0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2.0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2.0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2.0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2.0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2.0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2.0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2.0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2.0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2.0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2.0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2.0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2.0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2.0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2.0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2.0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2.0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2.0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2.0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2.0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2.0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2.0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2.0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2.0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2.0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2.0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2.0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2.0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2.0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2.0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2.0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2.0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2.0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2.0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2.0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2.0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2.0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2.0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2.0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2.0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2.0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2.0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2.0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2.0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2.0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2.0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2.0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2.0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2.0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2.0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2.0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2.0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2.0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2.0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2.0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2.0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2.0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2.0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2.0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2.0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2.0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2.0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2.0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2.0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2.0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2.0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2.0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2.0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2.0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2.0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2.0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2.0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2.0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2.0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2.0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2.0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2.0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2.0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2.0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2.0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2.0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2.0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2.0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2.0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2.0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2.0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2.0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2.0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2.0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2.0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2.0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2.0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2.0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2.0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2.0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2.0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2.0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2.0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2.0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2.0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2.0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2.0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2.0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2.0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2.0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2.0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2.0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2.0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2.0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2.0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2.0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2.0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2.0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2.0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2.0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2.0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2.0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2.0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2.0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2.0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2.0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2.0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2.0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2.0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2.0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2.0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2.0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2.0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2.0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2.0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2.0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2.0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2.0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2.0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2.0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2.0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2.0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2.0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2.0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2.0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2.0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2.0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2.0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2.0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2.0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2.0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2.0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2.0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2.0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2.0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2.0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2.0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2.0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2.0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2.0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2.0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2.0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2.0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2.0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2.0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2.0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2.0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2.0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2.0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2.0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2.0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2.0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2.0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2.0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2.0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2.0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2.0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2.0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2.0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2.0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2.0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2.0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2.0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2.0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2.0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2.0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2.0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2.0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2.0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2.0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2.0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2.0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2.0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2.0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2.0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2.0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2.0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2.0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2.0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2.0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2.0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2.0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2.0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2.0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2.0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2.0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2.0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2.0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2.0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2.0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2.0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2.0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2.0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2.0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2.0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2.0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2.0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2.0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2.0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2.0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2.0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2.0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2.0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2.0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2.0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2.0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2.0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2.0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2.0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2.0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2.0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2.0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2.0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2.0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2.0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2.0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2.0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2.0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2.0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2.0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2.0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2.0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2.0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2.0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2.0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2.0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2.0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2.0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2.0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2.0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2.0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2.0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2.0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2.0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2.0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2.0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2.0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2.0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2.0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2.0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2.0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2.0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2.0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2.0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2.0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2.0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2.0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2.0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2.0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2.0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2.0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2.0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2.0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2.0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2.0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2.0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2.0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2.0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2.0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2.0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2.0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2.0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2.0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2.0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2.0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2.0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2.0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2.0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2.0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2.0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2.0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2.0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2.0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2.0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2.0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2.0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2.0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2.0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2.0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2.0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2.0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2.0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2.0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2.0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2.0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2.0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2.0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2.0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2.0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2.0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2.0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2.0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2.0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2.0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2.0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2.0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2.0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2.0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2.0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2.0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2.0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2.0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2.0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2.0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2.0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2.0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2.0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2.0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2.0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2.0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2.0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2.0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2.0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2.0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2.0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2.0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2.0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2.0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2.0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2.0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2.0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2.0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2.0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2.0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2.0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2.0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2.0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2.0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2.0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2.0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2.0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2.0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2.0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2.0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2.0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2.0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2.0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2.0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2.0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2.0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2.0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2.0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2.0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2.0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2.0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2.0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2.0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2.0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2.0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2.0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2.0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2.0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2.0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2.0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2.0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2.0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2.0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2.0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2.0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2.0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2.0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2.0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2.0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2.0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2.0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2.0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2.0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2.0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2.0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2.0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2.0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2.0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2.0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2.0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2.0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2.0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2.0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2.0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2.0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2.0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2.0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2.0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2.0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2.0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2.0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2.0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2.0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2.0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2.0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2.0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2.0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2.0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2.0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2.0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2.0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2.0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2.0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2.0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2.0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2.0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2.0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2.0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2.0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2.0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2.0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2.0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2.0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2.0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2.0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2.0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2.0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2.0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2.0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2.0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2.0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2.0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2.0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2.0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2.0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2.0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2.0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2.0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2.0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2.0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2.0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2.0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2.0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2.0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2.0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2.0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2.0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2.0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2.0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2.0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2.0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2.0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2.0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2.0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2.0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2.0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2.0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2.0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2.0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2.0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2.0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2.0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2.0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2.0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2.0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2.0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2.0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2.0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2.0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2.0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2.0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2.0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2.0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2.0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2.0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2.0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2.0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2.0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2.0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2.0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2.0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2.0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2.0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2.0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2.0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2.0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2.0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2.0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2.0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2.0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2.0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2.0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2.0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2.0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2.0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2.0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2.0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2.0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2.0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2.0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2.0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2.0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2.0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2.0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2.0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2.0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2.0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2.0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2.0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2.0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2.0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2.0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2.0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2.0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2.0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2.0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2.0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2.0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2.0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2.0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2.0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2.0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2.0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2.0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2.0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2.0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2.0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2.0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2.0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2.0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2.0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2.0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2.0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2.0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2.0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2.0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2.0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2.0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2.0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2.0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2.0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2.0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2.0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2.0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2.0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2.0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2.0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2.0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2.0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2.0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2.0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2.0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2.0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2.0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2.0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2.0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2.0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2.0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2.0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2.0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2.0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2.0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2.0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2.0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2.0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2.0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2.0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2.0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2.0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2.0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2.0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2.0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2.0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2.0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2.0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2.0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2.0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2.0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2.0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2.0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2.0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2.0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2.0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2.0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2.0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2.0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2.0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2.0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2.0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2.0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2.0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2.0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2.0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2.0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2.0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2.0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2.0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2.0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2.0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2.0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2.0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2.0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2.0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2.0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2.0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2.0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2.0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2.0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2.0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2.0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2.0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2.0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2.0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2.0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2.0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2.0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2.0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2.0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2.0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2.0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2.0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2.0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2.0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2.0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2.0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2.0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2.0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2.0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2.0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2.0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2.0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2.0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2.0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2.0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2.0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2.0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2.0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2.0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2.0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2.0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2.0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2.0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2.0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2.0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2.0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2.0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2.0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2.0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2.0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2.0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2.0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2.0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2.0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2.0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2.0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2.0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2.0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2.0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2.0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2.0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2.0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2.0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2.0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2.0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2.0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2.0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2.0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2.0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2.0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2.0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2.0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2.0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2.0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2.0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2.0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2.0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2.0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2.0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2.0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2.0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2.0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2.0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2.0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2.0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2.0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2.0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2.0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2.0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2.0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2.0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2.0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2.0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2.0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2.0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2.0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2.0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2.0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2.0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2.0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2.0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2.0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2.0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2.0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2.0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2.0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2.0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2.0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2.0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2.0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2.0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2.0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2.0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2.0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2.0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2.0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2.0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2.0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2.0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2.0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2.0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2.0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2.0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2.0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2.0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2.0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2.0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2.0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2.0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2.0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2.0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2.0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2.0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2.0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2.0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2.0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2.0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2.0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2.0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2.0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2.0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2.0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2.0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2.0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2.0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2.0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2.0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2.0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2.0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2.0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2.0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2.0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2.0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2.0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2.0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2">
    <mergeCell ref="A2:O2"/>
    <mergeCell ref="A17:B17"/>
  </mergeCells>
  <printOptions/>
  <pageMargins bottom="1.0" footer="0.0" header="0.0" left="0.5" right="0.5" top="1.0"/>
  <pageSetup paperSize="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25"/>
    <col customWidth="1" min="2" max="2" width="23.13"/>
    <col customWidth="1" min="3" max="3" width="10.13"/>
    <col customWidth="1" min="4" max="4" width="17.5"/>
    <col customWidth="1" min="5" max="5" width="19.0"/>
    <col customWidth="1" min="6" max="6" width="21.5"/>
    <col customWidth="1" min="7" max="7" width="18.63"/>
    <col customWidth="1" min="8" max="8" width="17.5"/>
    <col customWidth="1" min="9" max="26" width="8.75"/>
  </cols>
  <sheetData>
    <row r="1" ht="15.0" customHeight="1">
      <c r="A1" s="65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5.0" customHeight="1">
      <c r="A2" s="42" t="s">
        <v>172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6.25" customHeight="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4.75" customHeight="1">
      <c r="A4" s="95" t="s">
        <v>145</v>
      </c>
      <c r="B4" s="95" t="s">
        <v>146</v>
      </c>
      <c r="C4" s="95" t="s">
        <v>147</v>
      </c>
      <c r="D4" s="96" t="s">
        <v>173</v>
      </c>
      <c r="E4" s="96" t="s">
        <v>174</v>
      </c>
      <c r="F4" s="95" t="s">
        <v>15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0.25" customHeight="1">
      <c r="A5" s="97">
        <v>1.0</v>
      </c>
      <c r="B5" s="98" t="s">
        <v>160</v>
      </c>
      <c r="C5" s="97">
        <v>1.0</v>
      </c>
      <c r="D5" s="99">
        <f>Dec!L95</f>
        <v>1622500</v>
      </c>
      <c r="E5" s="99">
        <f>Dec!M95</f>
        <v>1531495.34</v>
      </c>
      <c r="F5" s="100">
        <f t="shared" ref="F5:F14" si="1">D5-E5</f>
        <v>91004.66</v>
      </c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20.25" customHeight="1">
      <c r="A6" s="70">
        <f t="shared" ref="A6:A14" si="2">A5+1</f>
        <v>2</v>
      </c>
      <c r="B6" s="102" t="s">
        <v>161</v>
      </c>
      <c r="C6" s="70">
        <f>8+2</f>
        <v>10</v>
      </c>
      <c r="D6" s="73">
        <f>SUM(Dec!L10+Dec!L11+Dec!L24+Dec!L37+Dec!L43+Dec!L44+Dec!L68+Dec!L75+Dec!L79+Dec!L83)</f>
        <v>2915943606</v>
      </c>
      <c r="E6" s="73">
        <f>SUM(Dec!M10+Dec!M11+Dec!M24+Dec!M37+Dec!M43+Dec!M44+Dec!M68+Dec!M75+Dec!M79+Dec!M83)</f>
        <v>3581230964</v>
      </c>
      <c r="F6" s="100">
        <f t="shared" si="1"/>
        <v>-665287357.7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20.25" customHeight="1">
      <c r="A7" s="70">
        <f t="shared" si="2"/>
        <v>3</v>
      </c>
      <c r="B7" s="79" t="s">
        <v>162</v>
      </c>
      <c r="C7" s="70">
        <f>8+1+9+1</f>
        <v>19</v>
      </c>
      <c r="D7" s="73">
        <f>SUM(Dec!L9+Dec!L17+Dec!L18+Dec!L23+Dec!L32+Dec!L48+Dec!L49+Dec!L50+Dec!L60+Dec!L67+Dec!L70+Dec!L72+Dec!L73+Dec!L82+Dec!L85+Dec!L86+Dec!L90+Dec!L96+Dec!L100+Dec!L108+Dec!L113)+Dec!L47</f>
        <v>20328339742</v>
      </c>
      <c r="E7" s="73">
        <f>SUM(Dec!M9+Dec!M17+Dec!M18+Dec!M23+Dec!M32+Dec!M48+Dec!M49+Dec!M50+Dec!M60+Dec!M67+Dec!M70+Dec!M72+Dec!M73+Dec!M82+Dec!M85+Dec!M86+Dec!M90+Dec!M96+Dec!M100+Dec!M108+Dec!M113)+Dec!M47</f>
        <v>28355137778</v>
      </c>
      <c r="F7" s="100">
        <f t="shared" si="1"/>
        <v>-8026798036</v>
      </c>
      <c r="G7" s="88"/>
      <c r="H7" s="88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20.25" customHeight="1">
      <c r="A8" s="70">
        <f t="shared" si="2"/>
        <v>4</v>
      </c>
      <c r="B8" s="79" t="s">
        <v>163</v>
      </c>
      <c r="C8" s="70">
        <v>3.0</v>
      </c>
      <c r="D8" s="73">
        <f>SUM(Dec!L27+Dec!L59+Dec!L69)</f>
        <v>103797677.1</v>
      </c>
      <c r="E8" s="73">
        <f>SUM(Dec!M27+Dec!M59+Dec!M69)</f>
        <v>151841178.2</v>
      </c>
      <c r="F8" s="100">
        <f t="shared" si="1"/>
        <v>-48043501.08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0.25" customHeight="1">
      <c r="A9" s="70">
        <f t="shared" si="2"/>
        <v>5</v>
      </c>
      <c r="B9" s="79" t="s">
        <v>164</v>
      </c>
      <c r="C9" s="70">
        <v>1.0</v>
      </c>
      <c r="D9" s="73">
        <f>Dec!L12</f>
        <v>80084488.29</v>
      </c>
      <c r="E9" s="73">
        <f>Dec!M12</f>
        <v>12909280.11</v>
      </c>
      <c r="F9" s="100">
        <f t="shared" si="1"/>
        <v>67175208.18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20.25" customHeight="1">
      <c r="A10" s="70">
        <f t="shared" si="2"/>
        <v>6</v>
      </c>
      <c r="B10" s="79" t="s">
        <v>165</v>
      </c>
      <c r="C10" s="70">
        <f>1+1</f>
        <v>2</v>
      </c>
      <c r="D10" s="73">
        <f>Dec!L29+Dec!L30</f>
        <v>272131225.6</v>
      </c>
      <c r="E10" s="73">
        <f>Dec!M29+Dec!M30</f>
        <v>245538600.2</v>
      </c>
      <c r="F10" s="100">
        <f t="shared" si="1"/>
        <v>26592625.4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20.25" customHeight="1">
      <c r="A11" s="70">
        <f t="shared" si="2"/>
        <v>7</v>
      </c>
      <c r="B11" s="79" t="s">
        <v>166</v>
      </c>
      <c r="C11" s="70">
        <v>9.0</v>
      </c>
      <c r="D11" s="73">
        <f>SUM(Dec!L13+Dec!L14+Dec!L15+Dec!L34+Dec!L45+Dec!L46+Dec!L71+Dec!L84+Dec!L97)</f>
        <v>1732200291</v>
      </c>
      <c r="E11" s="73">
        <f>SUM(Dec!M13+Dec!M14+Dec!M15+Dec!M34+Dec!M45+Dec!M46+Dec!M71+Dec!M84+Dec!M97)</f>
        <v>3481383977</v>
      </c>
      <c r="F11" s="100">
        <f t="shared" si="1"/>
        <v>-1749183686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20.25" customHeight="1">
      <c r="A12" s="70">
        <f t="shared" si="2"/>
        <v>8</v>
      </c>
      <c r="B12" s="79" t="s">
        <v>167</v>
      </c>
      <c r="C12" s="70">
        <v>1.0</v>
      </c>
      <c r="D12" s="73">
        <f>Dec!L16</f>
        <v>0</v>
      </c>
      <c r="E12" s="73">
        <f>Dec!M16</f>
        <v>104388111</v>
      </c>
      <c r="F12" s="100">
        <f t="shared" si="1"/>
        <v>-104388111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0.25" customHeight="1">
      <c r="A13" s="70">
        <f t="shared" si="2"/>
        <v>9</v>
      </c>
      <c r="B13" s="79" t="s">
        <v>169</v>
      </c>
      <c r="C13" s="70">
        <f>6+1</f>
        <v>7</v>
      </c>
      <c r="D13" s="73">
        <f>SUM(Dec!L19+Dec!L20+Dec!L21+Dec!L22+Dec!L31+Dec!L74+Dec!L87)</f>
        <v>480812739.2</v>
      </c>
      <c r="E13" s="73">
        <f>SUM(Dec!M19+Dec!M20+Dec!M21+Dec!M22+Dec!M31+Dec!M74+Dec!M87)</f>
        <v>1797897233</v>
      </c>
      <c r="F13" s="100">
        <f t="shared" si="1"/>
        <v>-1317084493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0.25" customHeight="1">
      <c r="A14" s="70">
        <f t="shared" si="2"/>
        <v>10</v>
      </c>
      <c r="B14" s="79" t="s">
        <v>170</v>
      </c>
      <c r="C14" s="70">
        <f>15+1+1</f>
        <v>17</v>
      </c>
      <c r="D14" s="73">
        <f>SUM(Dec!L25+Dec!L26+Dec!L38+Dec!L51+Dec!L52+Dec!L54+Dec!L55+Dec!L56+Dec!L61+Dec!L62+Dec!L76+Dec!L77+Dec!L88+Dec!L98+Dec!L103+Dec!L109+Dec!L110)</f>
        <v>13642903258</v>
      </c>
      <c r="E14" s="73">
        <f>SUM(Dec!M25+Dec!M26+Dec!M38+Dec!M51+Dec!M52+Dec!M54+Dec!M55+Dec!M56+Dec!M61+Dec!M62+Dec!M76+Dec!M77+Dec!M88+Dec!M98+Dec!M103+Dec!M109+Dec!M110)</f>
        <v>19667208905</v>
      </c>
      <c r="F14" s="100">
        <f t="shared" si="1"/>
        <v>-6024305647</v>
      </c>
      <c r="G14" s="103"/>
      <c r="H14" s="10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9.75" customHeight="1">
      <c r="A15" s="78"/>
      <c r="B15" s="44"/>
      <c r="C15" s="78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4.75" customHeight="1">
      <c r="A16" s="89" t="s">
        <v>171</v>
      </c>
      <c r="C16" s="90">
        <f t="shared" ref="C16:F16" si="3">SUM(C5:C14)</f>
        <v>70</v>
      </c>
      <c r="D16" s="91">
        <f t="shared" si="3"/>
        <v>39557835528</v>
      </c>
      <c r="E16" s="91">
        <f t="shared" si="3"/>
        <v>57399067522</v>
      </c>
      <c r="F16" s="91">
        <f t="shared" si="3"/>
        <v>-17841231994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2.0" customHeight="1">
      <c r="A17" s="44"/>
      <c r="B17" s="44"/>
      <c r="C17" s="44"/>
      <c r="D17" s="93">
        <f>D16-Dec!L116</f>
        <v>0</v>
      </c>
      <c r="E17" s="93">
        <f>E16-Dec!M116</f>
        <v>0</v>
      </c>
      <c r="F17" s="93">
        <f>F16-Dec!N116</f>
        <v>-0.000003814697266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2.0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2.0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2.0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2.0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2.0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2.0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2.0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2.0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2.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2.0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2.0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2.0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2.0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2.0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2.0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2.0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2.0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2.0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2.0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2.0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2.0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2.0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2.0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2.0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2.0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2.0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2.0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2.0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2.0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2.0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2.0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2.0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2.0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2.0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2.0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2.0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2.0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2.0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2.0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2.0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2.0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2.0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2.0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2.0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2.0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2.0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2.0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2.0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2.0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2.0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2.0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2.0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2.0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2.0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2.0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2.0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2.0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2.0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2.0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2.0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2.0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2.0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2.0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2.0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2.0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2.0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2.0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2.0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2.0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2.0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2.0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2.0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2.0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2.0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2.0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2.0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2.0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2.0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2.0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2.0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2.0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2.0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2.0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2.0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2.0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2.0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2.0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2.0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2.0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2.0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2.0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2.0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2.0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2.0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2.0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2.0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2.0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2.0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2.0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2.0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2.0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2.0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2.0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2.0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2.0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2.0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2.0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2.0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2.0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2.0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2.0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2.0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2.0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2.0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2.0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2.0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2.0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2.0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2.0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2.0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2.0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2.0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2.0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2.0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2.0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2.0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2.0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2.0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2.0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2.0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2.0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2.0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2.0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2.0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2.0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2.0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2.0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2.0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2.0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2.0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2.0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2.0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2.0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2.0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2.0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2.0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2.0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2.0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2.0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2.0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2.0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2.0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2.0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2.0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2.0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2.0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2.0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2.0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2.0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2.0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2.0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2.0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2.0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2.0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2.0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2.0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2.0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2.0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2.0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2.0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2.0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2.0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2.0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2.0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2.0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2.0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2.0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2.0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2.0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2.0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2.0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2.0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2.0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2.0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2.0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2.0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2.0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2.0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2.0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2.0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2.0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2.0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2.0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2.0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2.0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2.0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2.0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2.0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2.0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2.0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2.0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2.0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2.0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2.0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2.0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2.0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2.0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2.0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2.0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2.0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2.0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2.0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2.0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2.0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2.0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2.0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2.0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2.0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2.0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2.0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2.0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2.0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2.0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2.0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2.0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2.0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2.0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2.0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2.0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2.0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2.0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2.0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2.0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2.0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2.0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2.0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2.0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2.0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2.0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2.0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2.0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2.0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2.0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2.0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2.0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2.0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2.0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2.0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2.0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2.0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2.0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2.0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2.0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2.0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2.0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2.0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2.0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2.0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2.0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2.0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2.0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2.0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2.0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2.0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2.0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2.0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2.0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2.0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2.0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2.0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2.0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2.0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2.0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2.0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2.0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2.0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2.0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2.0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2.0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2.0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2.0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2.0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2.0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2.0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2.0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2.0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2.0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2.0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2.0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2.0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2.0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2.0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2.0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2.0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2.0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2.0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2.0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2.0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2.0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2.0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2.0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2.0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2.0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2.0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2.0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2.0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2.0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2.0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2.0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2.0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2.0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2.0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2.0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2.0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2.0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2.0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2.0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2.0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2.0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2.0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2.0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2.0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2.0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2.0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2.0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2.0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2.0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2.0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2.0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2.0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2.0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2.0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2.0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2.0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2.0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2.0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2.0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2.0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2.0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2.0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2.0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2.0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2.0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2.0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2.0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2.0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2.0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2.0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2.0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2.0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2.0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2.0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2.0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2.0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2.0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2.0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2.0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2.0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2.0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2.0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2.0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2.0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2.0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2.0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2.0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2.0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2.0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2.0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2.0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2.0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2.0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2.0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2.0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2.0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2.0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2.0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2.0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2.0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2.0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2.0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2.0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2.0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2.0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2.0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2.0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2.0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2.0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2.0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2.0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2.0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2.0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2.0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2.0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2.0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2.0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2.0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2.0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2.0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2.0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2.0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2.0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2.0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2.0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2.0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2.0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2.0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2.0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2.0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2.0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2.0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2.0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2.0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2.0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2.0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2.0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2.0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2.0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2.0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2.0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2.0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2.0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2.0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2.0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2.0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2.0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2.0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2.0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2.0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2.0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2.0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2.0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2.0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2.0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2.0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2.0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2.0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2.0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2.0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2.0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2.0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2.0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2.0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2.0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2.0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2.0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2.0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2.0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2.0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2.0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2.0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2.0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2.0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2.0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2.0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2.0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2.0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2.0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2.0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2.0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2.0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2.0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2.0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2.0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2.0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2.0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2.0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2.0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2.0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2.0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2.0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2.0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2.0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2.0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2.0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2.0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2.0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2.0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2.0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2.0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2.0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2.0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2.0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2.0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2.0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2.0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2.0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2.0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2.0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2.0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2.0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2.0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2.0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2.0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2.0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2.0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2.0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2.0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2.0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2.0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2.0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2.0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2.0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2.0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2.0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2.0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2.0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2.0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2.0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2.0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2.0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2.0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2.0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2.0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2.0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2.0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2.0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2.0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2.0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2.0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2.0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2.0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2.0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2.0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2.0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2.0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2.0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2.0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2.0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2.0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2.0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2.0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2.0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2.0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2.0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2.0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2.0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2.0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2.0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2.0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2.0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2.0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2.0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2.0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2.0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2.0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2.0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2.0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2.0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2.0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2.0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2.0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2.0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2.0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2.0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2.0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2.0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2.0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2.0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2.0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2.0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2.0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2.0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2.0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2.0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2.0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2.0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2.0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2.0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2.0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2.0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2.0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2.0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2.0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2.0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2.0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2.0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2.0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2.0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2.0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2.0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2.0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2.0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2.0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2.0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2.0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2.0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2.0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2.0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2.0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2.0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2.0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2.0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2.0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2.0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2.0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2.0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2.0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2.0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2.0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2.0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2.0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2.0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2.0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2.0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2.0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2.0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2.0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2.0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2.0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2.0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2.0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2.0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2.0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2.0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2.0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2.0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2.0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2.0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2.0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2.0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2.0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2.0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2.0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2.0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2.0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2.0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2.0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2.0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2.0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2.0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2.0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2.0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2.0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2.0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2.0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2.0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2.0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2.0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2.0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2.0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2.0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2.0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2.0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2.0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2.0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2.0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2.0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2.0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2.0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2.0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2.0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2.0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2.0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2.0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2.0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2.0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2.0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2.0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2.0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2.0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2.0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2.0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2.0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2.0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2.0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2.0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2.0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2.0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2.0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2.0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2.0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2.0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2.0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2.0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2.0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2.0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2.0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2.0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2.0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2.0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2.0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2.0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2.0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2.0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2.0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2.0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2.0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2.0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2.0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2.0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2.0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2.0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2.0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2.0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2.0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2.0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2.0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2.0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2.0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2.0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2.0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2.0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2.0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2.0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2.0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2.0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2.0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2.0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2.0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2.0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2.0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2.0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2.0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2.0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2.0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2.0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2.0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2.0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2.0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2.0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2.0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2.0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2.0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2.0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2.0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2.0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2.0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2.0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2.0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2.0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2.0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2.0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2.0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2.0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2.0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2.0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2.0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2.0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2.0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2.0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2.0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2.0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2.0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2.0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2.0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2.0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2.0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2.0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2.0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2.0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2.0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2.0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2.0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2.0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2.0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2.0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2.0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2.0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2.0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2.0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2.0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2.0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2.0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2.0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2.0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2.0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2.0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2.0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2.0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2.0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2.0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2.0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2.0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2.0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2.0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2.0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2.0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2.0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2.0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2.0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2.0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2.0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2.0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2.0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2.0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2.0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2.0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2.0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2.0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2.0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2.0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2.0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2.0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2.0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2.0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2.0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2.0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2.0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2.0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2.0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2.0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2.0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2.0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2.0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2.0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2.0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2.0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2.0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2.0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2.0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2.0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2.0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2.0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2.0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2.0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2.0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2.0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2.0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2.0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2.0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2.0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2.0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2.0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2.0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2.0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2.0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2.0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2.0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2.0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2.0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2.0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2.0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2.0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2.0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2.0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2.0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2.0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2.0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2.0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2.0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2.0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2.0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2.0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2.0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2.0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2.0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2.0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2.0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2.0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2.0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2.0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2.0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2.0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2.0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2.0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2.0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2.0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2.0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2.0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2.0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2.0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2.0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2.0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2.0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2.0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2.0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2.0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2.0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2.0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2.0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2.0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2.0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2.0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2.0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2.0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2.0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2.0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2.0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2.0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2.0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2.0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2.0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2.0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2.0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2.0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2.0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2.0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2.0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2.0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2.0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2.0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2.0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2.0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2.0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2.0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2.0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2.0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2.0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2.0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2.0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2.0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2.0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2.0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2.0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2.0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2.0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2.0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2.0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2.0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2.0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2.0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2.0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2.0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2.0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2.0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2.0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2.0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2.0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2.0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2.0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2.0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2.0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2.0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2.0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2.0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2.0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2.0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2.0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2.0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2.0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2.0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2.0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2.0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2.0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2.0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2.0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2.0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2.0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2.0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2.0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2.0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2.0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2.0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2.0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2.0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2.0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2.0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2.0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2.0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2.0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2.0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2.0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2.0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2.0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2.0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2.0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2.0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2.0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2.0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2.0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2.0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2.0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2.0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2.0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2.0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2.0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2.0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2.0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2.0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2.0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2.0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2.0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2.0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2.0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2.0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2.0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2.0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2.0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2.0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2.0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2.0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2.0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2.0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16:B16"/>
  </mergeCells>
  <printOptions/>
  <pageMargins bottom="1.0" footer="0.0" header="0.0" left="1.0" right="1.0" top="1.0"/>
  <pageSetup paperSize="5" scale="80" orientation="portrait"/>
  <drawing r:id="rId1"/>
</worksheet>
</file>