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cademico\Facultad\Teoria de la Informacion\teoria-informacion\"/>
    </mc:Choice>
  </mc:AlternateContent>
  <xr:revisionPtr revIDLastSave="0" documentId="13_ncr:1_{FBC788CE-705D-454B-AFA1-126A0ECBFBC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nal1" sheetId="1" r:id="rId1"/>
    <sheet name="canal 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3" l="1"/>
  <c r="B75" i="3"/>
  <c r="B76" i="3"/>
  <c r="B73" i="3"/>
  <c r="D34" i="3"/>
  <c r="D96" i="3" s="1"/>
  <c r="E35" i="3"/>
  <c r="R97" i="3" s="1"/>
  <c r="D36" i="3"/>
  <c r="D98" i="3" s="1"/>
  <c r="C33" i="3"/>
  <c r="P95" i="3" s="1"/>
  <c r="G9" i="3"/>
  <c r="C23" i="3" s="1"/>
  <c r="G8" i="3"/>
  <c r="E21" i="3" s="1"/>
  <c r="E33" i="3" s="1"/>
  <c r="R95" i="3" s="1"/>
  <c r="G7" i="3"/>
  <c r="D21" i="3" s="1"/>
  <c r="D33" i="3" s="1"/>
  <c r="D95" i="3" s="1"/>
  <c r="C12" i="3"/>
  <c r="O73" i="1"/>
  <c r="P73" i="1"/>
  <c r="Q73" i="1"/>
  <c r="O74" i="1"/>
  <c r="P74" i="1"/>
  <c r="Q74" i="1"/>
  <c r="O75" i="1"/>
  <c r="P75" i="1"/>
  <c r="Q75" i="1"/>
  <c r="O76" i="1"/>
  <c r="P76" i="1"/>
  <c r="Q76" i="1"/>
  <c r="P72" i="1"/>
  <c r="Q72" i="1"/>
  <c r="O72" i="1"/>
  <c r="O62" i="1"/>
  <c r="O57" i="1"/>
  <c r="P57" i="1"/>
  <c r="Q57" i="1"/>
  <c r="O58" i="1"/>
  <c r="P58" i="1"/>
  <c r="Q58" i="1"/>
  <c r="O59" i="1"/>
  <c r="P59" i="1"/>
  <c r="Q59" i="1"/>
  <c r="O60" i="1"/>
  <c r="P60" i="1"/>
  <c r="Q60" i="1"/>
  <c r="O56" i="1"/>
  <c r="P56" i="1"/>
  <c r="Q56" i="1"/>
  <c r="O40" i="1"/>
  <c r="O34" i="1"/>
  <c r="P34" i="1"/>
  <c r="Q34" i="1"/>
  <c r="O35" i="1"/>
  <c r="P35" i="1"/>
  <c r="Q35" i="1"/>
  <c r="O36" i="1"/>
  <c r="P36" i="1"/>
  <c r="Q36" i="1"/>
  <c r="O37" i="1"/>
  <c r="P37" i="1"/>
  <c r="Q37" i="1"/>
  <c r="P33" i="1"/>
  <c r="Q33" i="1"/>
  <c r="O33" i="1"/>
  <c r="S13" i="1"/>
  <c r="S14" i="1"/>
  <c r="S15" i="1"/>
  <c r="S16" i="1"/>
  <c r="S12" i="1"/>
  <c r="O13" i="1"/>
  <c r="P13" i="1"/>
  <c r="Q13" i="1"/>
  <c r="O14" i="1"/>
  <c r="P14" i="1"/>
  <c r="Q14" i="1"/>
  <c r="O15" i="1"/>
  <c r="P15" i="1"/>
  <c r="Q15" i="1"/>
  <c r="O16" i="1"/>
  <c r="P16" i="1"/>
  <c r="Q16" i="1"/>
  <c r="P12" i="1"/>
  <c r="Q12" i="1"/>
  <c r="O12" i="1"/>
  <c r="O4" i="1"/>
  <c r="P4" i="1"/>
  <c r="Q4" i="1"/>
  <c r="O5" i="1"/>
  <c r="P5" i="1"/>
  <c r="Q5" i="1"/>
  <c r="O6" i="1"/>
  <c r="P6" i="1"/>
  <c r="Q6" i="1"/>
  <c r="O7" i="1"/>
  <c r="P7" i="1"/>
  <c r="Q7" i="1"/>
  <c r="P3" i="1"/>
  <c r="Q3" i="1"/>
  <c r="O3" i="1"/>
  <c r="F52" i="1"/>
  <c r="J48" i="1"/>
  <c r="I48" i="1"/>
  <c r="H48" i="1"/>
  <c r="G48" i="1"/>
  <c r="F48" i="1"/>
  <c r="F34" i="1"/>
  <c r="G34" i="1"/>
  <c r="H34" i="1"/>
  <c r="F35" i="1"/>
  <c r="G35" i="1"/>
  <c r="H35" i="1"/>
  <c r="F36" i="1"/>
  <c r="G36" i="1"/>
  <c r="H36" i="1"/>
  <c r="F37" i="1"/>
  <c r="G37" i="1"/>
  <c r="H37" i="1"/>
  <c r="G33" i="1"/>
  <c r="H33" i="1"/>
  <c r="F33" i="1"/>
  <c r="F40" i="1"/>
  <c r="F43" i="1" s="1"/>
  <c r="F25" i="1"/>
  <c r="G25" i="1"/>
  <c r="H25" i="1"/>
  <c r="F26" i="1"/>
  <c r="G26" i="1"/>
  <c r="H26" i="1"/>
  <c r="F27" i="1"/>
  <c r="G27" i="1"/>
  <c r="H27" i="1"/>
  <c r="F28" i="1"/>
  <c r="G28" i="1"/>
  <c r="H28" i="1"/>
  <c r="G24" i="1"/>
  <c r="H24" i="1"/>
  <c r="F24" i="1"/>
  <c r="G13" i="1"/>
  <c r="G15" i="1"/>
  <c r="F14" i="1"/>
  <c r="F16" i="1"/>
  <c r="F12" i="1"/>
  <c r="K3" i="1"/>
  <c r="G7" i="1" s="1"/>
  <c r="H7" i="1" s="1"/>
  <c r="H16" i="1" s="1"/>
  <c r="K2" i="1"/>
  <c r="G5" i="1" s="1"/>
  <c r="H5" i="1" s="1"/>
  <c r="H14" i="1" s="1"/>
  <c r="Q98" i="3" l="1"/>
  <c r="C95" i="3"/>
  <c r="Q96" i="3"/>
  <c r="E97" i="3"/>
  <c r="Q95" i="3"/>
  <c r="E95" i="3"/>
  <c r="C79" i="3"/>
  <c r="E24" i="3"/>
  <c r="E36" i="3" s="1"/>
  <c r="C22" i="3"/>
  <c r="C34" i="3" s="1"/>
  <c r="D23" i="3"/>
  <c r="D35" i="3" s="1"/>
  <c r="E22" i="3"/>
  <c r="C35" i="3"/>
  <c r="C24" i="3"/>
  <c r="F21" i="3"/>
  <c r="F33" i="3" s="1"/>
  <c r="O78" i="1"/>
  <c r="F50" i="1"/>
  <c r="G40" i="1"/>
  <c r="G43" i="1" s="1"/>
  <c r="H40" i="1"/>
  <c r="H43" i="1" s="1"/>
  <c r="F45" i="1" s="1"/>
  <c r="F4" i="1"/>
  <c r="H4" i="1" s="1"/>
  <c r="H13" i="1" s="1"/>
  <c r="G16" i="1"/>
  <c r="G14" i="1"/>
  <c r="F6" i="1"/>
  <c r="G3" i="1"/>
  <c r="C97" i="3" l="1"/>
  <c r="P97" i="3"/>
  <c r="Q97" i="3"/>
  <c r="D97" i="3"/>
  <c r="R98" i="3"/>
  <c r="E98" i="3"/>
  <c r="S95" i="3"/>
  <c r="F95" i="3"/>
  <c r="C96" i="3"/>
  <c r="P96" i="3"/>
  <c r="F23" i="3"/>
  <c r="F35" i="3" s="1"/>
  <c r="D38" i="3"/>
  <c r="J93" i="3" s="1"/>
  <c r="F24" i="3"/>
  <c r="F36" i="3" s="1"/>
  <c r="C36" i="3"/>
  <c r="F22" i="3"/>
  <c r="F34" i="3" s="1"/>
  <c r="E34" i="3"/>
  <c r="F13" i="1"/>
  <c r="H6" i="1"/>
  <c r="H15" i="1" s="1"/>
  <c r="F15" i="1"/>
  <c r="F19" i="1"/>
  <c r="H3" i="1"/>
  <c r="H12" i="1" s="1"/>
  <c r="H19" i="1" s="1"/>
  <c r="G12" i="1"/>
  <c r="G19" i="1" s="1"/>
  <c r="S97" i="3" l="1"/>
  <c r="F97" i="3"/>
  <c r="S98" i="3"/>
  <c r="F98" i="3"/>
  <c r="S96" i="3"/>
  <c r="F96" i="3"/>
  <c r="C98" i="3"/>
  <c r="P98" i="3"/>
  <c r="E96" i="3"/>
  <c r="R96" i="3"/>
  <c r="M23" i="3"/>
  <c r="D49" i="3" s="1"/>
  <c r="O74" i="3"/>
  <c r="O77" i="3"/>
  <c r="O75" i="3"/>
  <c r="O76" i="3"/>
  <c r="E38" i="3"/>
  <c r="K93" i="3" s="1"/>
  <c r="F38" i="3"/>
  <c r="M21" i="3"/>
  <c r="M22" i="3"/>
  <c r="M24" i="3"/>
  <c r="C38" i="3"/>
  <c r="K19" i="1"/>
  <c r="P100" i="3" l="1"/>
  <c r="P105" i="3" s="1"/>
  <c r="C105" i="3"/>
  <c r="I93" i="3"/>
  <c r="C39" i="3"/>
  <c r="Q75" i="3"/>
  <c r="L93" i="3"/>
  <c r="Q77" i="3"/>
  <c r="M35" i="3"/>
  <c r="Q76" i="3"/>
  <c r="H75" i="3"/>
  <c r="M48" i="3"/>
  <c r="N22" i="3"/>
  <c r="P76" i="3"/>
  <c r="P74" i="3"/>
  <c r="P77" i="3"/>
  <c r="M50" i="3"/>
  <c r="H77" i="3"/>
  <c r="H76" i="3"/>
  <c r="M49" i="3"/>
  <c r="M47" i="3"/>
  <c r="H74" i="3"/>
  <c r="L24" i="3"/>
  <c r="C50" i="3" s="1"/>
  <c r="N74" i="3"/>
  <c r="N76" i="3"/>
  <c r="N75" i="3"/>
  <c r="O24" i="3"/>
  <c r="F50" i="3" s="1"/>
  <c r="Q74" i="3"/>
  <c r="P75" i="3"/>
  <c r="N77" i="3"/>
  <c r="O22" i="3"/>
  <c r="D50" i="3"/>
  <c r="M36" i="3"/>
  <c r="D47" i="3"/>
  <c r="M33" i="3"/>
  <c r="L21" i="3"/>
  <c r="L22" i="3"/>
  <c r="L23" i="3"/>
  <c r="O36" i="3"/>
  <c r="O21" i="3"/>
  <c r="O23" i="3"/>
  <c r="I38" i="3"/>
  <c r="D48" i="3"/>
  <c r="M34" i="3"/>
  <c r="N23" i="3"/>
  <c r="N21" i="3"/>
  <c r="N24" i="3"/>
  <c r="J95" i="3" l="1"/>
  <c r="L36" i="3"/>
  <c r="N83" i="3"/>
  <c r="I75" i="3"/>
  <c r="N48" i="3"/>
  <c r="I74" i="3"/>
  <c r="N47" i="3"/>
  <c r="N34" i="3"/>
  <c r="O47" i="3"/>
  <c r="J74" i="3"/>
  <c r="G75" i="3"/>
  <c r="L48" i="3"/>
  <c r="O48" i="3"/>
  <c r="J75" i="3"/>
  <c r="I77" i="3"/>
  <c r="N50" i="3"/>
  <c r="G74" i="3"/>
  <c r="L47" i="3"/>
  <c r="O50" i="3"/>
  <c r="J77" i="3"/>
  <c r="O34" i="3"/>
  <c r="L50" i="3"/>
  <c r="G77" i="3"/>
  <c r="I76" i="3"/>
  <c r="N49" i="3"/>
  <c r="J76" i="3"/>
  <c r="O49" i="3"/>
  <c r="L49" i="3"/>
  <c r="G76" i="3"/>
  <c r="E48" i="3"/>
  <c r="F48" i="3"/>
  <c r="C48" i="3"/>
  <c r="L34" i="3"/>
  <c r="E50" i="3"/>
  <c r="N36" i="3"/>
  <c r="E47" i="3"/>
  <c r="N33" i="3"/>
  <c r="F47" i="3"/>
  <c r="O33" i="3"/>
  <c r="L33" i="3"/>
  <c r="C47" i="3"/>
  <c r="M38" i="3"/>
  <c r="E49" i="3"/>
  <c r="N35" i="3"/>
  <c r="F49" i="3"/>
  <c r="O35" i="3"/>
  <c r="C49" i="3"/>
  <c r="L35" i="3"/>
  <c r="D53" i="3"/>
  <c r="D58" i="3" s="1"/>
  <c r="L62" i="3" l="1"/>
  <c r="G83" i="3"/>
  <c r="C53" i="3"/>
  <c r="C58" i="3" s="1"/>
  <c r="N38" i="3"/>
  <c r="O38" i="3"/>
  <c r="L38" i="3"/>
  <c r="F53" i="3"/>
  <c r="F58" i="3" s="1"/>
  <c r="E53" i="3"/>
  <c r="E58" i="3" s="1"/>
  <c r="L39" i="3" l="1"/>
  <c r="C62" i="3"/>
  <c r="J105" i="3" s="1"/>
  <c r="C83" i="3" l="1"/>
  <c r="I97" i="3"/>
</calcChain>
</file>

<file path=xl/sharedStrings.xml><?xml version="1.0" encoding="utf-8"?>
<sst xmlns="http://schemas.openxmlformats.org/spreadsheetml/2006/main" count="257" uniqueCount="70">
  <si>
    <t>Probabilidad</t>
  </si>
  <si>
    <t>Símbolo</t>
  </si>
  <si>
    <t>S1</t>
  </si>
  <si>
    <t>S2</t>
  </si>
  <si>
    <t>S3</t>
  </si>
  <si>
    <t>S4</t>
  </si>
  <si>
    <t>S5</t>
  </si>
  <si>
    <t>B1</t>
  </si>
  <si>
    <t>B2</t>
  </si>
  <si>
    <t>B3</t>
  </si>
  <si>
    <t>a</t>
  </si>
  <si>
    <t>b</t>
  </si>
  <si>
    <t>nro grupo</t>
  </si>
  <si>
    <t>P(b)</t>
  </si>
  <si>
    <t>Suma</t>
  </si>
  <si>
    <t>Probabilidad de la fuente de salida</t>
  </si>
  <si>
    <t>Matriz de canal</t>
  </si>
  <si>
    <t>Fuente de entrada</t>
  </si>
  <si>
    <t>Probabilidad a posteriori</t>
  </si>
  <si>
    <t>Entropia a posteriori</t>
  </si>
  <si>
    <t>H(A/bj)</t>
  </si>
  <si>
    <t>Cálculo auxiliar</t>
  </si>
  <si>
    <t>Equivocación</t>
  </si>
  <si>
    <t>P(b)*H(A/b)</t>
  </si>
  <si>
    <t>P(a)*(LOG(1/P(a)))</t>
  </si>
  <si>
    <t>Información mutua</t>
  </si>
  <si>
    <t>H(A)</t>
  </si>
  <si>
    <t>Caminito 1</t>
  </si>
  <si>
    <t xml:space="preserve">H(A) - H(A,B) </t>
  </si>
  <si>
    <t>Informacion mutua</t>
  </si>
  <si>
    <t xml:space="preserve">H(A) = </t>
  </si>
  <si>
    <t>H(A,B) = Equivocacion</t>
  </si>
  <si>
    <t>Probabilidades del sucesos simultaneos</t>
  </si>
  <si>
    <t>Nota:</t>
  </si>
  <si>
    <t>Las suma de las filas son las probabilidades de Si</t>
  </si>
  <si>
    <t>Si</t>
  </si>
  <si>
    <t>Matriz de probabilidad a posteriori</t>
  </si>
  <si>
    <t xml:space="preserve">Equivocacion </t>
  </si>
  <si>
    <t>I(A,B)</t>
  </si>
  <si>
    <t>P(a): Probabilidad a priori</t>
  </si>
  <si>
    <t>Simbolo</t>
  </si>
  <si>
    <t>P(bj/ai): Matriz del canal</t>
  </si>
  <si>
    <t>B4</t>
  </si>
  <si>
    <t>c</t>
  </si>
  <si>
    <t>Valores Auxiliares</t>
  </si>
  <si>
    <t>NRO grupo</t>
  </si>
  <si>
    <t>P(ai/bj): Probabilidad a posteriori</t>
  </si>
  <si>
    <t>P(ai,bj): Probabilidad del suceso simultaneo</t>
  </si>
  <si>
    <t>P(bi)</t>
  </si>
  <si>
    <t>P(ai/bj) * log(1/P(ai/bj)): Calculo auxiliar</t>
  </si>
  <si>
    <t>Canal 2</t>
  </si>
  <si>
    <t>Probabilidades condicionales</t>
  </si>
  <si>
    <t>Probabilidades del suceso simultaneo</t>
  </si>
  <si>
    <t>Calculos equivocacion</t>
  </si>
  <si>
    <t>Calculo auxiliar</t>
  </si>
  <si>
    <t>Entropia a priori</t>
  </si>
  <si>
    <t>Equivocacion</t>
  </si>
  <si>
    <t>Calculos informacion mutua</t>
  </si>
  <si>
    <t>H(A/B)</t>
  </si>
  <si>
    <t>P(ai,bi) * log((P(ai/bi)/P(a)): Calculo auxiliar</t>
  </si>
  <si>
    <t>Calculos entropia afin</t>
  </si>
  <si>
    <t>P(ai,bi) * log(1/P(ai,bi)): Calculo auxiliar</t>
  </si>
  <si>
    <t>H(B)</t>
  </si>
  <si>
    <t>P(b)*(LOG(1/P(b)))</t>
  </si>
  <si>
    <t>P(ai,bi) * log(1/P(ai/bi)): Calculo auxiliar</t>
  </si>
  <si>
    <t>P(ai,bi) * log(1/P(bj/ai)): Calculo auxiliar</t>
  </si>
  <si>
    <t>Calculado como:</t>
  </si>
  <si>
    <t>H(A,B)</t>
  </si>
  <si>
    <t>Entropia afin</t>
  </si>
  <si>
    <t>H(B/A)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</si>
</sst>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0" xfId="0" applyFill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5" xfId="0" applyFill="1" applyBorder="1"/>
    <xf numFmtId="0" fontId="0" fillId="2" borderId="20" xfId="0" applyFill="1" applyBorder="1"/>
    <xf numFmtId="0" fontId="0" fillId="2" borderId="6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2" borderId="7" xfId="0" applyFill="1" applyBorder="1"/>
    <xf numFmtId="0" fontId="0" fillId="2" borderId="21" xfId="0" applyFill="1" applyBorder="1"/>
    <xf numFmtId="0" fontId="0" fillId="2" borderId="8" xfId="0" applyFill="1" applyBorder="1"/>
    <xf numFmtId="0" fontId="2" fillId="2" borderId="1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1" xfId="0" applyFill="1" applyBorder="1"/>
    <xf numFmtId="0" fontId="4" fillId="2" borderId="7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3" borderId="30" xfId="0" applyFill="1" applyBorder="1"/>
    <xf numFmtId="0" fontId="0" fillId="3" borderId="29" xfId="0" applyFill="1" applyBorder="1"/>
    <xf numFmtId="0" fontId="4" fillId="0" borderId="7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31" xfId="0" applyFill="1" applyBorder="1"/>
    <xf numFmtId="0" fontId="0" fillId="0" borderId="29" xfId="0" applyFill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4" borderId="29" xfId="0" applyFill="1" applyBorder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0" xfId="0" applyFont="1" applyFill="1" applyBorder="1" applyAlignment="1"/>
    <xf numFmtId="0" fontId="2" fillId="2" borderId="30" xfId="0" applyFont="1" applyFill="1" applyBorder="1" applyAlignment="1"/>
    <xf numFmtId="0" fontId="2" fillId="2" borderId="26" xfId="0" applyFont="1" applyFill="1" applyBorder="1"/>
    <xf numFmtId="0" fontId="2" fillId="2" borderId="30" xfId="0" applyFont="1" applyFill="1" applyBorder="1"/>
    <xf numFmtId="0" fontId="2" fillId="4" borderId="30" xfId="0" applyFont="1" applyFill="1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Border="1" applyAlignment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0" fillId="0" borderId="7" xfId="0" applyFill="1" applyBorder="1"/>
    <xf numFmtId="0" fontId="0" fillId="0" borderId="21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6" xfId="0" applyFill="1" applyBorder="1"/>
    <xf numFmtId="0" fontId="0" fillId="0" borderId="30" xfId="0" applyFont="1" applyFill="1" applyBorder="1" applyAlignment="1"/>
    <xf numFmtId="0" fontId="0" fillId="0" borderId="0" xfId="0" applyFill="1" applyAlignment="1">
      <alignment horizontal="center"/>
    </xf>
    <xf numFmtId="0" fontId="2" fillId="0" borderId="0" xfId="0" applyFo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2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114300</xdr:rowOff>
    </xdr:from>
    <xdr:to>
      <xdr:col>3</xdr:col>
      <xdr:colOff>619125</xdr:colOff>
      <xdr:row>15</xdr:row>
      <xdr:rowOff>142876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5DD464A-AB7B-23B8-F7EC-BA3A18F254BD}"/>
            </a:ext>
          </a:extLst>
        </xdr:cNvPr>
        <xdr:cNvSpPr txBox="1"/>
      </xdr:nvSpPr>
      <xdr:spPr>
        <a:xfrm>
          <a:off x="276225" y="2019300"/>
          <a:ext cx="2381250" cy="981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posicion de la matriz representa:</a:t>
          </a:r>
        </a:p>
        <a:p>
          <a:endParaRPr lang="es-AR" sz="1100"/>
        </a:p>
        <a:p>
          <a:endParaRPr lang="es-AR" sz="1100"/>
        </a:p>
        <a:p>
          <a:endParaRPr lang="es-AR" sz="1100"/>
        </a:p>
        <a:p>
          <a:r>
            <a:rPr lang="es-AR" sz="1100"/>
            <a:t>es decir,</a:t>
          </a:r>
          <a:r>
            <a:rPr lang="es-AR" sz="1100" baseline="0"/>
            <a:t> un proceso simultaneo. </a:t>
          </a:r>
          <a:endParaRPr lang="es-AR" sz="1100"/>
        </a:p>
      </xdr:txBody>
    </xdr:sp>
    <xdr:clientData/>
  </xdr:twoCellAnchor>
  <xdr:twoCellAnchor editAs="oneCell">
    <xdr:from>
      <xdr:col>0</xdr:col>
      <xdr:colOff>371475</xdr:colOff>
      <xdr:row>11</xdr:row>
      <xdr:rowOff>142875</xdr:rowOff>
    </xdr:from>
    <xdr:to>
      <xdr:col>3</xdr:col>
      <xdr:colOff>381286</xdr:colOff>
      <xdr:row>14</xdr:row>
      <xdr:rowOff>28639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227D7B1-EA05-4DED-6570-C5754398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238375"/>
          <a:ext cx="2048161" cy="457264"/>
        </a:xfrm>
        <a:prstGeom prst="rect">
          <a:avLst/>
        </a:prstGeom>
      </xdr:spPr>
    </xdr:pic>
    <xdr:clientData/>
  </xdr:twoCellAnchor>
  <xdr:twoCellAnchor editAs="oneCell">
    <xdr:from>
      <xdr:col>17</xdr:col>
      <xdr:colOff>209550</xdr:colOff>
      <xdr:row>1</xdr:row>
      <xdr:rowOff>38100</xdr:rowOff>
    </xdr:from>
    <xdr:to>
      <xdr:col>18</xdr:col>
      <xdr:colOff>590688</xdr:colOff>
      <xdr:row>3</xdr:row>
      <xdr:rowOff>161995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C2196BD-F1D8-FF5B-BE46-4C8C3FFB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3375" y="228600"/>
          <a:ext cx="990738" cy="504895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342900</xdr:colOff>
      <xdr:row>10</xdr:row>
      <xdr:rowOff>95250</xdr:rowOff>
    </xdr:from>
    <xdr:to>
      <xdr:col>22</xdr:col>
      <xdr:colOff>343155</xdr:colOff>
      <xdr:row>12</xdr:row>
      <xdr:rowOff>171514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647C807-C8FA-E8A8-BA53-47A34266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15925" y="2000250"/>
          <a:ext cx="1829055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0</xdr:row>
      <xdr:rowOff>25961</xdr:rowOff>
    </xdr:from>
    <xdr:to>
      <xdr:col>3</xdr:col>
      <xdr:colOff>276225</xdr:colOff>
      <xdr:row>1</xdr:row>
      <xdr:rowOff>9581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26AA2C3-23DA-FE55-505A-64AB291D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" y="25961"/>
          <a:ext cx="1952625" cy="174120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21</xdr:row>
      <xdr:rowOff>171450</xdr:rowOff>
    </xdr:from>
    <xdr:to>
      <xdr:col>3</xdr:col>
      <xdr:colOff>628650</xdr:colOff>
      <xdr:row>27</xdr:row>
      <xdr:rowOff>9526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BCFB310-E74E-4BD0-B2CF-832AE1640E5C}"/>
            </a:ext>
          </a:extLst>
        </xdr:cNvPr>
        <xdr:cNvSpPr txBox="1"/>
      </xdr:nvSpPr>
      <xdr:spPr>
        <a:xfrm>
          <a:off x="285750" y="4171950"/>
          <a:ext cx="2381250" cy="981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posicion de la matriz representa:</a:t>
          </a:r>
        </a:p>
        <a:p>
          <a:endParaRPr lang="es-AR" sz="1100"/>
        </a:p>
        <a:p>
          <a:endParaRPr lang="es-AR" sz="1100"/>
        </a:p>
        <a:p>
          <a:endParaRPr lang="es-AR" sz="1100"/>
        </a:p>
        <a:p>
          <a:r>
            <a:rPr lang="es-AR" sz="1100"/>
            <a:t>es decir,</a:t>
          </a:r>
          <a:r>
            <a:rPr lang="es-AR" sz="1100" baseline="0"/>
            <a:t> una probabilidad a posteriori</a:t>
          </a:r>
          <a:endParaRPr lang="es-AR" sz="1100"/>
        </a:p>
      </xdr:txBody>
    </xdr:sp>
    <xdr:clientData/>
  </xdr:twoCellAnchor>
  <xdr:twoCellAnchor editAs="oneCell">
    <xdr:from>
      <xdr:col>1</xdr:col>
      <xdr:colOff>304800</xdr:colOff>
      <xdr:row>23</xdr:row>
      <xdr:rowOff>19050</xdr:rowOff>
    </xdr:from>
    <xdr:to>
      <xdr:col>2</xdr:col>
      <xdr:colOff>685938</xdr:colOff>
      <xdr:row>25</xdr:row>
      <xdr:rowOff>142945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CBDF710-ECA2-4FA3-9275-13844720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4400550"/>
          <a:ext cx="990738" cy="504895"/>
        </a:xfrm>
        <a:prstGeom prst="rect">
          <a:avLst/>
        </a:prstGeom>
      </xdr:spPr>
    </xdr:pic>
    <xdr:clientData/>
  </xdr:twoCellAnchor>
  <xdr:twoCellAnchor>
    <xdr:from>
      <xdr:col>0</xdr:col>
      <xdr:colOff>276224</xdr:colOff>
      <xdr:row>30</xdr:row>
      <xdr:rowOff>123824</xdr:rowOff>
    </xdr:from>
    <xdr:to>
      <xdr:col>3</xdr:col>
      <xdr:colOff>704849</xdr:colOff>
      <xdr:row>36</xdr:row>
      <xdr:rowOff>114300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8179B80-20DC-4B76-8BC1-C4A4E8FB4587}"/>
            </a:ext>
          </a:extLst>
        </xdr:cNvPr>
        <xdr:cNvSpPr txBox="1"/>
      </xdr:nvSpPr>
      <xdr:spPr>
        <a:xfrm>
          <a:off x="276224" y="5838824"/>
          <a:ext cx="2466975" cy="1133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posicion de la matriz representa:</a:t>
          </a:r>
        </a:p>
        <a:p>
          <a:endParaRPr lang="es-AR" sz="1100"/>
        </a:p>
        <a:p>
          <a:endParaRPr lang="es-AR" sz="1100"/>
        </a:p>
        <a:p>
          <a:endParaRPr lang="es-AR" sz="1100"/>
        </a:p>
        <a:p>
          <a:r>
            <a:rPr lang="es-AR" sz="1100"/>
            <a:t>sirve para calcular la entropia</a:t>
          </a:r>
          <a:r>
            <a:rPr lang="es-AR" sz="1100" baseline="0"/>
            <a:t> a posteriori</a:t>
          </a:r>
          <a:endParaRPr lang="es-AR" sz="1100"/>
        </a:p>
      </xdr:txBody>
    </xdr:sp>
    <xdr:clientData/>
  </xdr:twoCellAnchor>
  <xdr:twoCellAnchor editAs="oneCell">
    <xdr:from>
      <xdr:col>1</xdr:col>
      <xdr:colOff>28576</xdr:colOff>
      <xdr:row>32</xdr:row>
      <xdr:rowOff>12816</xdr:rowOff>
    </xdr:from>
    <xdr:to>
      <xdr:col>3</xdr:col>
      <xdr:colOff>238126</xdr:colOff>
      <xdr:row>34</xdr:row>
      <xdr:rowOff>123929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16B161B-E576-EF40-CBC7-96A94C855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6" y="6108816"/>
          <a:ext cx="1638300" cy="49211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38</xdr:row>
      <xdr:rowOff>66197</xdr:rowOff>
    </xdr:from>
    <xdr:to>
      <xdr:col>3</xdr:col>
      <xdr:colOff>342901</xdr:colOff>
      <xdr:row>40</xdr:row>
      <xdr:rowOff>118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FC6DD1C-83E1-AED8-B8E4-0B1A72B14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951" y="7305197"/>
          <a:ext cx="1638300" cy="314921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45</xdr:row>
      <xdr:rowOff>184505</xdr:rowOff>
    </xdr:from>
    <xdr:to>
      <xdr:col>3</xdr:col>
      <xdr:colOff>600075</xdr:colOff>
      <xdr:row>48</xdr:row>
      <xdr:rowOff>76301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364CCAF-A787-08C7-4A5E-90D99C94D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1625" y="8757005"/>
          <a:ext cx="1066800" cy="463296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257176</xdr:colOff>
      <xdr:row>48</xdr:row>
      <xdr:rowOff>136499</xdr:rowOff>
    </xdr:from>
    <xdr:to>
      <xdr:col>4</xdr:col>
      <xdr:colOff>1</xdr:colOff>
      <xdr:row>50</xdr:row>
      <xdr:rowOff>114410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DCA29F0-8518-221E-28AB-4E8E6F2F1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76376" y="9280499"/>
          <a:ext cx="1409700" cy="358911"/>
        </a:xfrm>
        <a:prstGeom prst="rect">
          <a:avLst/>
        </a:prstGeom>
      </xdr:spPr>
    </xdr:pic>
    <xdr:clientData/>
  </xdr:twoCellAnchor>
  <xdr:twoCellAnchor>
    <xdr:from>
      <xdr:col>0</xdr:col>
      <xdr:colOff>28574</xdr:colOff>
      <xdr:row>48</xdr:row>
      <xdr:rowOff>180974</xdr:rowOff>
    </xdr:from>
    <xdr:to>
      <xdr:col>2</xdr:col>
      <xdr:colOff>314325</xdr:colOff>
      <xdr:row>50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1846C57B-3907-4A80-99E9-2EAF35937245}"/>
            </a:ext>
          </a:extLst>
        </xdr:cNvPr>
        <xdr:cNvSpPr txBox="1"/>
      </xdr:nvSpPr>
      <xdr:spPr>
        <a:xfrm>
          <a:off x="28574" y="9324974"/>
          <a:ext cx="1504951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H(A)</a:t>
          </a:r>
          <a:r>
            <a:rPr lang="es-AR" sz="1100" baseline="0"/>
            <a:t> = entropia a priori</a:t>
          </a:r>
          <a:endParaRPr lang="es-AR" sz="1100"/>
        </a:p>
      </xdr:txBody>
    </xdr:sp>
    <xdr:clientData/>
  </xdr:twoCellAnchor>
  <xdr:twoCellAnchor>
    <xdr:from>
      <xdr:col>9</xdr:col>
      <xdr:colOff>571500</xdr:colOff>
      <xdr:row>24</xdr:row>
      <xdr:rowOff>66675</xdr:rowOff>
    </xdr:from>
    <xdr:to>
      <xdr:col>13</xdr:col>
      <xdr:colOff>514350</xdr:colOff>
      <xdr:row>26</xdr:row>
      <xdr:rowOff>180975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B71A4A80-04CB-4EB6-A385-34724F9D8530}"/>
            </a:ext>
          </a:extLst>
        </xdr:cNvPr>
        <xdr:cNvSpPr txBox="1"/>
      </xdr:nvSpPr>
      <xdr:spPr>
        <a:xfrm>
          <a:off x="7248525" y="4638675"/>
          <a:ext cx="23812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Todas</a:t>
          </a:r>
          <a:r>
            <a:rPr lang="es-AR" sz="1100" baseline="0"/>
            <a:t> las entropias y las informaciones estan en bits.</a:t>
          </a:r>
          <a:endParaRPr lang="es-AR" sz="1100"/>
        </a:p>
      </xdr:txBody>
    </xdr:sp>
    <xdr:clientData/>
  </xdr:twoCellAnchor>
  <xdr:twoCellAnchor editAs="oneCell">
    <xdr:from>
      <xdr:col>17</xdr:col>
      <xdr:colOff>104775</xdr:colOff>
      <xdr:row>30</xdr:row>
      <xdr:rowOff>114300</xdr:rowOff>
    </xdr:from>
    <xdr:to>
      <xdr:col>21</xdr:col>
      <xdr:colOff>238484</xdr:colOff>
      <xdr:row>34</xdr:row>
      <xdr:rowOff>114406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9DD0C00-DCF7-BDF6-6FD8-F935E194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839575" y="5829300"/>
          <a:ext cx="2572109" cy="762106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42</xdr:row>
      <xdr:rowOff>95562</xdr:rowOff>
    </xdr:from>
    <xdr:to>
      <xdr:col>14</xdr:col>
      <xdr:colOff>666750</xdr:colOff>
      <xdr:row>44</xdr:row>
      <xdr:rowOff>181095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DA32255-F673-39C2-0A0F-B4941FB1C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8950" y="8096562"/>
          <a:ext cx="3552825" cy="4665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43</xdr:row>
      <xdr:rowOff>138329</xdr:rowOff>
    </xdr:from>
    <xdr:to>
      <xdr:col>9</xdr:col>
      <xdr:colOff>161925</xdr:colOff>
      <xdr:row>44</xdr:row>
      <xdr:rowOff>104775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C7D8EF1E-BC83-7C8E-8D0E-867A4406FC63}"/>
            </a:ext>
          </a:extLst>
        </xdr:cNvPr>
        <xdr:cNvCxnSpPr>
          <a:stCxn id="18" idx="1"/>
        </xdr:cNvCxnSpPr>
      </xdr:nvCxnSpPr>
      <xdr:spPr>
        <a:xfrm flipH="1">
          <a:off x="5095875" y="8329829"/>
          <a:ext cx="1743075" cy="156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40</xdr:row>
      <xdr:rowOff>76200</xdr:rowOff>
    </xdr:from>
    <xdr:to>
      <xdr:col>13</xdr:col>
      <xdr:colOff>333375</xdr:colOff>
      <xdr:row>42</xdr:row>
      <xdr:rowOff>57150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AB7B0C86-5711-1652-7B5D-8E2FCE0B6B86}"/>
            </a:ext>
          </a:extLst>
        </xdr:cNvPr>
        <xdr:cNvCxnSpPr/>
      </xdr:nvCxnSpPr>
      <xdr:spPr>
        <a:xfrm flipV="1">
          <a:off x="9448800" y="769620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41</xdr:row>
      <xdr:rowOff>85725</xdr:rowOff>
    </xdr:from>
    <xdr:to>
      <xdr:col>19</xdr:col>
      <xdr:colOff>0</xdr:colOff>
      <xdr:row>46</xdr:row>
      <xdr:rowOff>95250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1BC98426-99C3-F848-3681-6E3E348EEF37}"/>
            </a:ext>
          </a:extLst>
        </xdr:cNvPr>
        <xdr:cNvSpPr txBox="1"/>
      </xdr:nvSpPr>
      <xdr:spPr>
        <a:xfrm>
          <a:off x="10639425" y="7896225"/>
          <a:ext cx="231457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Se</a:t>
          </a:r>
          <a:r>
            <a:rPr lang="es-AR" sz="1100" baseline="0"/>
            <a:t> puede verificar que la informacion mutua es correcta porque se logro calcular la equivocacion por ambos caminos. </a:t>
          </a:r>
          <a:endParaRPr lang="es-AR" sz="1100"/>
        </a:p>
      </xdr:txBody>
    </xdr:sp>
    <xdr:clientData/>
  </xdr:twoCellAnchor>
  <xdr:twoCellAnchor editAs="oneCell">
    <xdr:from>
      <xdr:col>12</xdr:col>
      <xdr:colOff>200025</xdr:colOff>
      <xdr:row>46</xdr:row>
      <xdr:rowOff>123825</xdr:rowOff>
    </xdr:from>
    <xdr:to>
      <xdr:col>19</xdr:col>
      <xdr:colOff>114909</xdr:colOff>
      <xdr:row>51</xdr:row>
      <xdr:rowOff>152537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314D142-DD64-3061-9D15-560AD3005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05850" y="8886825"/>
          <a:ext cx="4363059" cy="981212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62</xdr:row>
      <xdr:rowOff>161925</xdr:rowOff>
    </xdr:from>
    <xdr:to>
      <xdr:col>19</xdr:col>
      <xdr:colOff>105413</xdr:colOff>
      <xdr:row>67</xdr:row>
      <xdr:rowOff>123953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7DF9A1B-B777-F029-3B3F-F51A463CD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86775" y="11972925"/>
          <a:ext cx="4572638" cy="914528"/>
        </a:xfrm>
        <a:prstGeom prst="rect">
          <a:avLst/>
        </a:prstGeom>
      </xdr:spPr>
    </xdr:pic>
    <xdr:clientData/>
  </xdr:twoCellAnchor>
  <xdr:twoCellAnchor>
    <xdr:from>
      <xdr:col>7</xdr:col>
      <xdr:colOff>304800</xdr:colOff>
      <xdr:row>60</xdr:row>
      <xdr:rowOff>171451</xdr:rowOff>
    </xdr:from>
    <xdr:to>
      <xdr:col>10</xdr:col>
      <xdr:colOff>200025</xdr:colOff>
      <xdr:row>65</xdr:row>
      <xdr:rowOff>47625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7E759A60-F541-081A-9244-5E12FE204F14}"/>
            </a:ext>
          </a:extLst>
        </xdr:cNvPr>
        <xdr:cNvSpPr txBox="1"/>
      </xdr:nvSpPr>
      <xdr:spPr>
        <a:xfrm>
          <a:off x="5762625" y="11601451"/>
          <a:ext cx="1724025" cy="828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3 formas</a:t>
          </a:r>
          <a:r>
            <a:rPr lang="es-AR" sz="1100" baseline="0"/>
            <a:t> distintas de calcular I(A,B) para validar si los calculos fueron correctos</a:t>
          </a:r>
          <a:endParaRPr lang="es-AR" sz="1100"/>
        </a:p>
      </xdr:txBody>
    </xdr:sp>
    <xdr:clientData/>
  </xdr:twoCellAnchor>
  <xdr:twoCellAnchor>
    <xdr:from>
      <xdr:col>4</xdr:col>
      <xdr:colOff>895350</xdr:colOff>
      <xdr:row>52</xdr:row>
      <xdr:rowOff>123825</xdr:rowOff>
    </xdr:from>
    <xdr:to>
      <xdr:col>7</xdr:col>
      <xdr:colOff>533400</xdr:colOff>
      <xdr:row>60</xdr:row>
      <xdr:rowOff>85725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EEF28F7D-7781-A6FF-FB71-58B4E527F743}"/>
            </a:ext>
          </a:extLst>
        </xdr:cNvPr>
        <xdr:cNvCxnSpPr/>
      </xdr:nvCxnSpPr>
      <xdr:spPr>
        <a:xfrm flipH="1" flipV="1">
          <a:off x="3781425" y="10029825"/>
          <a:ext cx="2209800" cy="148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60</xdr:row>
      <xdr:rowOff>85725</xdr:rowOff>
    </xdr:from>
    <xdr:to>
      <xdr:col>12</xdr:col>
      <xdr:colOff>495300</xdr:colOff>
      <xdr:row>61</xdr:row>
      <xdr:rowOff>66675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8F415E23-B6DE-4DA4-9BEB-24E0A11AA786}"/>
            </a:ext>
          </a:extLst>
        </xdr:cNvPr>
        <xdr:cNvCxnSpPr/>
      </xdr:nvCxnSpPr>
      <xdr:spPr>
        <a:xfrm>
          <a:off x="7172325" y="11515725"/>
          <a:ext cx="18288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65</xdr:row>
      <xdr:rowOff>133350</xdr:rowOff>
    </xdr:from>
    <xdr:to>
      <xdr:col>12</xdr:col>
      <xdr:colOff>428625</xdr:colOff>
      <xdr:row>73</xdr:row>
      <xdr:rowOff>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1103A91B-3482-4AF3-8CB3-3D9ED05B7330}"/>
            </a:ext>
          </a:extLst>
        </xdr:cNvPr>
        <xdr:cNvCxnSpPr/>
      </xdr:nvCxnSpPr>
      <xdr:spPr>
        <a:xfrm>
          <a:off x="7077075" y="12515850"/>
          <a:ext cx="1857375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676275</xdr:colOff>
      <xdr:row>50</xdr:row>
      <xdr:rowOff>138112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8E2617C-27B6-DA59-4257-4F15F7289276}"/>
            </a:ext>
          </a:extLst>
        </xdr:cNvPr>
        <xdr:cNvSpPr txBox="1"/>
      </xdr:nvSpPr>
      <xdr:spPr>
        <a:xfrm>
          <a:off x="8458200" y="8396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62</xdr:row>
      <xdr:rowOff>33051</xdr:rowOff>
    </xdr:from>
    <xdr:ext cx="1199496" cy="4899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82B458-8C54-242D-989C-8F3B98302C9F}"/>
                </a:ext>
              </a:extLst>
            </xdr:cNvPr>
            <xdr:cNvSpPr txBox="1"/>
          </xdr:nvSpPr>
          <xdr:spPr>
            <a:xfrm>
              <a:off x="1046861" y="11215401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82B458-8C54-242D-989C-8F3B98302C9F}"/>
                </a:ext>
              </a:extLst>
            </xdr:cNvPr>
            <xdr:cNvSpPr txBox="1"/>
          </xdr:nvSpPr>
          <xdr:spPr>
            <a:xfrm>
              <a:off x="1046861" y="11215401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r>
                <a:rPr lang="es-AR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62</xdr:row>
      <xdr:rowOff>33051</xdr:rowOff>
    </xdr:from>
    <xdr:ext cx="1733744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C751291-3745-4866-BEF3-E48EC0CE1437}"/>
                </a:ext>
              </a:extLst>
            </xdr:cNvPr>
            <xdr:cNvSpPr txBox="1"/>
          </xdr:nvSpPr>
          <xdr:spPr>
            <a:xfrm>
              <a:off x="7828661" y="11701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C751291-3745-4866-BEF3-E48EC0CE1437}"/>
                </a:ext>
              </a:extLst>
            </xdr:cNvPr>
            <xdr:cNvSpPr txBox="1"/>
          </xdr:nvSpPr>
          <xdr:spPr>
            <a:xfrm>
              <a:off x="7828661" y="11701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83</xdr:row>
      <xdr:rowOff>79851</xdr:rowOff>
    </xdr:from>
    <xdr:ext cx="100360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B752710-F67E-94FB-08C3-F5F038A3D913}"/>
                </a:ext>
              </a:extLst>
            </xdr:cNvPr>
            <xdr:cNvSpPr txBox="1"/>
          </xdr:nvSpPr>
          <xdr:spPr>
            <a:xfrm>
              <a:off x="1155668" y="157103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B752710-F67E-94FB-08C3-F5F038A3D913}"/>
                </a:ext>
              </a:extLst>
            </xdr:cNvPr>
            <xdr:cNvSpPr txBox="1"/>
          </xdr:nvSpPr>
          <xdr:spPr>
            <a:xfrm>
              <a:off x="1155668" y="157103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83</xdr:row>
      <xdr:rowOff>80676</xdr:rowOff>
    </xdr:from>
    <xdr:ext cx="1733744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51A9A10-71A6-458D-9223-FC17BA5E616B}"/>
                </a:ext>
              </a:extLst>
            </xdr:cNvPr>
            <xdr:cNvSpPr txBox="1"/>
          </xdr:nvSpPr>
          <xdr:spPr>
            <a:xfrm>
              <a:off x="3923411" y="157493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51A9A10-71A6-458D-9223-FC17BA5E616B}"/>
                </a:ext>
              </a:extLst>
            </xdr:cNvPr>
            <xdr:cNvSpPr txBox="1"/>
          </xdr:nvSpPr>
          <xdr:spPr>
            <a:xfrm>
              <a:off x="3923411" y="157493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83</xdr:row>
      <xdr:rowOff>90201</xdr:rowOff>
    </xdr:from>
    <xdr:ext cx="1935915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3D8BE3CF-86E0-47A2-B3F0-880938DFC6E0}"/>
                </a:ext>
              </a:extLst>
            </xdr:cNvPr>
            <xdr:cNvSpPr txBox="1"/>
          </xdr:nvSpPr>
          <xdr:spPr>
            <a:xfrm>
              <a:off x="9285986" y="157588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3D8BE3CF-86E0-47A2-B3F0-880938DFC6E0}"/>
                </a:ext>
              </a:extLst>
            </xdr:cNvPr>
            <xdr:cNvSpPr txBox="1"/>
          </xdr:nvSpPr>
          <xdr:spPr>
            <a:xfrm>
              <a:off x="9285986" y="157588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33</xdr:row>
      <xdr:rowOff>19050</xdr:rowOff>
    </xdr:from>
    <xdr:ext cx="10415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B71BFD-90A3-46D0-A8EE-D46E37C46FD5}"/>
                </a:ext>
              </a:extLst>
            </xdr:cNvPr>
            <xdr:cNvSpPr txBox="1"/>
          </xdr:nvSpPr>
          <xdr:spPr>
            <a:xfrm>
              <a:off x="4762500" y="60293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B71BFD-90A3-46D0-A8EE-D46E37C46FD5}"/>
                </a:ext>
              </a:extLst>
            </xdr:cNvPr>
            <xdr:cNvSpPr txBox="1"/>
          </xdr:nvSpPr>
          <xdr:spPr>
            <a:xfrm>
              <a:off x="4762500" y="60293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33</xdr:row>
      <xdr:rowOff>19050</xdr:rowOff>
    </xdr:from>
    <xdr:ext cx="10429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F9D8ED2-86B3-4EDA-9AA8-D4272BF2330A}"/>
                </a:ext>
              </a:extLst>
            </xdr:cNvPr>
            <xdr:cNvSpPr txBox="1"/>
          </xdr:nvSpPr>
          <xdr:spPr>
            <a:xfrm>
              <a:off x="11744325" y="60293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F9D8ED2-86B3-4EDA-9AA8-D4272BF2330A}"/>
                </a:ext>
              </a:extLst>
            </xdr:cNvPr>
            <xdr:cNvSpPr txBox="1"/>
          </xdr:nvSpPr>
          <xdr:spPr>
            <a:xfrm>
              <a:off x="11744325" y="60293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105</xdr:row>
      <xdr:rowOff>90201</xdr:rowOff>
    </xdr:from>
    <xdr:ext cx="1708096" cy="503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655F1D8-7F3F-47D4-A544-75F87D5F2155}"/>
                </a:ext>
              </a:extLst>
            </xdr:cNvPr>
            <xdr:cNvSpPr txBox="1"/>
          </xdr:nvSpPr>
          <xdr:spPr>
            <a:xfrm>
              <a:off x="789686" y="192926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655F1D8-7F3F-47D4-A544-75F87D5F2155}"/>
                </a:ext>
              </a:extLst>
            </xdr:cNvPr>
            <xdr:cNvSpPr txBox="1"/>
          </xdr:nvSpPr>
          <xdr:spPr>
            <a:xfrm>
              <a:off x="789686" y="192926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105</xdr:row>
      <xdr:rowOff>47625</xdr:rowOff>
    </xdr:from>
    <xdr:ext cx="10093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5E25F199-7791-4B4C-9F56-D9B52CAB6689}"/>
                </a:ext>
              </a:extLst>
            </xdr:cNvPr>
            <xdr:cNvSpPr txBox="1"/>
          </xdr:nvSpPr>
          <xdr:spPr>
            <a:xfrm>
              <a:off x="6591300" y="193262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5E25F199-7791-4B4C-9F56-D9B52CAB6689}"/>
                </a:ext>
              </a:extLst>
            </xdr:cNvPr>
            <xdr:cNvSpPr txBox="1"/>
          </xdr:nvSpPr>
          <xdr:spPr>
            <a:xfrm>
              <a:off x="6591300" y="193262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105</xdr:row>
      <xdr:rowOff>38100</xdr:rowOff>
    </xdr:from>
    <xdr:ext cx="10425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B9E4B97-7E1D-4584-8DE1-A9413BD7CC26}"/>
                </a:ext>
              </a:extLst>
            </xdr:cNvPr>
            <xdr:cNvSpPr txBox="1"/>
          </xdr:nvSpPr>
          <xdr:spPr>
            <a:xfrm>
              <a:off x="11268075" y="198882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B9E4B97-7E1D-4584-8DE1-A9413BD7CC26}"/>
                </a:ext>
              </a:extLst>
            </xdr:cNvPr>
            <xdr:cNvSpPr txBox="1"/>
          </xdr:nvSpPr>
          <xdr:spPr>
            <a:xfrm>
              <a:off x="11268075" y="198882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8"/>
  <sheetViews>
    <sheetView topLeftCell="A16" workbookViewId="0">
      <selection activeCell="J73" sqref="J73"/>
    </sheetView>
  </sheetViews>
  <sheetFormatPr baseColWidth="10" defaultColWidth="9.140625" defaultRowHeight="15" x14ac:dyDescent="0.25"/>
  <cols>
    <col min="3" max="3" width="12.28515625" bestFit="1" customWidth="1"/>
    <col min="4" max="4" width="12.7109375" bestFit="1" customWidth="1"/>
    <col min="5" max="5" width="17.5703125" bestFit="1" customWidth="1"/>
    <col min="6" max="6" width="11.85546875" bestFit="1" customWidth="1"/>
    <col min="15" max="15" width="11.85546875" bestFit="1" customWidth="1"/>
  </cols>
  <sheetData>
    <row r="1" spans="2:20" x14ac:dyDescent="0.25">
      <c r="B1" s="2" t="s">
        <v>17</v>
      </c>
      <c r="C1" s="2"/>
      <c r="E1" s="2" t="s">
        <v>16</v>
      </c>
      <c r="F1" s="2"/>
      <c r="G1" s="2"/>
      <c r="H1" s="2"/>
      <c r="N1" s="2" t="s">
        <v>36</v>
      </c>
      <c r="O1" s="2"/>
      <c r="P1" s="2"/>
      <c r="Q1" s="2"/>
    </row>
    <row r="2" spans="2:20" x14ac:dyDescent="0.25">
      <c r="B2" s="1" t="s">
        <v>1</v>
      </c>
      <c r="C2" s="1" t="s">
        <v>0</v>
      </c>
      <c r="E2" s="1"/>
      <c r="F2" s="1" t="s">
        <v>7</v>
      </c>
      <c r="G2" s="1" t="s">
        <v>8</v>
      </c>
      <c r="H2" s="1" t="s">
        <v>9</v>
      </c>
      <c r="J2" t="s">
        <v>10</v>
      </c>
      <c r="K2">
        <f>IF(OR(0.03*K5&lt;0.1,0.03*K5&gt;0.3),0.3,0.03*K5)</f>
        <v>0.3</v>
      </c>
      <c r="N2" s="1"/>
      <c r="O2" s="1" t="s">
        <v>7</v>
      </c>
      <c r="P2" s="1" t="s">
        <v>8</v>
      </c>
      <c r="Q2" s="1" t="s">
        <v>9</v>
      </c>
    </row>
    <row r="3" spans="2:20" x14ac:dyDescent="0.25">
      <c r="B3" s="1" t="s">
        <v>2</v>
      </c>
      <c r="C3" s="1">
        <v>0.2</v>
      </c>
      <c r="E3" s="1" t="s">
        <v>2</v>
      </c>
      <c r="F3" s="1">
        <v>0.3</v>
      </c>
      <c r="G3" s="1">
        <f>K2</f>
        <v>0.3</v>
      </c>
      <c r="H3" s="1">
        <f>1-F3-G3</f>
        <v>0.39999999999999997</v>
      </c>
      <c r="J3" t="s">
        <v>11</v>
      </c>
      <c r="K3">
        <f>IF(OR(0.04*K5&lt;0.1,0.04*K5&gt;0.4),0.4,0.04*K5)</f>
        <v>0.4</v>
      </c>
      <c r="N3" s="1" t="s">
        <v>2</v>
      </c>
      <c r="O3" s="1">
        <f>+F12/F$19</f>
        <v>0.19354838709677416</v>
      </c>
      <c r="P3" s="1">
        <f t="shared" ref="P3:Q3" si="0">+G12/G$19</f>
        <v>0.17142857142857143</v>
      </c>
      <c r="Q3" s="1">
        <f t="shared" si="0"/>
        <v>0.23529411764705888</v>
      </c>
    </row>
    <row r="4" spans="2:20" x14ac:dyDescent="0.25">
      <c r="B4" s="1" t="s">
        <v>3</v>
      </c>
      <c r="C4" s="1">
        <v>0.1</v>
      </c>
      <c r="E4" s="1" t="s">
        <v>3</v>
      </c>
      <c r="F4" s="1">
        <f>K3</f>
        <v>0.4</v>
      </c>
      <c r="G4" s="1">
        <v>0.4</v>
      </c>
      <c r="H4" s="1">
        <f t="shared" ref="H4:H7" si="1">1-F4-G4</f>
        <v>0.19999999999999996</v>
      </c>
      <c r="N4" s="1" t="s">
        <v>3</v>
      </c>
      <c r="O4" s="1">
        <f t="shared" ref="O4:O7" si="2">+F13/F$19</f>
        <v>0.12903225806451613</v>
      </c>
      <c r="P4" s="1">
        <f t="shared" ref="P4:P7" si="3">+G13/G$19</f>
        <v>0.11428571428571431</v>
      </c>
      <c r="Q4" s="1">
        <f t="shared" ref="Q4:Q7" si="4">+H13/H$19</f>
        <v>5.8823529411764712E-2</v>
      </c>
    </row>
    <row r="5" spans="2:20" x14ac:dyDescent="0.25">
      <c r="B5" s="1" t="s">
        <v>4</v>
      </c>
      <c r="C5" s="1">
        <v>0.3</v>
      </c>
      <c r="E5" s="1" t="s">
        <v>4</v>
      </c>
      <c r="F5" s="1">
        <v>0.3</v>
      </c>
      <c r="G5" s="1">
        <f>K2</f>
        <v>0.3</v>
      </c>
      <c r="H5" s="1">
        <f t="shared" si="1"/>
        <v>0.39999999999999997</v>
      </c>
      <c r="J5" t="s">
        <v>12</v>
      </c>
      <c r="K5">
        <v>2</v>
      </c>
      <c r="N5" s="1" t="s">
        <v>4</v>
      </c>
      <c r="O5" s="1">
        <f t="shared" si="2"/>
        <v>0.29032258064516125</v>
      </c>
      <c r="P5" s="1">
        <f t="shared" si="3"/>
        <v>0.25714285714285717</v>
      </c>
      <c r="Q5" s="1">
        <f t="shared" si="4"/>
        <v>0.35294117647058826</v>
      </c>
    </row>
    <row r="6" spans="2:20" x14ac:dyDescent="0.25">
      <c r="B6" s="1" t="s">
        <v>5</v>
      </c>
      <c r="C6" s="1">
        <v>0.3</v>
      </c>
      <c r="E6" s="1" t="s">
        <v>5</v>
      </c>
      <c r="F6" s="1">
        <f>K2</f>
        <v>0.3</v>
      </c>
      <c r="G6" s="1">
        <v>0.4</v>
      </c>
      <c r="H6" s="1">
        <f t="shared" si="1"/>
        <v>0.29999999999999993</v>
      </c>
      <c r="N6" s="1" t="s">
        <v>5</v>
      </c>
      <c r="O6" s="1">
        <f t="shared" si="2"/>
        <v>0.29032258064516125</v>
      </c>
      <c r="P6" s="1">
        <f t="shared" si="3"/>
        <v>0.34285714285714286</v>
      </c>
      <c r="Q6" s="1">
        <f t="shared" si="4"/>
        <v>0.26470588235294118</v>
      </c>
    </row>
    <row r="7" spans="2:20" x14ac:dyDescent="0.25">
      <c r="B7" s="1" t="s">
        <v>6</v>
      </c>
      <c r="C7" s="1">
        <v>0.1</v>
      </c>
      <c r="E7" s="1" t="s">
        <v>6</v>
      </c>
      <c r="F7" s="1">
        <v>0.3</v>
      </c>
      <c r="G7" s="1">
        <f>K3</f>
        <v>0.4</v>
      </c>
      <c r="H7" s="1">
        <f t="shared" si="1"/>
        <v>0.29999999999999993</v>
      </c>
      <c r="N7" s="1" t="s">
        <v>6</v>
      </c>
      <c r="O7" s="1">
        <f t="shared" si="2"/>
        <v>9.677419354838708E-2</v>
      </c>
      <c r="P7" s="1">
        <f t="shared" si="3"/>
        <v>0.11428571428571431</v>
      </c>
      <c r="Q7" s="1">
        <f t="shared" si="4"/>
        <v>8.8235294117647065E-2</v>
      </c>
    </row>
    <row r="9" spans="2:20" x14ac:dyDescent="0.25">
      <c r="S9" t="s">
        <v>33</v>
      </c>
      <c r="T9" t="s">
        <v>34</v>
      </c>
    </row>
    <row r="10" spans="2:20" x14ac:dyDescent="0.25">
      <c r="E10" s="3" t="s">
        <v>32</v>
      </c>
      <c r="F10" s="4"/>
      <c r="G10" s="4"/>
      <c r="H10" s="5"/>
      <c r="N10" s="3" t="s">
        <v>32</v>
      </c>
      <c r="O10" s="4"/>
      <c r="P10" s="4"/>
      <c r="Q10" s="5"/>
    </row>
    <row r="11" spans="2:20" x14ac:dyDescent="0.25">
      <c r="E11" s="1"/>
      <c r="F11" s="1" t="s">
        <v>7</v>
      </c>
      <c r="G11" s="1" t="s">
        <v>8</v>
      </c>
      <c r="H11" s="1" t="s">
        <v>9</v>
      </c>
      <c r="N11" s="1"/>
      <c r="O11" s="1" t="s">
        <v>7</v>
      </c>
      <c r="P11" s="1" t="s">
        <v>8</v>
      </c>
      <c r="Q11" s="1" t="s">
        <v>9</v>
      </c>
      <c r="S11" t="s">
        <v>35</v>
      </c>
    </row>
    <row r="12" spans="2:20" x14ac:dyDescent="0.25">
      <c r="E12" s="1" t="s">
        <v>2</v>
      </c>
      <c r="F12" s="1">
        <f>F3*$C3</f>
        <v>0.06</v>
      </c>
      <c r="G12" s="1">
        <f t="shared" ref="G12:H12" si="5">G3*$C3</f>
        <v>0.06</v>
      </c>
      <c r="H12" s="1">
        <f t="shared" si="5"/>
        <v>0.08</v>
      </c>
      <c r="N12" s="1" t="s">
        <v>2</v>
      </c>
      <c r="O12" s="1">
        <f>+O3*F$19</f>
        <v>0.06</v>
      </c>
      <c r="P12" s="1">
        <f t="shared" ref="P12:Q12" si="6">+P3*G$19</f>
        <v>0.06</v>
      </c>
      <c r="Q12" s="1">
        <f t="shared" si="6"/>
        <v>0.08</v>
      </c>
      <c r="S12">
        <f>+SUM(O12:Q12)</f>
        <v>0.2</v>
      </c>
    </row>
    <row r="13" spans="2:20" x14ac:dyDescent="0.25">
      <c r="E13" s="1" t="s">
        <v>3</v>
      </c>
      <c r="F13" s="1">
        <f t="shared" ref="F13:H16" si="7">F4*$C4</f>
        <v>4.0000000000000008E-2</v>
      </c>
      <c r="G13" s="1">
        <f t="shared" si="7"/>
        <v>4.0000000000000008E-2</v>
      </c>
      <c r="H13" s="1">
        <f t="shared" si="7"/>
        <v>1.9999999999999997E-2</v>
      </c>
      <c r="N13" s="1" t="s">
        <v>3</v>
      </c>
      <c r="O13" s="1">
        <f t="shared" ref="O13:O16" si="8">+O4*F$19</f>
        <v>4.0000000000000008E-2</v>
      </c>
      <c r="P13" s="1">
        <f t="shared" ref="P13:P16" si="9">+P4*G$19</f>
        <v>4.0000000000000008E-2</v>
      </c>
      <c r="Q13" s="1">
        <f t="shared" ref="Q13:Q16" si="10">+Q4*H$19</f>
        <v>1.9999999999999997E-2</v>
      </c>
      <c r="S13">
        <f t="shared" ref="S13:S16" si="11">+SUM(O13:Q13)</f>
        <v>0.1</v>
      </c>
    </row>
    <row r="14" spans="2:20" x14ac:dyDescent="0.25">
      <c r="E14" s="1" t="s">
        <v>4</v>
      </c>
      <c r="F14" s="1">
        <f t="shared" si="7"/>
        <v>0.09</v>
      </c>
      <c r="G14" s="1">
        <f t="shared" si="7"/>
        <v>0.09</v>
      </c>
      <c r="H14" s="1">
        <f t="shared" si="7"/>
        <v>0.11999999999999998</v>
      </c>
      <c r="N14" s="1" t="s">
        <v>4</v>
      </c>
      <c r="O14" s="1">
        <f t="shared" si="8"/>
        <v>9.0000000000000011E-2</v>
      </c>
      <c r="P14" s="1">
        <f t="shared" si="9"/>
        <v>9.0000000000000011E-2</v>
      </c>
      <c r="Q14" s="1">
        <f t="shared" si="10"/>
        <v>0.11999999999999998</v>
      </c>
      <c r="S14">
        <f t="shared" si="11"/>
        <v>0.3</v>
      </c>
    </row>
    <row r="15" spans="2:20" x14ac:dyDescent="0.25">
      <c r="E15" s="1" t="s">
        <v>5</v>
      </c>
      <c r="F15" s="1">
        <f t="shared" si="7"/>
        <v>0.09</v>
      </c>
      <c r="G15" s="1">
        <f t="shared" si="7"/>
        <v>0.12</v>
      </c>
      <c r="H15" s="1">
        <f t="shared" si="7"/>
        <v>8.9999999999999983E-2</v>
      </c>
      <c r="N15" s="1" t="s">
        <v>5</v>
      </c>
      <c r="O15" s="1">
        <f t="shared" si="8"/>
        <v>9.0000000000000011E-2</v>
      </c>
      <c r="P15" s="1">
        <f t="shared" si="9"/>
        <v>0.12</v>
      </c>
      <c r="Q15" s="1">
        <f t="shared" si="10"/>
        <v>8.9999999999999983E-2</v>
      </c>
      <c r="S15">
        <f t="shared" si="11"/>
        <v>0.3</v>
      </c>
    </row>
    <row r="16" spans="2:20" x14ac:dyDescent="0.25">
      <c r="E16" s="1" t="s">
        <v>6</v>
      </c>
      <c r="F16" s="1">
        <f t="shared" si="7"/>
        <v>0.03</v>
      </c>
      <c r="G16" s="1">
        <f t="shared" si="7"/>
        <v>4.0000000000000008E-2</v>
      </c>
      <c r="H16" s="1">
        <f t="shared" si="7"/>
        <v>2.9999999999999995E-2</v>
      </c>
      <c r="N16" s="1" t="s">
        <v>6</v>
      </c>
      <c r="O16" s="1">
        <f t="shared" si="8"/>
        <v>0.03</v>
      </c>
      <c r="P16" s="1">
        <f t="shared" si="9"/>
        <v>4.0000000000000008E-2</v>
      </c>
      <c r="Q16" s="1">
        <f t="shared" si="10"/>
        <v>2.9999999999999995E-2</v>
      </c>
      <c r="S16">
        <f t="shared" si="11"/>
        <v>0.1</v>
      </c>
    </row>
    <row r="18" spans="5:17" x14ac:dyDescent="0.25">
      <c r="E18" s="2" t="s">
        <v>15</v>
      </c>
      <c r="F18" s="2"/>
      <c r="G18" s="2"/>
      <c r="H18" s="2"/>
    </row>
    <row r="19" spans="5:17" x14ac:dyDescent="0.25">
      <c r="E19" s="1" t="s">
        <v>13</v>
      </c>
      <c r="F19" s="1">
        <f>SUM(F12:F16)</f>
        <v>0.31000000000000005</v>
      </c>
      <c r="G19" s="1">
        <f>SUM(G12:G16)</f>
        <v>0.35</v>
      </c>
      <c r="H19" s="1">
        <f>SUM(H12:H16)</f>
        <v>0.33999999999999991</v>
      </c>
      <c r="J19" s="1" t="s">
        <v>14</v>
      </c>
      <c r="K19" s="1">
        <f>SUM(F19:H19)</f>
        <v>1</v>
      </c>
    </row>
    <row r="22" spans="5:17" x14ac:dyDescent="0.25">
      <c r="E22" s="2" t="s">
        <v>18</v>
      </c>
      <c r="F22" s="2"/>
      <c r="G22" s="2"/>
      <c r="H22" s="2"/>
    </row>
    <row r="23" spans="5:17" x14ac:dyDescent="0.25">
      <c r="E23" s="1"/>
      <c r="F23" s="1" t="s">
        <v>7</v>
      </c>
      <c r="G23" s="1" t="s">
        <v>8</v>
      </c>
      <c r="H23" s="1" t="s">
        <v>9</v>
      </c>
    </row>
    <row r="24" spans="5:17" x14ac:dyDescent="0.25">
      <c r="E24" s="1" t="s">
        <v>2</v>
      </c>
      <c r="F24" s="1">
        <f>F12/F$19</f>
        <v>0.19354838709677416</v>
      </c>
      <c r="G24" s="1">
        <f t="shared" ref="G24:H24" si="12">G12/G$19</f>
        <v>0.17142857142857143</v>
      </c>
      <c r="H24" s="1">
        <f t="shared" si="12"/>
        <v>0.23529411764705888</v>
      </c>
    </row>
    <row r="25" spans="5:17" x14ac:dyDescent="0.25">
      <c r="E25" s="1" t="s">
        <v>3</v>
      </c>
      <c r="F25" s="1">
        <f t="shared" ref="F25:H25" si="13">F13/F$19</f>
        <v>0.12903225806451613</v>
      </c>
      <c r="G25" s="1">
        <f t="shared" si="13"/>
        <v>0.11428571428571431</v>
      </c>
      <c r="H25" s="1">
        <f t="shared" si="13"/>
        <v>5.8823529411764712E-2</v>
      </c>
    </row>
    <row r="26" spans="5:17" x14ac:dyDescent="0.25">
      <c r="E26" s="1" t="s">
        <v>4</v>
      </c>
      <c r="F26" s="1">
        <f t="shared" ref="F26:H26" si="14">F14/F$19</f>
        <v>0.29032258064516125</v>
      </c>
      <c r="G26" s="1">
        <f t="shared" si="14"/>
        <v>0.25714285714285717</v>
      </c>
      <c r="H26" s="1">
        <f t="shared" si="14"/>
        <v>0.35294117647058826</v>
      </c>
    </row>
    <row r="27" spans="5:17" x14ac:dyDescent="0.25">
      <c r="E27" s="1" t="s">
        <v>5</v>
      </c>
      <c r="F27" s="1">
        <f t="shared" ref="F27:H27" si="15">F15/F$19</f>
        <v>0.29032258064516125</v>
      </c>
      <c r="G27" s="1">
        <f t="shared" si="15"/>
        <v>0.34285714285714286</v>
      </c>
      <c r="H27" s="1">
        <f t="shared" si="15"/>
        <v>0.26470588235294118</v>
      </c>
    </row>
    <row r="28" spans="5:17" x14ac:dyDescent="0.25">
      <c r="E28" s="1" t="s">
        <v>6</v>
      </c>
      <c r="F28" s="1">
        <f t="shared" ref="F28:H28" si="16">F16/F$19</f>
        <v>9.677419354838708E-2</v>
      </c>
      <c r="G28" s="1">
        <f t="shared" si="16"/>
        <v>0.11428571428571431</v>
      </c>
      <c r="H28" s="1">
        <f t="shared" si="16"/>
        <v>8.8235294117647065E-2</v>
      </c>
    </row>
    <row r="31" spans="5:17" x14ac:dyDescent="0.25">
      <c r="E31" s="2" t="s">
        <v>21</v>
      </c>
      <c r="F31" s="2"/>
      <c r="G31" s="2"/>
      <c r="H31" s="2"/>
      <c r="N31" s="2" t="s">
        <v>21</v>
      </c>
      <c r="O31" s="2"/>
      <c r="P31" s="2"/>
      <c r="Q31" s="2"/>
    </row>
    <row r="32" spans="5:17" x14ac:dyDescent="0.25">
      <c r="E32" s="1"/>
      <c r="F32" s="1" t="s">
        <v>7</v>
      </c>
      <c r="G32" s="1" t="s">
        <v>8</v>
      </c>
      <c r="H32" s="1" t="s">
        <v>9</v>
      </c>
      <c r="N32" s="1"/>
      <c r="O32" s="1" t="s">
        <v>7</v>
      </c>
      <c r="P32" s="1" t="s">
        <v>8</v>
      </c>
      <c r="Q32" s="1" t="s">
        <v>9</v>
      </c>
    </row>
    <row r="33" spans="5:17" x14ac:dyDescent="0.25">
      <c r="E33" s="1" t="s">
        <v>2</v>
      </c>
      <c r="F33" s="1">
        <f>-F24*LOG(F24,2)</f>
        <v>0.45856138251594558</v>
      </c>
      <c r="G33" s="1">
        <f t="shared" ref="G33:H33" si="17">-G24*LOG(G24,2)</f>
        <v>0.43616923135265329</v>
      </c>
      <c r="H33" s="1">
        <f t="shared" si="17"/>
        <v>0.49116772735302106</v>
      </c>
      <c r="N33" s="1" t="s">
        <v>2</v>
      </c>
      <c r="O33" s="1">
        <f>-F12*LOG(F24,2)</f>
        <v>0.14215402857994316</v>
      </c>
      <c r="P33" s="1">
        <f t="shared" ref="P33:Q33" si="18">-G12*LOG(G24,2)</f>
        <v>0.15265923097342865</v>
      </c>
      <c r="Q33" s="1">
        <f t="shared" si="18"/>
        <v>0.16699702730002713</v>
      </c>
    </row>
    <row r="34" spans="5:17" x14ac:dyDescent="0.25">
      <c r="E34" s="1" t="s">
        <v>3</v>
      </c>
      <c r="F34" s="1">
        <f t="shared" ref="F34:H34" si="19">-F25*LOG(F25,2)</f>
        <v>0.38118662069508064</v>
      </c>
      <c r="G34" s="1">
        <f t="shared" si="19"/>
        <v>0.35763234479371048</v>
      </c>
      <c r="H34" s="1">
        <f t="shared" si="19"/>
        <v>0.24043899066178473</v>
      </c>
      <c r="N34" s="1" t="s">
        <v>3</v>
      </c>
      <c r="O34" s="1">
        <f t="shared" ref="O34:O37" si="20">-F13*LOG(F25,2)</f>
        <v>0.11816785241547502</v>
      </c>
      <c r="P34" s="1">
        <f t="shared" ref="P34:P37" si="21">-G13*LOG(G25,2)</f>
        <v>0.12517132067779865</v>
      </c>
      <c r="Q34" s="1">
        <f t="shared" ref="Q34:Q37" si="22">-H13*LOG(H25,2)</f>
        <v>8.1749256825006791E-2</v>
      </c>
    </row>
    <row r="35" spans="5:17" x14ac:dyDescent="0.25">
      <c r="E35" s="1" t="s">
        <v>4</v>
      </c>
      <c r="F35" s="1">
        <f t="shared" ref="F35:H35" si="23">-F26*LOG(F26,2)</f>
        <v>0.5180142509839053</v>
      </c>
      <c r="G35" s="1">
        <f t="shared" si="23"/>
        <v>0.50383491827211113</v>
      </c>
      <c r="H35" s="1">
        <f t="shared" si="23"/>
        <v>0.53029423783382945</v>
      </c>
      <c r="N35" s="1" t="s">
        <v>4</v>
      </c>
      <c r="O35" s="1">
        <f t="shared" si="20"/>
        <v>0.16058441780501068</v>
      </c>
      <c r="P35" s="1">
        <f t="shared" si="21"/>
        <v>0.17634222139523886</v>
      </c>
      <c r="Q35" s="1">
        <f t="shared" si="22"/>
        <v>0.18030004086350196</v>
      </c>
    </row>
    <row r="36" spans="5:17" x14ac:dyDescent="0.25">
      <c r="E36" s="1" t="s">
        <v>5</v>
      </c>
      <c r="F36" s="1">
        <f t="shared" ref="F36:H36" si="24">-F27*LOG(F27,2)</f>
        <v>0.5180142509839053</v>
      </c>
      <c r="G36" s="1">
        <f t="shared" si="24"/>
        <v>0.52948131984816349</v>
      </c>
      <c r="H36" s="1">
        <f t="shared" si="24"/>
        <v>0.50758354583153664</v>
      </c>
      <c r="N36" s="1" t="s">
        <v>5</v>
      </c>
      <c r="O36" s="1">
        <f t="shared" si="20"/>
        <v>0.16058441780501068</v>
      </c>
      <c r="P36" s="1">
        <f t="shared" si="21"/>
        <v>0.18531846194685722</v>
      </c>
      <c r="Q36" s="1">
        <f t="shared" si="22"/>
        <v>0.17257840558272242</v>
      </c>
    </row>
    <row r="37" spans="5:17" x14ac:dyDescent="0.25">
      <c r="E37" s="1" t="s">
        <v>6</v>
      </c>
      <c r="F37" s="1">
        <f t="shared" ref="F37:H37" si="25">-F28*LOG(F28,2)</f>
        <v>0.32605488480635986</v>
      </c>
      <c r="G37" s="1">
        <f t="shared" si="25"/>
        <v>0.35763234479371048</v>
      </c>
      <c r="H37" s="1">
        <f t="shared" si="25"/>
        <v>0.30904414769375144</v>
      </c>
      <c r="N37" s="1" t="s">
        <v>6</v>
      </c>
      <c r="O37" s="1">
        <f t="shared" si="20"/>
        <v>0.10107701428997158</v>
      </c>
      <c r="P37" s="1">
        <f t="shared" si="21"/>
        <v>0.12517132067779865</v>
      </c>
      <c r="Q37" s="1">
        <f t="shared" si="22"/>
        <v>0.10507501021587548</v>
      </c>
    </row>
    <row r="39" spans="5:17" x14ac:dyDescent="0.25">
      <c r="E39" s="2" t="s">
        <v>19</v>
      </c>
      <c r="F39" s="2"/>
      <c r="G39" s="2"/>
      <c r="H39" s="2"/>
    </row>
    <row r="40" spans="5:17" x14ac:dyDescent="0.25">
      <c r="E40" s="1" t="s">
        <v>20</v>
      </c>
      <c r="F40" s="1">
        <f>SUM(F33:F37)</f>
        <v>2.2018313899851965</v>
      </c>
      <c r="G40" s="1">
        <f t="shared" ref="G40:H40" si="26">SUM(G33:G37)</f>
        <v>2.1847501590603491</v>
      </c>
      <c r="H40" s="1">
        <f t="shared" si="26"/>
        <v>2.0785286493739235</v>
      </c>
      <c r="N40" t="s">
        <v>37</v>
      </c>
      <c r="O40">
        <f>+SUM(O33:Q37)</f>
        <v>2.1539300273536668</v>
      </c>
    </row>
    <row r="42" spans="5:17" x14ac:dyDescent="0.25">
      <c r="E42" s="2" t="s">
        <v>21</v>
      </c>
      <c r="F42" s="2"/>
      <c r="G42" s="2"/>
      <c r="H42" s="2"/>
    </row>
    <row r="43" spans="5:17" x14ac:dyDescent="0.25">
      <c r="E43" s="1" t="s">
        <v>23</v>
      </c>
      <c r="F43" s="1">
        <f>F40*F19</f>
        <v>0.68256773089541101</v>
      </c>
      <c r="G43" s="1">
        <f t="shared" ref="G43:H43" si="27">G40*G19</f>
        <v>0.76466255567112218</v>
      </c>
      <c r="H43" s="1">
        <f t="shared" si="27"/>
        <v>0.70669974078713382</v>
      </c>
    </row>
    <row r="45" spans="5:17" x14ac:dyDescent="0.25">
      <c r="E45" s="1" t="s">
        <v>22</v>
      </c>
      <c r="F45" s="1">
        <f>SUM(F43:H43)</f>
        <v>2.1539300273536668</v>
      </c>
    </row>
    <row r="47" spans="5:17" x14ac:dyDescent="0.25">
      <c r="E47" s="2" t="s">
        <v>21</v>
      </c>
      <c r="F47" s="2"/>
      <c r="G47" s="2"/>
      <c r="H47" s="2"/>
      <c r="I47" s="1"/>
      <c r="J47" s="1"/>
    </row>
    <row r="48" spans="5:17" x14ac:dyDescent="0.25">
      <c r="E48" s="1" t="s">
        <v>24</v>
      </c>
      <c r="F48" s="1">
        <f>-$C3*LOG($C3,2)</f>
        <v>0.46438561897747244</v>
      </c>
      <c r="G48" s="1">
        <f>-$C4*LOG($C4,2)</f>
        <v>0.33219280948873625</v>
      </c>
      <c r="H48" s="1">
        <f>-$C5*LOG($C5,2)</f>
        <v>0.52108967824986185</v>
      </c>
      <c r="I48" s="1">
        <f>-$C6*LOG($C6,2)</f>
        <v>0.52108967824986185</v>
      </c>
      <c r="J48" s="1">
        <f>-$C7*LOG($C7,2)</f>
        <v>0.33219280948873625</v>
      </c>
    </row>
    <row r="50" spans="3:17" x14ac:dyDescent="0.25">
      <c r="E50" t="s">
        <v>26</v>
      </c>
      <c r="F50">
        <f>SUM(F48:J48)</f>
        <v>2.1709505944546685</v>
      </c>
    </row>
    <row r="52" spans="3:17" x14ac:dyDescent="0.25">
      <c r="E52" t="s">
        <v>25</v>
      </c>
      <c r="F52">
        <f>F50-F45</f>
        <v>1.7020567101001749E-2</v>
      </c>
    </row>
    <row r="54" spans="3:17" x14ac:dyDescent="0.25">
      <c r="N54" s="2" t="s">
        <v>21</v>
      </c>
      <c r="O54" s="2"/>
      <c r="P54" s="2"/>
      <c r="Q54" s="2"/>
    </row>
    <row r="55" spans="3:17" x14ac:dyDescent="0.25">
      <c r="N55" s="1"/>
      <c r="O55" s="1" t="s">
        <v>7</v>
      </c>
      <c r="P55" s="1" t="s">
        <v>8</v>
      </c>
      <c r="Q55" s="1" t="s">
        <v>9</v>
      </c>
    </row>
    <row r="56" spans="3:17" x14ac:dyDescent="0.25">
      <c r="N56" s="1" t="s">
        <v>2</v>
      </c>
      <c r="O56" s="1">
        <f>F12*LOG((F24/$C3),2)</f>
        <v>-2.8383428867014178E-3</v>
      </c>
      <c r="P56" s="1">
        <f t="shared" ref="P56:Q56" si="28">+G12*LOG(G24/$C3,2)</f>
        <v>-1.3343545280186881E-2</v>
      </c>
      <c r="Q56" s="1">
        <f t="shared" si="28"/>
        <v>1.875722029096186E-2</v>
      </c>
    </row>
    <row r="57" spans="3:17" x14ac:dyDescent="0.25">
      <c r="N57" s="1" t="s">
        <v>3</v>
      </c>
      <c r="O57" s="1">
        <f t="shared" ref="O57:O60" si="29">F13*LOG((F25/$C4),2)</f>
        <v>1.4709271380019488E-2</v>
      </c>
      <c r="P57" s="1">
        <f t="shared" ref="P57:P60" si="30">+G13*LOG(G25/$C4,2)</f>
        <v>7.7058031176958459E-3</v>
      </c>
      <c r="Q57" s="1">
        <f t="shared" ref="Q57:Q60" si="31">+H13*LOG(H25/$C4,2)</f>
        <v>-1.5310694927259538E-2</v>
      </c>
    </row>
    <row r="58" spans="3:17" x14ac:dyDescent="0.25">
      <c r="C58" t="s">
        <v>27</v>
      </c>
      <c r="D58" t="s">
        <v>28</v>
      </c>
      <c r="E58" t="s">
        <v>29</v>
      </c>
      <c r="N58" s="1" t="s">
        <v>4</v>
      </c>
      <c r="O58" s="1">
        <f t="shared" si="29"/>
        <v>-4.2575143300521128E-3</v>
      </c>
      <c r="P58" s="1">
        <f t="shared" si="30"/>
        <v>-2.0015317920280287E-2</v>
      </c>
      <c r="Q58" s="1">
        <f t="shared" si="31"/>
        <v>2.8135830436442754E-2</v>
      </c>
    </row>
    <row r="59" spans="3:17" x14ac:dyDescent="0.25">
      <c r="E59" t="s">
        <v>30</v>
      </c>
      <c r="N59" s="1" t="s">
        <v>5</v>
      </c>
      <c r="O59" s="1">
        <f t="shared" si="29"/>
        <v>-4.2575143300521128E-3</v>
      </c>
      <c r="P59" s="1">
        <f t="shared" si="30"/>
        <v>2.311740935308753E-2</v>
      </c>
      <c r="Q59" s="1">
        <f t="shared" si="31"/>
        <v>-1.6251502107763861E-2</v>
      </c>
    </row>
    <row r="60" spans="3:17" x14ac:dyDescent="0.25">
      <c r="E60" t="s">
        <v>31</v>
      </c>
      <c r="N60" s="1" t="s">
        <v>6</v>
      </c>
      <c r="O60" s="1">
        <f t="shared" si="29"/>
        <v>-1.4191714433507089E-3</v>
      </c>
      <c r="P60" s="1">
        <f t="shared" si="30"/>
        <v>7.7058031176958459E-3</v>
      </c>
      <c r="Q60" s="1">
        <f t="shared" si="31"/>
        <v>-5.4171673692546265E-3</v>
      </c>
    </row>
    <row r="62" spans="3:17" x14ac:dyDescent="0.25">
      <c r="N62" t="s">
        <v>38</v>
      </c>
      <c r="O62">
        <f>+SUM(O56:Q60)</f>
        <v>1.7020567101001777E-2</v>
      </c>
    </row>
    <row r="70" spans="14:17" x14ac:dyDescent="0.25">
      <c r="N70" s="2" t="s">
        <v>21</v>
      </c>
      <c r="O70" s="2"/>
      <c r="P70" s="2"/>
      <c r="Q70" s="2"/>
    </row>
    <row r="71" spans="14:17" x14ac:dyDescent="0.25">
      <c r="N71" s="1"/>
      <c r="O71" s="1" t="s">
        <v>7</v>
      </c>
      <c r="P71" s="1" t="s">
        <v>8</v>
      </c>
      <c r="Q71" s="1" t="s">
        <v>9</v>
      </c>
    </row>
    <row r="72" spans="14:17" x14ac:dyDescent="0.25">
      <c r="N72" s="1" t="s">
        <v>2</v>
      </c>
      <c r="O72" s="1">
        <f>+F12*LOG(F12/($C3*F$19),2)</f>
        <v>-2.8383428867014178E-3</v>
      </c>
      <c r="P72" s="1">
        <f t="shared" ref="P72:Q72" si="32">+G12*LOG(G12/($C3*G$19),2)</f>
        <v>-1.3343545280186869E-2</v>
      </c>
      <c r="Q72" s="1">
        <f t="shared" si="32"/>
        <v>1.875722029096186E-2</v>
      </c>
    </row>
    <row r="73" spans="14:17" x14ac:dyDescent="0.25">
      <c r="N73" s="1" t="s">
        <v>3</v>
      </c>
      <c r="O73" s="1">
        <f t="shared" ref="O73:O76" si="33">+F13*LOG(F13/($C4*F$19),2)</f>
        <v>1.4709271380019488E-2</v>
      </c>
      <c r="P73" s="1">
        <f t="shared" ref="P73:P76" si="34">+G13*LOG(G13/($C4*G$19),2)</f>
        <v>7.7058031176958563E-3</v>
      </c>
      <c r="Q73" s="1">
        <f t="shared" ref="Q73:Q76" si="35">+H13*LOG(H13/($C4*H$19),2)</f>
        <v>-1.5310694927259538E-2</v>
      </c>
    </row>
    <row r="74" spans="14:17" x14ac:dyDescent="0.25">
      <c r="N74" s="1" t="s">
        <v>4</v>
      </c>
      <c r="O74" s="1">
        <f t="shared" si="33"/>
        <v>-4.2575143300521267E-3</v>
      </c>
      <c r="P74" s="1">
        <f t="shared" si="34"/>
        <v>-2.0015317920280322E-2</v>
      </c>
      <c r="Q74" s="1">
        <f t="shared" si="35"/>
        <v>2.8135830436442785E-2</v>
      </c>
    </row>
    <row r="75" spans="14:17" x14ac:dyDescent="0.25">
      <c r="N75" s="1" t="s">
        <v>5</v>
      </c>
      <c r="O75" s="1">
        <f t="shared" si="33"/>
        <v>-4.2575143300521267E-3</v>
      </c>
      <c r="P75" s="1">
        <f t="shared" si="34"/>
        <v>2.3117409353087499E-2</v>
      </c>
      <c r="Q75" s="1">
        <f t="shared" si="35"/>
        <v>-1.6251502107763861E-2</v>
      </c>
    </row>
    <row r="76" spans="14:17" x14ac:dyDescent="0.25">
      <c r="N76" s="1" t="s">
        <v>6</v>
      </c>
      <c r="O76" s="1">
        <f t="shared" si="33"/>
        <v>-1.4191714433507089E-3</v>
      </c>
      <c r="P76" s="1">
        <f t="shared" si="34"/>
        <v>7.7058031176958563E-3</v>
      </c>
      <c r="Q76" s="1">
        <f t="shared" si="35"/>
        <v>-5.4171673692546265E-3</v>
      </c>
    </row>
    <row r="78" spans="14:17" x14ac:dyDescent="0.25">
      <c r="N78" t="s">
        <v>38</v>
      </c>
      <c r="O78">
        <f>+SUM(O72:Q76)</f>
        <v>1.7020567101001745E-2</v>
      </c>
    </row>
  </sheetData>
  <mergeCells count="14">
    <mergeCell ref="N54:Q54"/>
    <mergeCell ref="N70:Q70"/>
    <mergeCell ref="E42:H42"/>
    <mergeCell ref="E47:H47"/>
    <mergeCell ref="E18:H18"/>
    <mergeCell ref="E1:H1"/>
    <mergeCell ref="N10:Q10"/>
    <mergeCell ref="N1:Q1"/>
    <mergeCell ref="N31:Q31"/>
    <mergeCell ref="B1:C1"/>
    <mergeCell ref="E10:H10"/>
    <mergeCell ref="E22:H22"/>
    <mergeCell ref="E31:H31"/>
    <mergeCell ref="E39:H3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FF4C-86CD-4A5B-AD25-94E64184D5A5}">
  <dimension ref="B1:X106"/>
  <sheetViews>
    <sheetView tabSelected="1" topLeftCell="A55" workbookViewId="0">
      <selection activeCell="L83" sqref="L83"/>
    </sheetView>
  </sheetViews>
  <sheetFormatPr baseColWidth="10" defaultRowHeight="15" x14ac:dyDescent="0.25"/>
  <cols>
    <col min="2" max="2" width="12.5703125" bestFit="1" customWidth="1"/>
    <col min="3" max="3" width="12.7109375" customWidth="1"/>
    <col min="7" max="7" width="11.85546875" bestFit="1" customWidth="1"/>
    <col min="9" max="9" width="11.85546875" bestFit="1" customWidth="1"/>
    <col min="11" max="11" width="12.5703125" bestFit="1" customWidth="1"/>
  </cols>
  <sheetData>
    <row r="1" spans="2:10" ht="15" customHeight="1" x14ac:dyDescent="0.25">
      <c r="F1" s="9" t="s">
        <v>50</v>
      </c>
      <c r="G1" s="9"/>
      <c r="H1" s="9"/>
      <c r="I1" s="9"/>
      <c r="J1" s="9"/>
    </row>
    <row r="2" spans="2:10" x14ac:dyDescent="0.25">
      <c r="F2" s="9"/>
      <c r="G2" s="9"/>
      <c r="H2" s="9"/>
      <c r="I2" s="9"/>
      <c r="J2" s="9"/>
    </row>
    <row r="3" spans="2:10" x14ac:dyDescent="0.25">
      <c r="F3" s="9"/>
      <c r="G3" s="9"/>
      <c r="H3" s="9"/>
      <c r="I3" s="9"/>
      <c r="J3" s="9"/>
    </row>
    <row r="4" spans="2:10" ht="15.75" thickBot="1" x14ac:dyDescent="0.3"/>
    <row r="5" spans="2:10" ht="18.75" customHeight="1" thickTop="1" thickBot="1" x14ac:dyDescent="0.3">
      <c r="B5" s="13" t="s">
        <v>39</v>
      </c>
      <c r="C5" s="14"/>
    </row>
    <row r="6" spans="2:10" ht="15.75" thickBot="1" x14ac:dyDescent="0.3">
      <c r="B6" s="15" t="s">
        <v>40</v>
      </c>
      <c r="C6" s="16" t="s">
        <v>0</v>
      </c>
      <c r="F6" t="s">
        <v>44</v>
      </c>
    </row>
    <row r="7" spans="2:10" x14ac:dyDescent="0.25">
      <c r="B7" s="17" t="s">
        <v>2</v>
      </c>
      <c r="C7" s="18">
        <v>0.25</v>
      </c>
      <c r="F7" t="s">
        <v>10</v>
      </c>
      <c r="G7">
        <f>IF(OR(0.03*$G$11&lt;0.1,0.03*$G$11&gt;0.3),0.3,0.03*$G$11)</f>
        <v>0.3</v>
      </c>
    </row>
    <row r="8" spans="2:10" x14ac:dyDescent="0.25">
      <c r="B8" s="19" t="s">
        <v>3</v>
      </c>
      <c r="C8" s="20">
        <v>0.33</v>
      </c>
      <c r="F8" t="s">
        <v>11</v>
      </c>
      <c r="G8">
        <f>IF(OR(0.02*$G$11&lt;0.1,0.02*$G$11&gt;0.3),0.2,0.02*$G$11)</f>
        <v>0.2</v>
      </c>
    </row>
    <row r="9" spans="2:10" x14ac:dyDescent="0.25">
      <c r="B9" s="19" t="s">
        <v>4</v>
      </c>
      <c r="C9" s="20">
        <v>0.27</v>
      </c>
      <c r="F9" t="s">
        <v>43</v>
      </c>
      <c r="G9">
        <f>IF(OR(0.03*$G$11&lt;0.1,0.03*$G$11&gt;0.3),0.3,0.03*$G$11)</f>
        <v>0.3</v>
      </c>
    </row>
    <row r="10" spans="2:10" ht="15.75" thickBot="1" x14ac:dyDescent="0.3">
      <c r="B10" s="21" t="s">
        <v>5</v>
      </c>
      <c r="C10" s="22">
        <v>0.15</v>
      </c>
    </row>
    <row r="11" spans="2:10" ht="16.5" thickTop="1" thickBot="1" x14ac:dyDescent="0.3">
      <c r="F11" t="s">
        <v>45</v>
      </c>
      <c r="G11">
        <v>2</v>
      </c>
    </row>
    <row r="12" spans="2:10" ht="16.5" thickTop="1" thickBot="1" x14ac:dyDescent="0.3">
      <c r="B12" s="10" t="s">
        <v>14</v>
      </c>
      <c r="C12" s="11">
        <f>+SUM(C7:C10)</f>
        <v>1</v>
      </c>
    </row>
    <row r="13" spans="2:10" ht="15.75" thickTop="1" x14ac:dyDescent="0.25"/>
    <row r="15" spans="2:10" x14ac:dyDescent="0.25">
      <c r="G15" s="90" t="s">
        <v>51</v>
      </c>
      <c r="H15" s="90"/>
      <c r="I15" s="90"/>
      <c r="J15" s="90"/>
    </row>
    <row r="16" spans="2:10" ht="15.75" customHeight="1" x14ac:dyDescent="0.25">
      <c r="G16" s="90"/>
      <c r="H16" s="90"/>
      <c r="I16" s="90"/>
      <c r="J16" s="90"/>
    </row>
    <row r="17" spans="2:15" ht="15.75" thickBot="1" x14ac:dyDescent="0.3"/>
    <row r="18" spans="2:15" ht="16.5" thickTop="1" thickBot="1" x14ac:dyDescent="0.3">
      <c r="B18" s="28" t="s">
        <v>41</v>
      </c>
      <c r="C18" s="29"/>
      <c r="D18" s="29"/>
      <c r="E18" s="29"/>
      <c r="F18" s="30"/>
      <c r="K18" s="34" t="s">
        <v>46</v>
      </c>
      <c r="L18" s="35"/>
      <c r="M18" s="35"/>
      <c r="N18" s="35"/>
      <c r="O18" s="36"/>
    </row>
    <row r="19" spans="2:15" ht="16.5" thickTop="1" thickBot="1" x14ac:dyDescent="0.3"/>
    <row r="20" spans="2:15" ht="16.5" thickTop="1" thickBot="1" x14ac:dyDescent="0.3">
      <c r="B20" s="31"/>
      <c r="C20" s="32" t="s">
        <v>7</v>
      </c>
      <c r="D20" s="32" t="s">
        <v>8</v>
      </c>
      <c r="E20" s="32" t="s">
        <v>9</v>
      </c>
      <c r="F20" s="33" t="s">
        <v>42</v>
      </c>
      <c r="K20" s="31"/>
      <c r="L20" s="32" t="s">
        <v>7</v>
      </c>
      <c r="M20" s="32" t="s">
        <v>8</v>
      </c>
      <c r="N20" s="32" t="s">
        <v>9</v>
      </c>
      <c r="O20" s="33" t="s">
        <v>42</v>
      </c>
    </row>
    <row r="21" spans="2:15" x14ac:dyDescent="0.25">
      <c r="B21" s="17" t="s">
        <v>2</v>
      </c>
      <c r="C21" s="25">
        <v>0.2</v>
      </c>
      <c r="D21" s="25">
        <f>+G7</f>
        <v>0.3</v>
      </c>
      <c r="E21" s="25">
        <f>+G8</f>
        <v>0.2</v>
      </c>
      <c r="F21" s="18">
        <f>1-C21-D21-E21</f>
        <v>0.3</v>
      </c>
      <c r="K21" s="17" t="s">
        <v>2</v>
      </c>
      <c r="L21" s="25">
        <f>+C33/C$38</f>
        <v>0.18181818181818182</v>
      </c>
      <c r="M21" s="25">
        <f t="shared" ref="M21:O21" si="0">+D33/D$38</f>
        <v>0.27472527472527475</v>
      </c>
      <c r="N21" s="25">
        <f t="shared" si="0"/>
        <v>0.23255813953488372</v>
      </c>
      <c r="O21" s="18">
        <f t="shared" si="0"/>
        <v>0.31645569620253167</v>
      </c>
    </row>
    <row r="22" spans="2:15" x14ac:dyDescent="0.25">
      <c r="B22" s="19" t="s">
        <v>3</v>
      </c>
      <c r="C22" s="23">
        <f>+G7</f>
        <v>0.3</v>
      </c>
      <c r="D22" s="23">
        <v>0.3</v>
      </c>
      <c r="E22" s="23">
        <f>+G8</f>
        <v>0.2</v>
      </c>
      <c r="F22" s="20">
        <f t="shared" ref="F22:F24" si="1">1-C22-D22-E22</f>
        <v>0.19999999999999996</v>
      </c>
      <c r="K22" s="19" t="s">
        <v>3</v>
      </c>
      <c r="L22" s="23">
        <f t="shared" ref="L22:L24" si="2">+C34/C$38</f>
        <v>0.36</v>
      </c>
      <c r="M22" s="23">
        <f t="shared" ref="M22:M24" si="3">+D34/D$38</f>
        <v>0.36263736263736268</v>
      </c>
      <c r="N22" s="23">
        <f t="shared" ref="N22:N24" si="4">+E34/E$38</f>
        <v>0.30697674418604648</v>
      </c>
      <c r="O22" s="20">
        <f t="shared" ref="O22:O24" si="5">+F34/F$38</f>
        <v>0.27848101265822783</v>
      </c>
    </row>
    <row r="23" spans="2:15" x14ac:dyDescent="0.25">
      <c r="B23" s="19" t="s">
        <v>4</v>
      </c>
      <c r="C23" s="23">
        <f>+G9</f>
        <v>0.3</v>
      </c>
      <c r="D23" s="23">
        <f>+G8</f>
        <v>0.2</v>
      </c>
      <c r="E23" s="23">
        <v>0.2</v>
      </c>
      <c r="F23" s="20">
        <f t="shared" si="1"/>
        <v>0.29999999999999993</v>
      </c>
      <c r="K23" s="19" t="s">
        <v>4</v>
      </c>
      <c r="L23" s="23">
        <f t="shared" si="2"/>
        <v>0.29454545454545455</v>
      </c>
      <c r="M23" s="23">
        <f t="shared" si="3"/>
        <v>0.19780219780219785</v>
      </c>
      <c r="N23" s="23">
        <f t="shared" si="4"/>
        <v>0.25116279069767444</v>
      </c>
      <c r="O23" s="20">
        <f t="shared" si="5"/>
        <v>0.34177215189873417</v>
      </c>
    </row>
    <row r="24" spans="2:15" ht="15.75" thickBot="1" x14ac:dyDescent="0.3">
      <c r="B24" s="21" t="s">
        <v>5</v>
      </c>
      <c r="C24" s="24">
        <f>+G9</f>
        <v>0.3</v>
      </c>
      <c r="D24" s="24">
        <v>0.3</v>
      </c>
      <c r="E24" s="24">
        <f>+G7</f>
        <v>0.3</v>
      </c>
      <c r="F24" s="22">
        <f t="shared" si="1"/>
        <v>9.9999999999999978E-2</v>
      </c>
      <c r="K24" s="21" t="s">
        <v>5</v>
      </c>
      <c r="L24" s="24">
        <f t="shared" si="2"/>
        <v>0.16363636363636361</v>
      </c>
      <c r="M24" s="24">
        <f t="shared" si="3"/>
        <v>0.16483516483516486</v>
      </c>
      <c r="N24" s="24">
        <f t="shared" si="4"/>
        <v>0.2093023255813953</v>
      </c>
      <c r="O24" s="22">
        <f t="shared" si="5"/>
        <v>6.3291139240506319E-2</v>
      </c>
    </row>
    <row r="25" spans="2:15" ht="15.75" thickTop="1" x14ac:dyDescent="0.25"/>
    <row r="27" spans="2:15" x14ac:dyDescent="0.25">
      <c r="G27" s="90" t="s">
        <v>52</v>
      </c>
      <c r="H27" s="90"/>
      <c r="I27" s="90"/>
      <c r="J27" s="90"/>
    </row>
    <row r="28" spans="2:15" ht="15.75" customHeight="1" x14ac:dyDescent="0.25">
      <c r="G28" s="90"/>
      <c r="H28" s="90"/>
      <c r="I28" s="90"/>
      <c r="J28" s="90"/>
    </row>
    <row r="29" spans="2:15" ht="15.75" thickBot="1" x14ac:dyDescent="0.3"/>
    <row r="30" spans="2:15" ht="16.5" thickTop="1" thickBot="1" x14ac:dyDescent="0.3">
      <c r="B30" s="28" t="s">
        <v>47</v>
      </c>
      <c r="C30" s="29"/>
      <c r="D30" s="29"/>
      <c r="E30" s="29"/>
      <c r="F30" s="30"/>
      <c r="K30" s="28" t="s">
        <v>47</v>
      </c>
      <c r="L30" s="29"/>
      <c r="M30" s="29"/>
      <c r="N30" s="29"/>
      <c r="O30" s="30"/>
    </row>
    <row r="31" spans="2:15" ht="16.5" thickTop="1" thickBot="1" x14ac:dyDescent="0.3"/>
    <row r="32" spans="2:15" ht="16.5" thickTop="1" thickBot="1" x14ac:dyDescent="0.3">
      <c r="B32" s="31"/>
      <c r="C32" s="32" t="s">
        <v>7</v>
      </c>
      <c r="D32" s="32" t="s">
        <v>8</v>
      </c>
      <c r="E32" s="32" t="s">
        <v>9</v>
      </c>
      <c r="F32" s="33" t="s">
        <v>42</v>
      </c>
      <c r="K32" s="31"/>
      <c r="L32" s="32" t="s">
        <v>7</v>
      </c>
      <c r="M32" s="32" t="s">
        <v>8</v>
      </c>
      <c r="N32" s="32" t="s">
        <v>9</v>
      </c>
      <c r="O32" s="33" t="s">
        <v>42</v>
      </c>
    </row>
    <row r="33" spans="2:18" x14ac:dyDescent="0.25">
      <c r="B33" s="17" t="s">
        <v>2</v>
      </c>
      <c r="C33" s="25">
        <f>+C21*$C7</f>
        <v>0.05</v>
      </c>
      <c r="D33" s="25">
        <f>+D21*$C7</f>
        <v>7.4999999999999997E-2</v>
      </c>
      <c r="E33" s="25">
        <f>+E21*$C7</f>
        <v>0.05</v>
      </c>
      <c r="F33" s="18">
        <f>+F21*$C7</f>
        <v>7.4999999999999997E-2</v>
      </c>
      <c r="G33" t="s">
        <v>66</v>
      </c>
      <c r="K33" s="17" t="s">
        <v>2</v>
      </c>
      <c r="L33" s="25">
        <f>+L21*C$38</f>
        <v>0.05</v>
      </c>
      <c r="M33" s="25">
        <f t="shared" ref="M33:O33" si="6">+M21*D$38</f>
        <v>7.4999999999999997E-2</v>
      </c>
      <c r="N33" s="25">
        <f t="shared" si="6"/>
        <v>0.05</v>
      </c>
      <c r="O33" s="18">
        <f t="shared" si="6"/>
        <v>7.4999999999999997E-2</v>
      </c>
      <c r="P33" t="s">
        <v>66</v>
      </c>
    </row>
    <row r="34" spans="2:18" x14ac:dyDescent="0.25">
      <c r="B34" s="19" t="s">
        <v>3</v>
      </c>
      <c r="C34" s="23">
        <f>+C22*$C8</f>
        <v>9.9000000000000005E-2</v>
      </c>
      <c r="D34" s="23">
        <f>+D22*$C8</f>
        <v>9.9000000000000005E-2</v>
      </c>
      <c r="E34" s="23">
        <f>+E22*$C8</f>
        <v>6.6000000000000003E-2</v>
      </c>
      <c r="F34" s="20">
        <f>+F22*$C8</f>
        <v>6.5999999999999989E-2</v>
      </c>
      <c r="K34" s="19" t="s">
        <v>3</v>
      </c>
      <c r="L34" s="23">
        <f>+L22*C$38</f>
        <v>9.9000000000000005E-2</v>
      </c>
      <c r="M34" s="23">
        <f>+M22*D$38</f>
        <v>9.9000000000000005E-2</v>
      </c>
      <c r="N34" s="23">
        <f>+N22*E$38</f>
        <v>6.6000000000000003E-2</v>
      </c>
      <c r="O34" s="20">
        <f>+O22*F$38</f>
        <v>6.5999999999999989E-2</v>
      </c>
    </row>
    <row r="35" spans="2:18" x14ac:dyDescent="0.25">
      <c r="B35" s="19" t="s">
        <v>4</v>
      </c>
      <c r="C35" s="23">
        <f>+C23*$C9</f>
        <v>8.1000000000000003E-2</v>
      </c>
      <c r="D35" s="23">
        <f>+D23*$C9</f>
        <v>5.4000000000000006E-2</v>
      </c>
      <c r="E35" s="23">
        <f>+E23*$C9</f>
        <v>5.4000000000000006E-2</v>
      </c>
      <c r="F35" s="20">
        <f>+F23*$C9</f>
        <v>8.0999999999999989E-2</v>
      </c>
      <c r="K35" s="19" t="s">
        <v>4</v>
      </c>
      <c r="L35" s="23">
        <f>+L23*C$38</f>
        <v>8.1000000000000003E-2</v>
      </c>
      <c r="M35" s="23">
        <f>+M23*D$38</f>
        <v>5.4000000000000006E-2</v>
      </c>
      <c r="N35" s="23">
        <f>+N23*E$38</f>
        <v>5.4000000000000013E-2</v>
      </c>
      <c r="O35" s="20">
        <f>+O23*F$38</f>
        <v>8.0999999999999989E-2</v>
      </c>
    </row>
    <row r="36" spans="2:18" ht="15.75" thickBot="1" x14ac:dyDescent="0.3">
      <c r="B36" s="21" t="s">
        <v>5</v>
      </c>
      <c r="C36" s="24">
        <f>+C24*$C10</f>
        <v>4.4999999999999998E-2</v>
      </c>
      <c r="D36" s="24">
        <f>+D24*$C10</f>
        <v>4.4999999999999998E-2</v>
      </c>
      <c r="E36" s="24">
        <f>+E24*$C10</f>
        <v>4.4999999999999998E-2</v>
      </c>
      <c r="F36" s="22">
        <f>+F24*$C10</f>
        <v>1.4999999999999996E-2</v>
      </c>
      <c r="K36" s="21" t="s">
        <v>5</v>
      </c>
      <c r="L36" s="24">
        <f>+L24*C$38</f>
        <v>4.4999999999999998E-2</v>
      </c>
      <c r="M36" s="24">
        <f>+M24*D$38</f>
        <v>4.4999999999999998E-2</v>
      </c>
      <c r="N36" s="24">
        <f>+N24*E$38</f>
        <v>4.4999999999999998E-2</v>
      </c>
      <c r="O36" s="22">
        <f>+O24*F$38</f>
        <v>1.4999999999999996E-2</v>
      </c>
    </row>
    <row r="37" spans="2:18" ht="16.5" thickTop="1" thickBot="1" x14ac:dyDescent="0.3"/>
    <row r="38" spans="2:18" ht="16.5" thickTop="1" thickBot="1" x14ac:dyDescent="0.3">
      <c r="B38" s="62" t="s">
        <v>48</v>
      </c>
      <c r="C38" s="39">
        <f>+SUM(C33:C36)</f>
        <v>0.27500000000000002</v>
      </c>
      <c r="D38" s="37">
        <f t="shared" ref="D38:F38" si="7">+SUM(D33:D36)</f>
        <v>0.27299999999999996</v>
      </c>
      <c r="E38" s="37">
        <f t="shared" si="7"/>
        <v>0.21500000000000002</v>
      </c>
      <c r="F38" s="38">
        <f t="shared" si="7"/>
        <v>0.23699999999999996</v>
      </c>
      <c r="H38" s="12" t="s">
        <v>14</v>
      </c>
      <c r="I38" s="12">
        <f>+SUM(C38:F38)</f>
        <v>1</v>
      </c>
      <c r="K38" s="62" t="s">
        <v>48</v>
      </c>
      <c r="L38" s="39">
        <f>+SUM(L33:L36)</f>
        <v>0.27500000000000002</v>
      </c>
      <c r="M38" s="37">
        <f t="shared" ref="M38:O38" si="8">+SUM(M33:M36)</f>
        <v>0.27299999999999996</v>
      </c>
      <c r="N38" s="37">
        <f t="shared" si="8"/>
        <v>0.21500000000000002</v>
      </c>
      <c r="O38" s="38">
        <f t="shared" si="8"/>
        <v>0.23699999999999996</v>
      </c>
      <c r="Q38" s="12"/>
      <c r="R38" s="12"/>
    </row>
    <row r="39" spans="2:18" ht="16.5" thickTop="1" thickBot="1" x14ac:dyDescent="0.3">
      <c r="B39" s="40" t="s">
        <v>14</v>
      </c>
      <c r="C39" s="41">
        <f>+SUM(C38:F38)</f>
        <v>1</v>
      </c>
      <c r="K39" s="40" t="s">
        <v>14</v>
      </c>
      <c r="L39" s="41">
        <f>+SUM(L38:O38)</f>
        <v>1</v>
      </c>
    </row>
    <row r="40" spans="2:18" ht="15.75" thickTop="1" x14ac:dyDescent="0.25"/>
    <row r="41" spans="2:18" x14ac:dyDescent="0.25">
      <c r="G41" s="90" t="s">
        <v>53</v>
      </c>
      <c r="H41" s="90"/>
      <c r="I41" s="90"/>
      <c r="J41" s="90"/>
    </row>
    <row r="42" spans="2:18" ht="15.75" customHeight="1" x14ac:dyDescent="0.25">
      <c r="G42" s="90"/>
      <c r="H42" s="90"/>
      <c r="I42" s="90"/>
      <c r="J42" s="90"/>
    </row>
    <row r="43" spans="2:18" ht="15.75" thickBot="1" x14ac:dyDescent="0.3"/>
    <row r="44" spans="2:18" ht="16.5" thickTop="1" thickBot="1" x14ac:dyDescent="0.3">
      <c r="B44" s="28" t="s">
        <v>49</v>
      </c>
      <c r="C44" s="29"/>
      <c r="D44" s="29"/>
      <c r="E44" s="29"/>
      <c r="F44" s="30"/>
      <c r="K44" s="28" t="s">
        <v>64</v>
      </c>
      <c r="L44" s="29"/>
      <c r="M44" s="29"/>
      <c r="N44" s="29"/>
      <c r="O44" s="30"/>
    </row>
    <row r="45" spans="2:18" ht="16.5" thickTop="1" thickBot="1" x14ac:dyDescent="0.3">
      <c r="B45" s="6"/>
      <c r="C45" s="6"/>
      <c r="D45" s="6"/>
      <c r="E45" s="6"/>
      <c r="F45" s="6"/>
      <c r="K45" s="6"/>
      <c r="L45" s="6"/>
      <c r="M45" s="6"/>
      <c r="N45" s="6"/>
      <c r="O45" s="6"/>
    </row>
    <row r="46" spans="2:18" ht="16.5" thickTop="1" thickBot="1" x14ac:dyDescent="0.3">
      <c r="B46" s="31"/>
      <c r="C46" s="32" t="s">
        <v>7</v>
      </c>
      <c r="D46" s="32" t="s">
        <v>8</v>
      </c>
      <c r="E46" s="32" t="s">
        <v>9</v>
      </c>
      <c r="F46" s="33" t="s">
        <v>42</v>
      </c>
      <c r="K46" s="31"/>
      <c r="L46" s="32" t="s">
        <v>7</v>
      </c>
      <c r="M46" s="32" t="s">
        <v>8</v>
      </c>
      <c r="N46" s="32" t="s">
        <v>9</v>
      </c>
      <c r="O46" s="33" t="s">
        <v>42</v>
      </c>
    </row>
    <row r="47" spans="2:18" x14ac:dyDescent="0.25">
      <c r="B47" s="17" t="s">
        <v>2</v>
      </c>
      <c r="C47" s="25">
        <f>-L21*LOG(L21,2)</f>
        <v>0.44716938520678134</v>
      </c>
      <c r="D47" s="25">
        <f t="shared" ref="D47:F47" si="9">-M21*LOG(M21,2)</f>
        <v>0.51207100286372853</v>
      </c>
      <c r="E47" s="25">
        <f t="shared" si="9"/>
        <v>0.48938061856156645</v>
      </c>
      <c r="F47" s="18">
        <f t="shared" si="9"/>
        <v>0.52529258177290461</v>
      </c>
      <c r="K47" s="17" t="s">
        <v>2</v>
      </c>
      <c r="L47" s="25">
        <f>-C33*LOG(L21,2)</f>
        <v>0.12297158093186487</v>
      </c>
      <c r="M47" s="25">
        <f t="shared" ref="M47:O47" si="10">-D33*LOG(M21,2)</f>
        <v>0.13979538378179787</v>
      </c>
      <c r="N47" s="25">
        <f t="shared" si="10"/>
        <v>0.10521683299073679</v>
      </c>
      <c r="O47" s="18">
        <f t="shared" si="10"/>
        <v>0.12449434188017837</v>
      </c>
    </row>
    <row r="48" spans="2:18" x14ac:dyDescent="0.25">
      <c r="B48" s="19" t="s">
        <v>3</v>
      </c>
      <c r="C48" s="23">
        <f>-L22*LOG(L22,2)</f>
        <v>0.53061522779966841</v>
      </c>
      <c r="D48" s="23">
        <f>-M22*LOG(M22,2)</f>
        <v>0.53068370535964848</v>
      </c>
      <c r="E48" s="23">
        <f>-N22*LOG(N22,2)</f>
        <v>0.52302658695463466</v>
      </c>
      <c r="F48" s="20">
        <f>-O22*LOG(O22,2)</f>
        <v>0.51361621328956619</v>
      </c>
      <c r="K48" s="19" t="s">
        <v>3</v>
      </c>
      <c r="L48" s="23">
        <f>-C34*LOG(L22,2)</f>
        <v>0.14591918764490883</v>
      </c>
      <c r="M48" s="23">
        <f>-D34*LOG(M22,2)</f>
        <v>0.14487665156318405</v>
      </c>
      <c r="N48" s="23">
        <f>-E34*LOG(N22,2)</f>
        <v>0.11245071619524646</v>
      </c>
      <c r="O48" s="20">
        <f>-F34*LOG(O22,2)</f>
        <v>0.12172704254962716</v>
      </c>
    </row>
    <row r="49" spans="2:24" x14ac:dyDescent="0.25">
      <c r="B49" s="19" t="s">
        <v>4</v>
      </c>
      <c r="C49" s="23">
        <f>-L23*LOG(L23,2)</f>
        <v>0.51941258999170614</v>
      </c>
      <c r="D49" s="23">
        <f>-M23*LOG(M23,2)</f>
        <v>0.46243575272104298</v>
      </c>
      <c r="E49" s="23">
        <f>-N23*LOG(N23,2)</f>
        <v>0.50064413377210959</v>
      </c>
      <c r="F49" s="20">
        <f>-O23*LOG(O23,2)</f>
        <v>0.52936857775149526</v>
      </c>
      <c r="K49" s="19" t="s">
        <v>4</v>
      </c>
      <c r="L49" s="23">
        <f>-C35*LOG(L23,2)</f>
        <v>0.14283846224771918</v>
      </c>
      <c r="M49" s="23">
        <f>-D35*LOG(M23,2)</f>
        <v>0.12624496049284473</v>
      </c>
      <c r="N49" s="23">
        <f>-E35*LOG(N23,2)</f>
        <v>0.10763848876100356</v>
      </c>
      <c r="O49" s="20">
        <f>-F35*LOG(O23,2)</f>
        <v>0.12546035292710436</v>
      </c>
    </row>
    <row r="50" spans="2:24" ht="15.75" thickBot="1" x14ac:dyDescent="0.3">
      <c r="B50" s="21" t="s">
        <v>5</v>
      </c>
      <c r="C50" s="24">
        <f>-L24*LOG(L24,2)</f>
        <v>0.42732568015892947</v>
      </c>
      <c r="D50" s="24">
        <f>-M24*LOG(M24,2)</f>
        <v>0.4287204469104689</v>
      </c>
      <c r="E50" s="24">
        <f>-N24*LOG(N24,2)</f>
        <v>0.47225715765902493</v>
      </c>
      <c r="F50" s="22">
        <f>-O24*LOG(O24,2)</f>
        <v>0.25201599071454056</v>
      </c>
      <c r="K50" s="21" t="s">
        <v>5</v>
      </c>
      <c r="L50" s="24">
        <f>-C36*LOG(L24,2)</f>
        <v>0.11751456204370563</v>
      </c>
      <c r="M50" s="24">
        <f>-D36*LOG(M24,2)</f>
        <v>0.11704068200655798</v>
      </c>
      <c r="N50" s="24">
        <f>-E36*LOG(N24,2)</f>
        <v>0.10153528889669038</v>
      </c>
      <c r="O50" s="22">
        <f>-F36*LOG(O24,2)</f>
        <v>5.9727789799346107E-2</v>
      </c>
    </row>
    <row r="51" spans="2:24" ht="16.5" thickTop="1" thickBot="1" x14ac:dyDescent="0.3"/>
    <row r="52" spans="2:24" ht="17.25" thickTop="1" thickBot="1" x14ac:dyDescent="0.3">
      <c r="B52" s="43" t="s">
        <v>19</v>
      </c>
      <c r="C52" s="44"/>
      <c r="D52" s="44"/>
      <c r="E52" s="44"/>
      <c r="F52" s="45"/>
    </row>
    <row r="53" spans="2:24" ht="15.75" thickBot="1" x14ac:dyDescent="0.3">
      <c r="B53" s="61" t="s">
        <v>20</v>
      </c>
      <c r="C53" s="42">
        <f>+SUM(C47:C50)</f>
        <v>1.9245228831570853</v>
      </c>
      <c r="D53" s="42">
        <f>+SUM(D47:D50)</f>
        <v>1.9339109078548888</v>
      </c>
      <c r="E53" s="42">
        <f>+SUM(E47:E50)</f>
        <v>1.9853084969473356</v>
      </c>
      <c r="F53" s="41">
        <f>+SUM(F47:F50)</f>
        <v>1.8202933635285066</v>
      </c>
      <c r="V53" s="7"/>
      <c r="W53" s="7"/>
      <c r="X53" s="7"/>
    </row>
    <row r="54" spans="2:24" ht="15.75" thickTop="1" x14ac:dyDescent="0.25"/>
    <row r="56" spans="2:24" ht="15.75" thickBot="1" x14ac:dyDescent="0.3"/>
    <row r="57" spans="2:24" ht="17.25" thickTop="1" thickBot="1" x14ac:dyDescent="0.3">
      <c r="B57" s="48" t="s">
        <v>54</v>
      </c>
      <c r="C57" s="49"/>
      <c r="D57" s="49"/>
      <c r="E57" s="49"/>
      <c r="F57" s="50"/>
    </row>
    <row r="58" spans="2:24" ht="15.75" thickBot="1" x14ac:dyDescent="0.3">
      <c r="B58" s="60" t="s">
        <v>23</v>
      </c>
      <c r="C58" s="51">
        <f>+C38*C53</f>
        <v>0.52924379286819845</v>
      </c>
      <c r="D58" s="51">
        <f>+D38*D53</f>
        <v>0.52795767784438463</v>
      </c>
      <c r="E58" s="51">
        <f>+E38*E53</f>
        <v>0.4268413268436772</v>
      </c>
      <c r="F58" s="52">
        <f>+F38*F53</f>
        <v>0.43140952715625597</v>
      </c>
    </row>
    <row r="59" spans="2:24" ht="15.75" thickTop="1" x14ac:dyDescent="0.25">
      <c r="V59" s="7"/>
      <c r="W59" s="7"/>
    </row>
    <row r="60" spans="2:24" ht="15.75" thickBot="1" x14ac:dyDescent="0.3"/>
    <row r="61" spans="2:24" ht="16.5" thickTop="1" thickBot="1" x14ac:dyDescent="0.3">
      <c r="B61" s="88" t="s">
        <v>56</v>
      </c>
      <c r="C61" s="89"/>
      <c r="K61" s="88" t="s">
        <v>56</v>
      </c>
      <c r="L61" s="89"/>
    </row>
    <row r="62" spans="2:24" ht="15.75" thickBot="1" x14ac:dyDescent="0.3">
      <c r="B62" s="46" t="s">
        <v>58</v>
      </c>
      <c r="C62" s="47">
        <f>+SUM(C58:F58)</f>
        <v>1.9154523247125164</v>
      </c>
      <c r="K62" s="46" t="s">
        <v>58</v>
      </c>
      <c r="L62" s="47">
        <f>+SUM(L47:O50)</f>
        <v>1.9154523247125161</v>
      </c>
    </row>
    <row r="63" spans="2:24" ht="15.75" thickTop="1" x14ac:dyDescent="0.25"/>
    <row r="68" spans="2:17" x14ac:dyDescent="0.25">
      <c r="G68" s="90" t="s">
        <v>57</v>
      </c>
      <c r="H68" s="90"/>
      <c r="I68" s="90"/>
      <c r="J68" s="90"/>
    </row>
    <row r="69" spans="2:17" ht="15.75" customHeight="1" x14ac:dyDescent="0.25">
      <c r="G69" s="90"/>
      <c r="H69" s="90"/>
      <c r="I69" s="90"/>
      <c r="J69" s="90"/>
    </row>
    <row r="70" spans="2:17" ht="15.75" thickBot="1" x14ac:dyDescent="0.3"/>
    <row r="71" spans="2:17" ht="16.5" thickTop="1" thickBot="1" x14ac:dyDescent="0.3">
      <c r="B71" s="67"/>
      <c r="C71" s="67"/>
      <c r="F71" s="68" t="s">
        <v>59</v>
      </c>
      <c r="G71" s="69"/>
      <c r="H71" s="69"/>
      <c r="I71" s="69"/>
      <c r="J71" s="70"/>
      <c r="M71" s="68" t="s">
        <v>59</v>
      </c>
      <c r="N71" s="69"/>
      <c r="O71" s="69"/>
      <c r="P71" s="69"/>
      <c r="Q71" s="70"/>
    </row>
    <row r="72" spans="2:17" ht="16.5" thickTop="1" thickBot="1" x14ac:dyDescent="0.3">
      <c r="B72" s="58" t="s">
        <v>24</v>
      </c>
      <c r="C72" s="59"/>
      <c r="D72" s="8"/>
    </row>
    <row r="73" spans="2:17" ht="16.5" thickTop="1" thickBot="1" x14ac:dyDescent="0.3">
      <c r="B73" s="65">
        <f>-C7*LOG(C7,2)</f>
        <v>0.5</v>
      </c>
      <c r="C73" s="66"/>
      <c r="F73" s="71"/>
      <c r="G73" s="72" t="s">
        <v>7</v>
      </c>
      <c r="H73" s="72" t="s">
        <v>8</v>
      </c>
      <c r="I73" s="72" t="s">
        <v>9</v>
      </c>
      <c r="J73" s="73" t="s">
        <v>42</v>
      </c>
      <c r="M73" s="71"/>
      <c r="N73" s="72" t="s">
        <v>7</v>
      </c>
      <c r="O73" s="72" t="s">
        <v>8</v>
      </c>
      <c r="P73" s="72" t="s">
        <v>9</v>
      </c>
      <c r="Q73" s="73" t="s">
        <v>42</v>
      </c>
    </row>
    <row r="74" spans="2:17" x14ac:dyDescent="0.25">
      <c r="B74" s="53">
        <f>-C8*LOG(C8,2)</f>
        <v>0.52782248323736947</v>
      </c>
      <c r="C74" s="54"/>
      <c r="F74" s="74" t="s">
        <v>2</v>
      </c>
      <c r="G74" s="75">
        <f>+C33*LOG(L21/$C7,2)</f>
        <v>-2.2971580931864865E-2</v>
      </c>
      <c r="H74" s="75">
        <f>+D33*LOG(M21/$C7,2)</f>
        <v>1.0204616218202142E-2</v>
      </c>
      <c r="I74" s="75">
        <f>+E33*LOG(N21/$C7,2)</f>
        <v>-5.216832990736781E-3</v>
      </c>
      <c r="J74" s="76">
        <f>+F33*LOG(O21/$C7,2)</f>
        <v>2.5505658119821639E-2</v>
      </c>
      <c r="M74" s="74" t="s">
        <v>2</v>
      </c>
      <c r="N74" s="75">
        <f>+C33*LOG(C33/($C7*C$38),2)</f>
        <v>-2.2971580931864865E-2</v>
      </c>
      <c r="O74" s="75">
        <f>+D33*LOG(D33/($C7*D$38),2)</f>
        <v>1.0204616218202142E-2</v>
      </c>
      <c r="P74" s="75">
        <f>+E33*LOG(E33/($C7*E$38),2)</f>
        <v>-5.216832990736781E-3</v>
      </c>
      <c r="Q74" s="76">
        <f>+F33*LOG(F33/($C7*F$38),2)</f>
        <v>2.5505658119821639E-2</v>
      </c>
    </row>
    <row r="75" spans="2:17" x14ac:dyDescent="0.25">
      <c r="B75" s="53">
        <f>-C9*LOG(C9,2)</f>
        <v>0.51002154565503921</v>
      </c>
      <c r="C75" s="54"/>
      <c r="F75" s="77" t="s">
        <v>3</v>
      </c>
      <c r="G75" s="78">
        <f>+C34*LOG(L22/$C8,2)</f>
        <v>1.2427557326302024E-2</v>
      </c>
      <c r="H75" s="78">
        <f>+D34*LOG(M22/$C8,2)</f>
        <v>1.3470093408026828E-2</v>
      </c>
      <c r="I75" s="78">
        <f>+E34*LOG(N22/$C8,2)</f>
        <v>-6.8862195477725624E-3</v>
      </c>
      <c r="J75" s="79">
        <f>+F34*LOG(O22/$C8,2)</f>
        <v>-1.616254590215328E-2</v>
      </c>
      <c r="M75" s="77" t="s">
        <v>3</v>
      </c>
      <c r="N75" s="78">
        <f>+C34*LOG(C34/($C8*C$38),2)</f>
        <v>1.2427557326302024E-2</v>
      </c>
      <c r="O75" s="78">
        <f>+D34*LOG(D34/($C8*D$38),2)</f>
        <v>1.3470093408026828E-2</v>
      </c>
      <c r="P75" s="78">
        <f>+E34*LOG(E34/($C8*E$38),2)</f>
        <v>-6.8862195477725624E-3</v>
      </c>
      <c r="Q75" s="79">
        <f>+F34*LOG(F34/($C8*F$38),2)</f>
        <v>-1.6162545902153269E-2</v>
      </c>
    </row>
    <row r="76" spans="2:17" ht="15.75" thickBot="1" x14ac:dyDescent="0.3">
      <c r="B76" s="55">
        <f>-C10*LOG(C10,2)</f>
        <v>0.41054483912493089</v>
      </c>
      <c r="C76" s="56"/>
      <c r="F76" s="77" t="s">
        <v>4</v>
      </c>
      <c r="G76" s="78">
        <f>+C35*LOG(L23/$C9,2)</f>
        <v>1.0168001448792565E-2</v>
      </c>
      <c r="H76" s="78">
        <f>+D35*LOG(M23/$C9,2)</f>
        <v>-2.4240651361836885E-2</v>
      </c>
      <c r="I76" s="78">
        <f>+E35*LOG(N23/$C9,2)</f>
        <v>-5.6341796299957236E-3</v>
      </c>
      <c r="J76" s="79">
        <f>+F35*LOG(O23/$C9,2)</f>
        <v>2.7546110769407349E-2</v>
      </c>
      <c r="M76" s="77" t="s">
        <v>4</v>
      </c>
      <c r="N76" s="78">
        <f>+C35*LOG(C35/($C9*C$38),2)</f>
        <v>1.0168001448792565E-2</v>
      </c>
      <c r="O76" s="78">
        <f>+D35*LOG(D35/($C9*D$38),2)</f>
        <v>-2.4240651361836899E-2</v>
      </c>
      <c r="P76" s="78">
        <f>+E35*LOG(E35/($C9*E$38),2)</f>
        <v>-5.6341796299957331E-3</v>
      </c>
      <c r="Q76" s="79">
        <f>+F35*LOG(F35/($C9*F$38),2)</f>
        <v>2.7546110769407366E-2</v>
      </c>
    </row>
    <row r="77" spans="2:17" ht="16.5" thickTop="1" thickBot="1" x14ac:dyDescent="0.3">
      <c r="F77" s="80" t="s">
        <v>5</v>
      </c>
      <c r="G77" s="81">
        <f>+C36*LOG(L24/$C10,2)</f>
        <v>5.6488896937736469E-3</v>
      </c>
      <c r="H77" s="81">
        <f>+D36*LOG(M24/$C10,2)</f>
        <v>6.1227697309212976E-3</v>
      </c>
      <c r="I77" s="81">
        <f>+E36*LOG(N24/$C10,2)</f>
        <v>2.1628162840788917E-2</v>
      </c>
      <c r="J77" s="82">
        <f>+F36*LOG(O24/$C10,2)</f>
        <v>-1.8673305886853012E-2</v>
      </c>
      <c r="M77" s="80" t="s">
        <v>5</v>
      </c>
      <c r="N77" s="81">
        <f>+C36*LOG(C36/($C10*C$38),2)</f>
        <v>5.6488896937736469E-3</v>
      </c>
      <c r="O77" s="81">
        <f>+D36*LOG(D36/($C10*D$38),2)</f>
        <v>6.1227697309212854E-3</v>
      </c>
      <c r="P77" s="81">
        <f>+E36*LOG(E36/($C10*E$38),2)</f>
        <v>2.1628162840788917E-2</v>
      </c>
      <c r="Q77" s="82">
        <f>+F36*LOG(F36/($C10*F$38),2)</f>
        <v>-1.8673305886853009E-2</v>
      </c>
    </row>
    <row r="78" spans="2:17" ht="16.5" thickTop="1" thickBot="1" x14ac:dyDescent="0.3">
      <c r="B78" s="26" t="s">
        <v>55</v>
      </c>
      <c r="C78" s="27"/>
    </row>
    <row r="79" spans="2:17" ht="15.75" thickBot="1" x14ac:dyDescent="0.3">
      <c r="B79" s="63" t="s">
        <v>26</v>
      </c>
      <c r="C79" s="41">
        <f>+SUM(B73:B76)</f>
        <v>1.9483888680173396</v>
      </c>
    </row>
    <row r="80" spans="2:17" ht="15.75" thickTop="1" x14ac:dyDescent="0.25"/>
    <row r="81" spans="2:19" ht="15.75" thickBot="1" x14ac:dyDescent="0.3"/>
    <row r="82" spans="2:19" ht="16.5" thickTop="1" thickBot="1" x14ac:dyDescent="0.3">
      <c r="B82" s="86" t="s">
        <v>29</v>
      </c>
      <c r="C82" s="87"/>
      <c r="F82" s="86" t="s">
        <v>29</v>
      </c>
      <c r="G82" s="87"/>
      <c r="M82" s="86" t="s">
        <v>29</v>
      </c>
      <c r="N82" s="87"/>
    </row>
    <row r="83" spans="2:19" ht="15.75" thickBot="1" x14ac:dyDescent="0.3">
      <c r="B83" s="64" t="s">
        <v>38</v>
      </c>
      <c r="C83" s="57">
        <f>+C79-C62</f>
        <v>3.2936543304823207E-2</v>
      </c>
      <c r="F83" s="64" t="s">
        <v>38</v>
      </c>
      <c r="G83" s="57">
        <f>+SUM(G74:J77)</f>
        <v>3.2936543304823304E-2</v>
      </c>
      <c r="M83" s="64" t="s">
        <v>38</v>
      </c>
      <c r="N83" s="57">
        <f>+SUM(N74:Q77)</f>
        <v>3.2936543304823297E-2</v>
      </c>
    </row>
    <row r="84" spans="2:19" ht="15.75" thickTop="1" x14ac:dyDescent="0.25"/>
    <row r="89" spans="2:19" x14ac:dyDescent="0.25">
      <c r="G89" s="90" t="s">
        <v>60</v>
      </c>
      <c r="H89" s="90"/>
      <c r="I89" s="90"/>
      <c r="J89" s="90"/>
    </row>
    <row r="90" spans="2:19" ht="15.75" customHeight="1" x14ac:dyDescent="0.25">
      <c r="G90" s="90"/>
      <c r="H90" s="90"/>
      <c r="I90" s="90"/>
      <c r="J90" s="90"/>
    </row>
    <row r="91" spans="2:19" ht="15.75" thickBot="1" x14ac:dyDescent="0.3"/>
    <row r="92" spans="2:19" ht="17.25" thickTop="1" thickBot="1" x14ac:dyDescent="0.3">
      <c r="B92" s="91" t="s">
        <v>61</v>
      </c>
      <c r="C92" s="92"/>
      <c r="D92" s="92"/>
      <c r="E92" s="92"/>
      <c r="F92" s="93"/>
      <c r="I92" s="48" t="s">
        <v>63</v>
      </c>
      <c r="J92" s="49"/>
      <c r="K92" s="49"/>
      <c r="L92" s="49"/>
      <c r="O92" s="91" t="s">
        <v>65</v>
      </c>
      <c r="P92" s="92"/>
      <c r="Q92" s="92"/>
      <c r="R92" s="92"/>
      <c r="S92" s="93"/>
    </row>
    <row r="93" spans="2:19" ht="16.5" thickTop="1" thickBot="1" x14ac:dyDescent="0.3">
      <c r="B93" s="6"/>
      <c r="C93" s="6"/>
      <c r="D93" s="6"/>
      <c r="E93" s="6"/>
      <c r="F93" s="6"/>
      <c r="I93" s="83">
        <f>-C38*LOG(C38,2)</f>
        <v>0.51218653096876787</v>
      </c>
      <c r="J93" s="51">
        <f>-D38*LOG(D38,2)</f>
        <v>0.51133641024163012</v>
      </c>
      <c r="K93" s="51">
        <f>-E38*LOG(E38,2)</f>
        <v>0.47678215854061473</v>
      </c>
      <c r="L93" s="51">
        <f>-F38*LOG(F38,2)</f>
        <v>0.49225872547602723</v>
      </c>
      <c r="O93" s="84"/>
      <c r="P93" s="84"/>
      <c r="Q93" s="84"/>
      <c r="R93" s="84"/>
      <c r="S93" s="84"/>
    </row>
    <row r="94" spans="2:19" ht="16.5" thickTop="1" thickBot="1" x14ac:dyDescent="0.3">
      <c r="B94" s="71"/>
      <c r="C94" s="72" t="s">
        <v>7</v>
      </c>
      <c r="D94" s="72" t="s">
        <v>8</v>
      </c>
      <c r="E94" s="72" t="s">
        <v>9</v>
      </c>
      <c r="F94" s="73" t="s">
        <v>42</v>
      </c>
      <c r="O94" s="71"/>
      <c r="P94" s="72" t="s">
        <v>7</v>
      </c>
      <c r="Q94" s="72" t="s">
        <v>8</v>
      </c>
      <c r="R94" s="72" t="s">
        <v>9</v>
      </c>
      <c r="S94" s="73" t="s">
        <v>42</v>
      </c>
    </row>
    <row r="95" spans="2:19" ht="16.5" thickTop="1" thickBot="1" x14ac:dyDescent="0.3">
      <c r="B95" s="74" t="s">
        <v>2</v>
      </c>
      <c r="C95" s="75">
        <f>-C33*LOG(C33,2)</f>
        <v>0.21609640474436814</v>
      </c>
      <c r="D95" s="75">
        <f>-D33*LOG(D33,2)</f>
        <v>0.28027241956246546</v>
      </c>
      <c r="E95" s="75">
        <f>-E33*LOG(E33,2)</f>
        <v>0.21609640474436814</v>
      </c>
      <c r="F95" s="76">
        <f>-F33*LOG(F33,2)</f>
        <v>0.28027241956246546</v>
      </c>
      <c r="I95" s="94" t="s">
        <v>62</v>
      </c>
      <c r="J95" s="11">
        <f>+SUM(I93:L93)</f>
        <v>1.9925638252270397</v>
      </c>
      <c r="O95" s="74" t="s">
        <v>2</v>
      </c>
      <c r="P95" s="75">
        <f>-C33*LOG(C21,2)</f>
        <v>0.11609640474436811</v>
      </c>
      <c r="Q95" s="75">
        <f>-D33*LOG(D21,2)</f>
        <v>0.13027241956246546</v>
      </c>
      <c r="R95" s="75">
        <f>-E33*LOG(E21,2)</f>
        <v>0.11609640474436811</v>
      </c>
      <c r="S95" s="76">
        <f>-F33*LOG(F21,2)</f>
        <v>0.13027241956246546</v>
      </c>
    </row>
    <row r="96" spans="2:19" ht="15.75" thickTop="1" x14ac:dyDescent="0.25">
      <c r="B96" s="77" t="s">
        <v>3</v>
      </c>
      <c r="C96" s="78">
        <f>-C34*LOG(C34,2)</f>
        <v>0.33030633879366528</v>
      </c>
      <c r="D96" s="78">
        <f>-D34*LOG(D34,2)</f>
        <v>0.33030633879366528</v>
      </c>
      <c r="E96" s="78">
        <f>-E34*LOG(E34,2)</f>
        <v>0.25881175091003988</v>
      </c>
      <c r="F96" s="79">
        <f>-F34*LOG(F34,2)</f>
        <v>0.25881175091003983</v>
      </c>
      <c r="O96" s="77" t="s">
        <v>3</v>
      </c>
      <c r="P96" s="78">
        <f>-C34*LOG(C22,2)</f>
        <v>0.17195959382245443</v>
      </c>
      <c r="Q96" s="78">
        <f>-D34*LOG(D22,2)</f>
        <v>0.17195959382245443</v>
      </c>
      <c r="R96" s="78">
        <f>-E34*LOG(E22,2)</f>
        <v>0.15324725426256591</v>
      </c>
      <c r="S96" s="79">
        <f>-F34*LOG(F22,2)</f>
        <v>0.15324725426256591</v>
      </c>
    </row>
    <row r="97" spans="2:19" x14ac:dyDescent="0.25">
      <c r="B97" s="77" t="s">
        <v>4</v>
      </c>
      <c r="C97" s="78">
        <f>-C35*LOG(C35,2)</f>
        <v>0.29370067682397444</v>
      </c>
      <c r="D97" s="78">
        <f>-D35*LOG(D35,2)</f>
        <v>0.22738842625492545</v>
      </c>
      <c r="E97" s="78">
        <f>-E35*LOG(E35,2)</f>
        <v>0.22738842625492545</v>
      </c>
      <c r="F97" s="79">
        <f>-F35*LOG(F35,2)</f>
        <v>0.29370067682397444</v>
      </c>
      <c r="I97">
        <f>+J95+C62</f>
        <v>3.9080161499395558</v>
      </c>
      <c r="O97" s="77" t="s">
        <v>4</v>
      </c>
      <c r="P97" s="78">
        <f>-C35*LOG(C23,2)</f>
        <v>0.14069421312746272</v>
      </c>
      <c r="Q97" s="78">
        <f>-D35*LOG(D23,2)</f>
        <v>0.12538411712391756</v>
      </c>
      <c r="R97" s="78">
        <f>-E35*LOG(E23,2)</f>
        <v>0.12538411712391756</v>
      </c>
      <c r="S97" s="79">
        <f>-F35*LOG(F23,2)</f>
        <v>0.14069421312746269</v>
      </c>
    </row>
    <row r="98" spans="2:19" ht="15.75" thickBot="1" x14ac:dyDescent="0.3">
      <c r="B98" s="80" t="s">
        <v>5</v>
      </c>
      <c r="C98" s="81">
        <f>-C36*LOG(C36,2)</f>
        <v>0.20132690347495855</v>
      </c>
      <c r="D98" s="81">
        <f>-D36*LOG(D36,2)</f>
        <v>0.20132690347495855</v>
      </c>
      <c r="E98" s="81">
        <f>-E36*LOG(E36,2)</f>
        <v>0.20132690347495855</v>
      </c>
      <c r="F98" s="82">
        <f>-F36*LOG(F36,2)</f>
        <v>9.088340533580351E-2</v>
      </c>
      <c r="O98" s="80" t="s">
        <v>5</v>
      </c>
      <c r="P98" s="81">
        <f>-C36*LOG(C24,2)</f>
        <v>7.8163451737479281E-2</v>
      </c>
      <c r="Q98" s="81">
        <f>-D36*LOG(D24,2)</f>
        <v>7.8163451737479281E-2</v>
      </c>
      <c r="R98" s="81">
        <f>-E36*LOG(E24,2)</f>
        <v>7.8163451737479281E-2</v>
      </c>
      <c r="S98" s="82">
        <f>-F36*LOG(F24,2)</f>
        <v>4.9828921423310427E-2</v>
      </c>
    </row>
    <row r="99" spans="2:19" ht="16.5" thickTop="1" thickBot="1" x14ac:dyDescent="0.3"/>
    <row r="100" spans="2:19" ht="16.5" thickTop="1" thickBot="1" x14ac:dyDescent="0.3">
      <c r="O100" s="94" t="s">
        <v>69</v>
      </c>
      <c r="P100" s="11">
        <f>+SUM(P95:S98)</f>
        <v>1.9596272819222165</v>
      </c>
    </row>
    <row r="101" spans="2:19" ht="15.75" thickTop="1" x14ac:dyDescent="0.25">
      <c r="I101" s="85"/>
      <c r="J101" s="85"/>
      <c r="K101" s="85"/>
      <c r="L101" s="85"/>
      <c r="M101" s="85"/>
      <c r="N101" s="85"/>
    </row>
    <row r="103" spans="2:19" ht="15.75" thickBot="1" x14ac:dyDescent="0.3"/>
    <row r="104" spans="2:19" ht="16.5" thickTop="1" thickBot="1" x14ac:dyDescent="0.3">
      <c r="B104" s="26" t="s">
        <v>68</v>
      </c>
      <c r="C104" s="27"/>
      <c r="I104" s="26" t="s">
        <v>68</v>
      </c>
      <c r="J104" s="27"/>
      <c r="O104" s="26" t="s">
        <v>68</v>
      </c>
      <c r="P104" s="27"/>
    </row>
    <row r="105" spans="2:19" ht="15.75" thickBot="1" x14ac:dyDescent="0.3">
      <c r="B105" s="63" t="s">
        <v>67</v>
      </c>
      <c r="C105" s="41">
        <f>+SUM(C95:F98)</f>
        <v>3.9080161499395571</v>
      </c>
      <c r="I105" s="63" t="s">
        <v>67</v>
      </c>
      <c r="J105" s="41">
        <f>+J95+C62</f>
        <v>3.9080161499395558</v>
      </c>
      <c r="O105" s="63" t="s">
        <v>67</v>
      </c>
      <c r="P105" s="41">
        <f>+P100+C79</f>
        <v>3.9080161499395558</v>
      </c>
    </row>
    <row r="106" spans="2:19" ht="15.75" thickTop="1" x14ac:dyDescent="0.25"/>
  </sheetData>
  <mergeCells count="36">
    <mergeCell ref="I104:J104"/>
    <mergeCell ref="O104:P104"/>
    <mergeCell ref="F1:J3"/>
    <mergeCell ref="G15:J16"/>
    <mergeCell ref="G27:J28"/>
    <mergeCell ref="G41:J42"/>
    <mergeCell ref="G68:J69"/>
    <mergeCell ref="B72:C72"/>
    <mergeCell ref="B104:C104"/>
    <mergeCell ref="O92:S92"/>
    <mergeCell ref="B76:C76"/>
    <mergeCell ref="G89:J90"/>
    <mergeCell ref="B82:C82"/>
    <mergeCell ref="F82:G82"/>
    <mergeCell ref="M82:N82"/>
    <mergeCell ref="B92:F92"/>
    <mergeCell ref="I92:L92"/>
    <mergeCell ref="B78:C78"/>
    <mergeCell ref="B61:C61"/>
    <mergeCell ref="K61:L61"/>
    <mergeCell ref="F71:J71"/>
    <mergeCell ref="M71:Q71"/>
    <mergeCell ref="B75:C75"/>
    <mergeCell ref="B74:C74"/>
    <mergeCell ref="B73:C73"/>
    <mergeCell ref="V53:X53"/>
    <mergeCell ref="V59:W59"/>
    <mergeCell ref="B57:F57"/>
    <mergeCell ref="K44:O44"/>
    <mergeCell ref="B44:F44"/>
    <mergeCell ref="B52:F52"/>
    <mergeCell ref="B5:C5"/>
    <mergeCell ref="B18:F18"/>
    <mergeCell ref="K18:O18"/>
    <mergeCell ref="B30:F30"/>
    <mergeCell ref="K30:O30"/>
  </mergeCells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canal1</vt:lpstr>
      <vt:lpstr>canal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Lucas De Lellis</cp:lastModifiedBy>
  <dcterms:created xsi:type="dcterms:W3CDTF">2015-06-05T18:19:34Z</dcterms:created>
  <dcterms:modified xsi:type="dcterms:W3CDTF">2022-11-18T23:14:25Z</dcterms:modified>
</cp:coreProperties>
</file>