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2024\Regenesys\Data Analytics\Day 1 -Data Analytics with Excel\"/>
    </mc:Choice>
  </mc:AlternateContent>
  <xr:revisionPtr revIDLastSave="0" documentId="8_{C254309F-16D1-4117-B502-9AC0B8B109F7}" xr6:coauthVersionLast="47" xr6:coauthVersionMax="47" xr10:uidLastSave="{00000000-0000-0000-0000-000000000000}"/>
  <bookViews>
    <workbookView xWindow="-120" yWindow="-120" windowWidth="20730" windowHeight="11040" firstSheet="6" activeTab="6" xr2:uid="{00000000-000D-0000-FFFF-FFFF00000000}"/>
  </bookViews>
  <sheets>
    <sheet name="Basics Functions" sheetId="1" r:id="rId1"/>
    <sheet name="Custom number format &amp; text fun" sheetId="2" r:id="rId2"/>
    <sheet name="conditional formatting" sheetId="3" r:id="rId3"/>
    <sheet name="Name Range" sheetId="4" r:id="rId4"/>
    <sheet name="functions &amp; formulas" sheetId="5" r:id="rId5"/>
    <sheet name="Lookup &amp; Pivot Table" sheetId="6" r:id="rId6"/>
    <sheet name="Sort &amp; Filter Data in Tables" sheetId="7" r:id="rId7"/>
    <sheet name="Database Functions" sheetId="8" r:id="rId8"/>
    <sheet name="Sheet2" sheetId="9" r:id="rId9"/>
    <sheet name="Working with Charts" sheetId="10" r:id="rId10"/>
    <sheet name="Shared Workbooks" sheetId="11" r:id="rId11"/>
    <sheet name="Linking multiple workbooks" sheetId="12" r:id="rId12"/>
    <sheet name="Protecting Workbooks" sheetId="13" r:id="rId13"/>
  </sheets>
  <externalReferences>
    <externalReference r:id="rId14"/>
    <externalReference r:id="rId15"/>
  </externalReferences>
  <definedNames>
    <definedName name="_xlnm._FilterDatabase" localSheetId="6" hidden="1">'Sort &amp; Filter Data in Tables'!$A$115:$A$120</definedName>
    <definedName name="Basic_Salary">'Basics Functions'!$E$2:$E$1048576</definedName>
    <definedName name="DA">'Basics Functions'!$H$2:$H$1048576</definedName>
    <definedName name="dynamicstoreamount">OFFSET('Name Range'!$C$25,0,0,COUNTA('Name Range'!$C$3:$C$500),1)</definedName>
    <definedName name="_xlnm.Extract" localSheetId="6">'Sort &amp; Filter Data in Tables'!#REF!</definedName>
    <definedName name="HRA">'Basics Functions'!$G$2:$G$1048576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taticStoreAmount">'Name Range'!$C$4:$C$6</definedName>
    <definedName name="Z_064965CD_BD07_4A4A_A46E_CBA62651141F_.wvu.FilterData" localSheetId="6" hidden="1">'Sort &amp; Filter Data in Tables'!$A$115:$A$120</definedName>
  </definedNames>
  <calcPr calcId="191029"/>
  <customWorkbookViews>
    <customWorkbookView name="user - Personal View" guid="{064965CD-BD07-4A4A-A46E-CBA62651141F}" mergeInterval="0" personalView="1" maximized="1" xWindow="-8" yWindow="-8" windowWidth="1382" windowHeight="744" activeSheetId="11"/>
  </customWorkbookViews>
  <pivotCaches>
    <pivotCache cacheId="0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7" i="1" l="1"/>
  <c r="I46" i="1"/>
  <c r="I45" i="1"/>
  <c r="I44" i="1"/>
  <c r="I43" i="1"/>
  <c r="I42" i="1"/>
  <c r="I41" i="1"/>
  <c r="I40" i="1"/>
  <c r="I39" i="1"/>
  <c r="I38" i="1"/>
  <c r="I37" i="1"/>
  <c r="I36" i="1"/>
  <c r="B37" i="1"/>
  <c r="L22" i="1"/>
  <c r="L21" i="1"/>
  <c r="L19" i="1"/>
  <c r="L18" i="1"/>
  <c r="H31" i="1"/>
  <c r="G31" i="1"/>
  <c r="I31" i="1" s="1"/>
  <c r="H30" i="1"/>
  <c r="G30" i="1"/>
  <c r="H29" i="1"/>
  <c r="G29" i="1"/>
  <c r="I29" i="1" s="1"/>
  <c r="H28" i="1"/>
  <c r="G28" i="1"/>
  <c r="H27" i="1"/>
  <c r="G27" i="1"/>
  <c r="H26" i="1"/>
  <c r="G26" i="1"/>
  <c r="I26" i="1" s="1"/>
  <c r="H25" i="1"/>
  <c r="G25" i="1"/>
  <c r="H24" i="1"/>
  <c r="G24" i="1"/>
  <c r="H23" i="1"/>
  <c r="G23" i="1"/>
  <c r="I23" i="1" s="1"/>
  <c r="H22" i="1"/>
  <c r="G22" i="1"/>
  <c r="H21" i="1"/>
  <c r="G21" i="1"/>
  <c r="I21" i="1" s="1"/>
  <c r="H20" i="1"/>
  <c r="G20" i="1"/>
  <c r="H19" i="1"/>
  <c r="G19" i="1"/>
  <c r="I19" i="1" s="1"/>
  <c r="H18" i="1"/>
  <c r="G18" i="1"/>
  <c r="H17" i="1"/>
  <c r="G17" i="1"/>
  <c r="I17" i="1" s="1"/>
  <c r="H16" i="1"/>
  <c r="G16" i="1"/>
  <c r="I16" i="1" s="1"/>
  <c r="H15" i="1"/>
  <c r="G15" i="1"/>
  <c r="I15" i="1" s="1"/>
  <c r="H14" i="1"/>
  <c r="G14" i="1"/>
  <c r="H13" i="1"/>
  <c r="G13" i="1"/>
  <c r="I13" i="1" s="1"/>
  <c r="H12" i="1"/>
  <c r="G12" i="1"/>
  <c r="H11" i="1"/>
  <c r="G11" i="1"/>
  <c r="H10" i="1"/>
  <c r="G10" i="1"/>
  <c r="I10" i="1" s="1"/>
  <c r="H9" i="1"/>
  <c r="G9" i="1"/>
  <c r="H8" i="1"/>
  <c r="G8" i="1"/>
  <c r="H7" i="1"/>
  <c r="G7" i="1"/>
  <c r="I7" i="1" s="1"/>
  <c r="H6" i="1"/>
  <c r="G6" i="1"/>
  <c r="H5" i="1"/>
  <c r="G5" i="1"/>
  <c r="I5" i="1" s="1"/>
  <c r="H4" i="1"/>
  <c r="G4" i="1"/>
  <c r="H3" i="1"/>
  <c r="G3" i="1"/>
  <c r="I3" i="1" s="1"/>
  <c r="H2" i="1"/>
  <c r="G2" i="1"/>
  <c r="I4" i="1" l="1"/>
  <c r="I8" i="1"/>
  <c r="I12" i="1"/>
  <c r="I27" i="1"/>
  <c r="I11" i="1"/>
  <c r="I20" i="1"/>
  <c r="I24" i="1"/>
  <c r="I28" i="1"/>
  <c r="I6" i="1"/>
  <c r="I14" i="1"/>
  <c r="I18" i="1"/>
  <c r="I25" i="1"/>
  <c r="I22" i="1"/>
  <c r="I2" i="1"/>
  <c r="I9" i="1"/>
  <c r="I30" i="1"/>
  <c r="N26" i="12" l="1"/>
  <c r="G27" i="12"/>
  <c r="H27" i="12"/>
  <c r="I27" i="12"/>
  <c r="J27" i="12"/>
  <c r="K27" i="12"/>
  <c r="G26" i="12"/>
  <c r="H26" i="12"/>
  <c r="I26" i="12"/>
  <c r="J26" i="12"/>
  <c r="K26" i="12"/>
  <c r="G15" i="12"/>
  <c r="G16" i="12"/>
  <c r="H16" i="12"/>
  <c r="I16" i="12"/>
  <c r="J16" i="12"/>
  <c r="K16" i="12"/>
  <c r="G18" i="12"/>
  <c r="H18" i="12"/>
  <c r="I18" i="12"/>
  <c r="J18" i="12"/>
  <c r="K18" i="12"/>
  <c r="G19" i="12"/>
  <c r="H19" i="12"/>
  <c r="I19" i="12"/>
  <c r="J19" i="12"/>
  <c r="K19" i="12"/>
  <c r="G20" i="12"/>
  <c r="H20" i="12"/>
  <c r="I20" i="12"/>
  <c r="J20" i="12"/>
  <c r="K20" i="12"/>
  <c r="G21" i="12"/>
  <c r="H21" i="12"/>
  <c r="I21" i="12"/>
  <c r="J21" i="12"/>
  <c r="K21" i="12"/>
  <c r="G22" i="12"/>
  <c r="H22" i="12"/>
  <c r="I22" i="12"/>
  <c r="J22" i="12"/>
  <c r="K22" i="12"/>
  <c r="G23" i="12"/>
  <c r="H23" i="12"/>
  <c r="I23" i="12"/>
  <c r="J23" i="12"/>
  <c r="K23" i="12"/>
  <c r="G24" i="12"/>
  <c r="H24" i="12"/>
  <c r="I24" i="12"/>
  <c r="J24" i="12"/>
  <c r="K24" i="12"/>
  <c r="G25" i="12"/>
  <c r="H25" i="12"/>
  <c r="I25" i="12"/>
  <c r="J25" i="12"/>
  <c r="K25" i="12"/>
  <c r="H17" i="12"/>
  <c r="I17" i="12"/>
  <c r="J17" i="12"/>
  <c r="K17" i="12"/>
  <c r="G17" i="12"/>
  <c r="A16" i="12"/>
  <c r="B16" i="12"/>
  <c r="C16" i="12"/>
  <c r="D16" i="12"/>
  <c r="E16" i="12"/>
  <c r="A18" i="12"/>
  <c r="B18" i="12"/>
  <c r="C18" i="12"/>
  <c r="D18" i="12"/>
  <c r="E18" i="12"/>
  <c r="A19" i="12"/>
  <c r="B19" i="12"/>
  <c r="C19" i="12"/>
  <c r="D19" i="12"/>
  <c r="E19" i="12"/>
  <c r="A20" i="12"/>
  <c r="B20" i="12"/>
  <c r="C20" i="12"/>
  <c r="D20" i="12"/>
  <c r="E20" i="12"/>
  <c r="A21" i="12"/>
  <c r="B21" i="12"/>
  <c r="C21" i="12"/>
  <c r="D21" i="12"/>
  <c r="E21" i="12"/>
  <c r="A22" i="12"/>
  <c r="B22" i="12"/>
  <c r="C22" i="12"/>
  <c r="D22" i="12"/>
  <c r="E22" i="12"/>
  <c r="A23" i="12"/>
  <c r="B23" i="12"/>
  <c r="C23" i="12"/>
  <c r="D23" i="12"/>
  <c r="E23" i="12"/>
  <c r="A24" i="12"/>
  <c r="B24" i="12"/>
  <c r="C24" i="12"/>
  <c r="D24" i="12"/>
  <c r="E24" i="12"/>
  <c r="A25" i="12"/>
  <c r="B25" i="12"/>
  <c r="C25" i="12"/>
  <c r="D25" i="12"/>
  <c r="E25" i="12"/>
  <c r="B17" i="12"/>
  <c r="C17" i="12"/>
  <c r="D17" i="12"/>
  <c r="E17" i="12"/>
  <c r="A17" i="12"/>
  <c r="C5" i="12"/>
  <c r="N25" i="12" l="1"/>
  <c r="N42" i="8"/>
  <c r="J42" i="8"/>
  <c r="F42" i="8"/>
  <c r="N37" i="8"/>
  <c r="N33" i="8"/>
  <c r="N28" i="8"/>
  <c r="J37" i="8"/>
  <c r="J33" i="8"/>
  <c r="J28" i="8"/>
  <c r="F36" i="8"/>
  <c r="F31" i="8"/>
  <c r="F28" i="8"/>
  <c r="B43" i="2" l="1"/>
  <c r="C43" i="2" s="1"/>
  <c r="B44" i="2"/>
  <c r="B45" i="2"/>
  <c r="B46" i="2"/>
  <c r="B47" i="2"/>
  <c r="B42" i="2"/>
  <c r="C42" i="2" s="1"/>
  <c r="C34" i="2"/>
  <c r="B32" i="2"/>
  <c r="B30" i="2"/>
  <c r="C28" i="2"/>
  <c r="C26" i="2"/>
  <c r="B26" i="2"/>
  <c r="B16" i="2"/>
  <c r="B17" i="2"/>
  <c r="B18" i="2"/>
  <c r="B19" i="2"/>
  <c r="D12" i="2"/>
  <c r="E10" i="2"/>
  <c r="B5" i="2"/>
  <c r="C40" i="7" l="1"/>
  <c r="D40" i="7"/>
  <c r="E40" i="7"/>
  <c r="F40" i="7"/>
  <c r="B40" i="7"/>
  <c r="H74" i="7"/>
  <c r="G74" i="7"/>
  <c r="H73" i="7"/>
  <c r="G73" i="7"/>
  <c r="H72" i="7"/>
  <c r="G72" i="7"/>
  <c r="H71" i="7"/>
  <c r="G71" i="7"/>
  <c r="H70" i="7"/>
  <c r="G70" i="7"/>
  <c r="H69" i="7"/>
  <c r="G69" i="7"/>
  <c r="H63" i="7"/>
  <c r="G63" i="7"/>
  <c r="H68" i="7"/>
  <c r="G68" i="7"/>
  <c r="H67" i="7"/>
  <c r="G67" i="7"/>
  <c r="H89" i="7"/>
  <c r="G89" i="7"/>
  <c r="H88" i="7"/>
  <c r="G88" i="7"/>
  <c r="H87" i="7"/>
  <c r="G87" i="7"/>
  <c r="H86" i="7"/>
  <c r="G86" i="7"/>
  <c r="H85" i="7"/>
  <c r="G85" i="7"/>
  <c r="H62" i="7"/>
  <c r="G62" i="7"/>
  <c r="H84" i="7"/>
  <c r="G84" i="7"/>
  <c r="H83" i="7"/>
  <c r="G83" i="7"/>
  <c r="H66" i="7"/>
  <c r="G66" i="7"/>
  <c r="H82" i="7"/>
  <c r="G82" i="7"/>
  <c r="H81" i="7"/>
  <c r="G81" i="7"/>
  <c r="H80" i="7"/>
  <c r="G80" i="7"/>
  <c r="H65" i="7"/>
  <c r="G65" i="7"/>
  <c r="H79" i="7"/>
  <c r="G79" i="7"/>
  <c r="H61" i="7"/>
  <c r="G61" i="7"/>
  <c r="H78" i="7"/>
  <c r="G78" i="7"/>
  <c r="H77" i="7"/>
  <c r="G77" i="7"/>
  <c r="H60" i="7"/>
  <c r="G60" i="7"/>
  <c r="H76" i="7"/>
  <c r="G76" i="7"/>
  <c r="H75" i="7"/>
  <c r="G75" i="7"/>
  <c r="H64" i="7"/>
  <c r="G64" i="7"/>
  <c r="I76" i="7" l="1"/>
  <c r="I66" i="7"/>
  <c r="I85" i="7"/>
  <c r="I89" i="7"/>
  <c r="I69" i="7"/>
  <c r="I73" i="7"/>
  <c r="I80" i="7"/>
  <c r="I70" i="7"/>
  <c r="I81" i="7"/>
  <c r="I79" i="7"/>
  <c r="I62" i="7"/>
  <c r="I63" i="7"/>
  <c r="I65" i="7"/>
  <c r="I71" i="7"/>
  <c r="I64" i="7"/>
  <c r="I77" i="7"/>
  <c r="I61" i="7"/>
  <c r="I84" i="7"/>
  <c r="I87" i="7"/>
  <c r="I68" i="7"/>
  <c r="I78" i="7"/>
  <c r="I88" i="7"/>
  <c r="I83" i="7"/>
  <c r="I86" i="7"/>
  <c r="I72" i="7"/>
  <c r="I60" i="7"/>
  <c r="I67" i="7"/>
  <c r="I75" i="7"/>
  <c r="I82" i="7"/>
  <c r="I74" i="7"/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" i="6"/>
  <c r="N58" i="5"/>
  <c r="V55" i="5"/>
  <c r="V56" i="5"/>
  <c r="V57" i="5"/>
  <c r="V58" i="5"/>
  <c r="V59" i="5"/>
  <c r="U55" i="5"/>
  <c r="U56" i="5"/>
  <c r="U57" i="5"/>
  <c r="U58" i="5"/>
  <c r="U59" i="5"/>
  <c r="T55" i="5"/>
  <c r="T56" i="5"/>
  <c r="T57" i="5"/>
  <c r="T58" i="5"/>
  <c r="T59" i="5"/>
  <c r="S55" i="5"/>
  <c r="S56" i="5"/>
  <c r="S57" i="5"/>
  <c r="S58" i="5"/>
  <c r="S59" i="5"/>
  <c r="R55" i="5"/>
  <c r="R56" i="5"/>
  <c r="R57" i="5"/>
  <c r="R58" i="5"/>
  <c r="R59" i="5"/>
  <c r="Q55" i="5"/>
  <c r="Q56" i="5"/>
  <c r="Q57" i="5"/>
  <c r="Q58" i="5"/>
  <c r="Q59" i="5"/>
  <c r="P55" i="5"/>
  <c r="P56" i="5"/>
  <c r="P57" i="5"/>
  <c r="P58" i="5"/>
  <c r="P59" i="5"/>
  <c r="O55" i="5"/>
  <c r="O56" i="5"/>
  <c r="O57" i="5"/>
  <c r="O58" i="5"/>
  <c r="O59" i="5"/>
  <c r="N55" i="5"/>
  <c r="N56" i="5"/>
  <c r="N57" i="5"/>
  <c r="N59" i="5"/>
  <c r="W54" i="5"/>
  <c r="V54" i="5"/>
  <c r="U54" i="5"/>
  <c r="T54" i="5"/>
  <c r="S54" i="5"/>
  <c r="R54" i="5"/>
  <c r="Q54" i="5"/>
  <c r="P54" i="5"/>
  <c r="O54" i="5"/>
  <c r="N54" i="5"/>
  <c r="O21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22" i="5"/>
  <c r="Q7" i="5"/>
  <c r="Q8" i="5"/>
  <c r="Q9" i="5"/>
  <c r="Q10" i="5"/>
  <c r="Q11" i="5"/>
  <c r="Q12" i="5"/>
  <c r="Q13" i="5"/>
  <c r="Q14" i="5"/>
  <c r="Q15" i="5"/>
  <c r="Q6" i="5"/>
  <c r="H87" i="5"/>
  <c r="H80" i="5"/>
  <c r="H74" i="5"/>
  <c r="H67" i="5"/>
  <c r="H60" i="5"/>
  <c r="H44" i="5"/>
  <c r="H51" i="5"/>
  <c r="B12" i="5" l="1"/>
  <c r="D7" i="5"/>
  <c r="D8" i="5"/>
  <c r="D9" i="5"/>
  <c r="D10" i="5"/>
  <c r="D11" i="5"/>
  <c r="D6" i="5"/>
  <c r="B24" i="5"/>
  <c r="D12" i="5" l="1"/>
  <c r="F24" i="4"/>
  <c r="G3" i="4"/>
  <c r="D43" i="2"/>
  <c r="D44" i="2"/>
  <c r="D45" i="2"/>
  <c r="D46" i="2"/>
  <c r="D47" i="2"/>
  <c r="D42" i="2"/>
  <c r="C44" i="2"/>
  <c r="C45" i="2"/>
  <c r="C46" i="2"/>
  <c r="C47" i="2"/>
  <c r="B28" i="2"/>
  <c r="B3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19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vinod will relocate to chennai next month
</t>
        </r>
      </text>
    </comment>
    <comment ref="A20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priya like banana
</t>
        </r>
      </text>
    </comment>
    <comment ref="D49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vinod will relocate to chennai next month
</t>
        </r>
      </text>
    </comment>
    <comment ref="A50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priya like banana
</t>
        </r>
      </text>
    </comment>
  </commentList>
</comments>
</file>

<file path=xl/sharedStrings.xml><?xml version="1.0" encoding="utf-8"?>
<sst xmlns="http://schemas.openxmlformats.org/spreadsheetml/2006/main" count="1179" uniqueCount="474">
  <si>
    <t>Date</t>
  </si>
  <si>
    <t>Time</t>
  </si>
  <si>
    <t>Time Greater than 24 Hours</t>
  </si>
  <si>
    <t>Percents</t>
  </si>
  <si>
    <t>Fractions</t>
  </si>
  <si>
    <t>Words with Numbers</t>
  </si>
  <si>
    <t>Blank</t>
  </si>
  <si>
    <t>Custom number format allows you to have word in a cell</t>
  </si>
  <si>
    <t>with number. This allows you to use number still in a formula</t>
  </si>
  <si>
    <t>General ctr+shift+~</t>
  </si>
  <si>
    <t>Units</t>
  </si>
  <si>
    <t>Sales</t>
  </si>
  <si>
    <t>Four Sections</t>
  </si>
  <si>
    <t>The text function converts a number to  text with</t>
  </si>
  <si>
    <t>custom Number Format that you specify</t>
  </si>
  <si>
    <t>Text(number, "Custom number format in quotes")</t>
  </si>
  <si>
    <t>Text Function with custom number format and &amp;        (Ampersand) to make label</t>
  </si>
  <si>
    <t>Does Date match Jan</t>
  </si>
  <si>
    <t>Criteria 1</t>
  </si>
  <si>
    <t>Criteria 2</t>
  </si>
  <si>
    <t>jan</t>
  </si>
  <si>
    <t>Text Function with custom number format to check criteria</t>
  </si>
  <si>
    <t>Text Function with custom number format to count dates in january</t>
  </si>
  <si>
    <t>Jan</t>
  </si>
  <si>
    <t>Count</t>
  </si>
  <si>
    <t>Dates</t>
  </si>
  <si>
    <t>Date in Jan 2015?</t>
  </si>
  <si>
    <t>Convert TRUE &amp; FALSE to 1 &amp; 0 with --</t>
  </si>
  <si>
    <t>Convert True and False to 1&amp; 0 with *1</t>
  </si>
  <si>
    <t>23/2/2015</t>
  </si>
  <si>
    <t>Pankaj</t>
  </si>
  <si>
    <t>Hardik</t>
  </si>
  <si>
    <t>Bhagavathi</t>
  </si>
  <si>
    <t>Raghvendra</t>
  </si>
  <si>
    <t>Divya</t>
  </si>
  <si>
    <t>Vinod</t>
  </si>
  <si>
    <t>Krishnakumar</t>
  </si>
  <si>
    <t>Naveen</t>
  </si>
  <si>
    <t>Gautam</t>
  </si>
  <si>
    <t>Radha</t>
  </si>
  <si>
    <t>Vasant</t>
  </si>
  <si>
    <t>Dhanya</t>
  </si>
  <si>
    <t>Usha</t>
  </si>
  <si>
    <t>Abhijeet</t>
  </si>
  <si>
    <t>Palani</t>
  </si>
  <si>
    <t>Amar</t>
  </si>
  <si>
    <t>Mukesh</t>
  </si>
  <si>
    <t>Alangar</t>
  </si>
  <si>
    <t>#</t>
  </si>
  <si>
    <t>Sales Person</t>
  </si>
  <si>
    <t>Apr</t>
  </si>
  <si>
    <t>May</t>
  </si>
  <si>
    <t>Mar</t>
  </si>
  <si>
    <t>Feb</t>
  </si>
  <si>
    <t>A Name Range is a set  of Cells with a name -you can refer to that name for calculations and other useful purposes</t>
  </si>
  <si>
    <t>A name Range does not expand and contract as records are added or removed - so you should calculate the size of the range</t>
  </si>
  <si>
    <t>Hence we need dynamic name range</t>
  </si>
  <si>
    <t>COUNTA: a function that counts how many blank cells there are</t>
  </si>
  <si>
    <r>
      <t>OFFSET is a function that starts at a given spot, then you can tell it how far to move right-and-left up-and-down =</t>
    </r>
    <r>
      <rPr>
        <b/>
        <sz val="11"/>
        <color theme="0" tint="-4.9989318521683403E-2"/>
        <rFont val="Calibri"/>
        <family val="2"/>
        <scheme val="minor"/>
      </rPr>
      <t>OFFSET(FirstCell,0,0,counta(firstcell,lastcell,),1</t>
    </r>
    <r>
      <rPr>
        <b/>
        <sz val="11"/>
        <color theme="1"/>
        <rFont val="Calibri"/>
        <family val="2"/>
        <scheme val="minor"/>
      </rPr>
      <t>)</t>
    </r>
  </si>
  <si>
    <t>Named Range</t>
  </si>
  <si>
    <t xml:space="preserve">Date </t>
  </si>
  <si>
    <t>Store</t>
  </si>
  <si>
    <t>Amount</t>
  </si>
  <si>
    <t>Total Sales:</t>
  </si>
  <si>
    <t>Store #1</t>
  </si>
  <si>
    <t>Store#2</t>
  </si>
  <si>
    <t>Store #3</t>
  </si>
  <si>
    <t>Store # 4</t>
  </si>
  <si>
    <t>15/1/2015</t>
  </si>
  <si>
    <t>Store # 1</t>
  </si>
  <si>
    <t>Relative Vs Absolute Cell Reference</t>
  </si>
  <si>
    <t>Relative Reference</t>
  </si>
  <si>
    <t>Name</t>
  </si>
  <si>
    <t>Percentage</t>
  </si>
  <si>
    <t>Tina</t>
  </si>
  <si>
    <t>Sue</t>
  </si>
  <si>
    <t>Chin</t>
  </si>
  <si>
    <t>Hien</t>
  </si>
  <si>
    <t>Dennis</t>
  </si>
  <si>
    <t>Isaac</t>
  </si>
  <si>
    <t>Total Sale</t>
  </si>
  <si>
    <t>Sales done</t>
  </si>
  <si>
    <t>Absolute Reference</t>
  </si>
  <si>
    <t>Qty Sold</t>
  </si>
  <si>
    <t>Price per Qty</t>
  </si>
  <si>
    <t>Total Cost</t>
  </si>
  <si>
    <t>Multiplication table</t>
  </si>
  <si>
    <t>Sumif…Sumifs…countif…..countifs ….Averageif…..AverageIfs…..example</t>
  </si>
  <si>
    <t>SalesRep</t>
  </si>
  <si>
    <t>Customer</t>
  </si>
  <si>
    <t>Product</t>
  </si>
  <si>
    <t>Mitchelle</t>
  </si>
  <si>
    <t>Sara</t>
  </si>
  <si>
    <t>Amazon</t>
  </si>
  <si>
    <t>HD</t>
  </si>
  <si>
    <t>OD</t>
  </si>
  <si>
    <t>Economist</t>
  </si>
  <si>
    <t>HM</t>
  </si>
  <si>
    <t>Yahoo</t>
  </si>
  <si>
    <t>Google</t>
  </si>
  <si>
    <t>COL Item</t>
  </si>
  <si>
    <t>AIM Item</t>
  </si>
  <si>
    <t>RAD Item</t>
  </si>
  <si>
    <t>SIM Item</t>
  </si>
  <si>
    <t>Ex 1 Add w One condition</t>
  </si>
  <si>
    <t>=SUMIF(Criteria_range,Criteria,sum_range)</t>
  </si>
  <si>
    <t>Ex 2 Add w two condition</t>
  </si>
  <si>
    <t>Comparative Operators</t>
  </si>
  <si>
    <t>Add Sales</t>
  </si>
  <si>
    <t>Ex 4 Greater than</t>
  </si>
  <si>
    <t>Ex 5 Greater than or equal to</t>
  </si>
  <si>
    <t>Ex 6 Less than</t>
  </si>
  <si>
    <t>Ex 7 Less than or equal to</t>
  </si>
  <si>
    <t>Ex 8: Equal to</t>
  </si>
  <si>
    <t>Ex 9: Not Equal to</t>
  </si>
  <si>
    <t>&gt; 15000</t>
  </si>
  <si>
    <t>&gt;= 15000</t>
  </si>
  <si>
    <t>&lt; 15000</t>
  </si>
  <si>
    <t>&lt;= 15000</t>
  </si>
  <si>
    <t>&lt;&gt; 15000</t>
  </si>
  <si>
    <t>=COUNTIF(Criteria_range,Criteria,sum_range)</t>
  </si>
  <si>
    <t>=AVERAGEIF(Criteria_range,Criteria,sum_range)</t>
  </si>
  <si>
    <t>Ex 10 Add w One condition</t>
  </si>
  <si>
    <t>Ex 11 Add w two condition</t>
  </si>
  <si>
    <t>Ex 12 Add w One condition</t>
  </si>
  <si>
    <t>Logic Functions</t>
  </si>
  <si>
    <t xml:space="preserve">Using AND, OR  &amp; IF </t>
  </si>
  <si>
    <t>Age</t>
  </si>
  <si>
    <t>Nationality</t>
  </si>
  <si>
    <t>Indian</t>
  </si>
  <si>
    <t>American</t>
  </si>
  <si>
    <t>Chinese</t>
  </si>
  <si>
    <t>Japanese</t>
  </si>
  <si>
    <t>Check whether the Person is Indian and eligible to Vote or not</t>
  </si>
  <si>
    <t>Person ID</t>
  </si>
  <si>
    <t>Eligible Y/N</t>
  </si>
  <si>
    <t>Multiple Decision Making</t>
  </si>
  <si>
    <t>City</t>
  </si>
  <si>
    <t>Vehicle</t>
  </si>
  <si>
    <t>Price</t>
  </si>
  <si>
    <t>Mumbai</t>
  </si>
  <si>
    <t>Yamaha</t>
  </si>
  <si>
    <t>Mangalore</t>
  </si>
  <si>
    <t>Pulsar</t>
  </si>
  <si>
    <t>Bangalore</t>
  </si>
  <si>
    <t>Street</t>
  </si>
  <si>
    <t>Mysore</t>
  </si>
  <si>
    <t>Victor</t>
  </si>
  <si>
    <t>Kolkata</t>
  </si>
  <si>
    <t>Fiero</t>
  </si>
  <si>
    <t>Belgaum</t>
  </si>
  <si>
    <t>Delhi</t>
  </si>
  <si>
    <t>Bellary</t>
  </si>
  <si>
    <t>Activa</t>
  </si>
  <si>
    <t>Pune</t>
  </si>
  <si>
    <t>Kolhapur</t>
  </si>
  <si>
    <t>Nasik</t>
  </si>
  <si>
    <t>Nagpur</t>
  </si>
  <si>
    <t>Ahmedabad</t>
  </si>
  <si>
    <t>Patna</t>
  </si>
  <si>
    <t>Gwalior</t>
  </si>
  <si>
    <t>Haryana</t>
  </si>
  <si>
    <t>Vehicle Cost</t>
  </si>
  <si>
    <t>Cost</t>
  </si>
  <si>
    <t>English</t>
  </si>
  <si>
    <t>Maths</t>
  </si>
  <si>
    <t>Science</t>
  </si>
  <si>
    <t>Computers</t>
  </si>
  <si>
    <t>Total</t>
  </si>
  <si>
    <t>Average</t>
  </si>
  <si>
    <t>Riyaz</t>
  </si>
  <si>
    <t>Michael</t>
  </si>
  <si>
    <t>Class</t>
  </si>
  <si>
    <t>&lt;35</t>
  </si>
  <si>
    <t>Failed</t>
  </si>
  <si>
    <t>&gt;=35 and &lt;50</t>
  </si>
  <si>
    <t>Third</t>
  </si>
  <si>
    <t>&gt;=50 and &lt;60</t>
  </si>
  <si>
    <t>Second</t>
  </si>
  <si>
    <t>&gt;=60 and &lt;75</t>
  </si>
  <si>
    <t>First</t>
  </si>
  <si>
    <t>&gt;=75 and &lt;90</t>
  </si>
  <si>
    <t>Dist</t>
  </si>
  <si>
    <t>&gt;=90</t>
  </si>
  <si>
    <t>Merit</t>
  </si>
  <si>
    <t>MarkList Exercise using If</t>
  </si>
  <si>
    <t>Exercises on Text Functions</t>
  </si>
  <si>
    <t>Proper</t>
  </si>
  <si>
    <t>Upper</t>
  </si>
  <si>
    <t>Lower</t>
  </si>
  <si>
    <t>Len</t>
  </si>
  <si>
    <t>Left</t>
  </si>
  <si>
    <t>Right</t>
  </si>
  <si>
    <t>Replace</t>
  </si>
  <si>
    <t>Substitute</t>
  </si>
  <si>
    <t>Rept</t>
  </si>
  <si>
    <t>Find</t>
  </si>
  <si>
    <t>Mitchelle Desoza</t>
  </si>
  <si>
    <t>Vlookup Example</t>
  </si>
  <si>
    <t>Product Code</t>
  </si>
  <si>
    <t>P0001</t>
  </si>
  <si>
    <t>P0002</t>
  </si>
  <si>
    <t>P0003</t>
  </si>
  <si>
    <t>P0004</t>
  </si>
  <si>
    <t>Product Code using Vlookup</t>
  </si>
  <si>
    <t>Product Code using Hlookup</t>
  </si>
  <si>
    <t>product</t>
  </si>
  <si>
    <t>Code</t>
  </si>
  <si>
    <t>Sorting and Filtering Options</t>
  </si>
  <si>
    <t>Sort lowest to highest</t>
  </si>
  <si>
    <t>Sort by averages</t>
  </si>
  <si>
    <t>Find Top 10 or Bottom 10</t>
  </si>
  <si>
    <t>Sort by Color</t>
  </si>
  <si>
    <t>Filter data using complex and multiple criteria</t>
  </si>
  <si>
    <t>Advanced Filter</t>
  </si>
  <si>
    <t>Sort by Row</t>
  </si>
  <si>
    <t>Custom List</t>
  </si>
  <si>
    <t>Sorting organizes data in a manner you would like it to do</t>
  </si>
  <si>
    <t>Filtering only displays the rows data that meet certain criteria specified by the user and hides rest of the rows</t>
  </si>
  <si>
    <t>How to create Table</t>
  </si>
  <si>
    <t>Advantage of Tables</t>
  </si>
  <si>
    <t>Formatting Tables</t>
  </si>
  <si>
    <t>Custom Table style</t>
  </si>
  <si>
    <t>Column1</t>
  </si>
  <si>
    <t>Insert Table row and Columns</t>
  </si>
  <si>
    <t>Delete Rows and Columns from table</t>
  </si>
  <si>
    <t>Moving Table from one place to another</t>
  </si>
  <si>
    <t>Sorting and Filtering in Tables</t>
  </si>
  <si>
    <t>Department</t>
  </si>
  <si>
    <t>Designation</t>
  </si>
  <si>
    <t>Basic Salary</t>
  </si>
  <si>
    <t>HRA</t>
  </si>
  <si>
    <t>DA</t>
  </si>
  <si>
    <t>Gross</t>
  </si>
  <si>
    <t>Fin</t>
  </si>
  <si>
    <t>SM</t>
  </si>
  <si>
    <t>SA</t>
  </si>
  <si>
    <t>GTI</t>
  </si>
  <si>
    <t>QA</t>
  </si>
  <si>
    <t>TM</t>
  </si>
  <si>
    <t>FRD</t>
  </si>
  <si>
    <t>Manager</t>
  </si>
  <si>
    <t>HR</t>
  </si>
  <si>
    <t>VP</t>
  </si>
  <si>
    <t>Admin</t>
  </si>
  <si>
    <t>TL</t>
  </si>
  <si>
    <t>SS</t>
  </si>
  <si>
    <t>CEO</t>
  </si>
  <si>
    <t>Quality Off</t>
  </si>
  <si>
    <t>Guru</t>
  </si>
  <si>
    <t>Design</t>
  </si>
  <si>
    <t>Designer</t>
  </si>
  <si>
    <t>Maruti</t>
  </si>
  <si>
    <t>Ananth</t>
  </si>
  <si>
    <t>Research</t>
  </si>
  <si>
    <t>Mamta</t>
  </si>
  <si>
    <t>Software</t>
  </si>
  <si>
    <t>Micahel</t>
  </si>
  <si>
    <t>Administrator</t>
  </si>
  <si>
    <t>Accountant</t>
  </si>
  <si>
    <t>Support</t>
  </si>
  <si>
    <t>CSE</t>
  </si>
  <si>
    <t>Ricky</t>
  </si>
  <si>
    <t>Zaheer</t>
  </si>
  <si>
    <t>Quality</t>
  </si>
  <si>
    <t>Supervisor</t>
  </si>
  <si>
    <t>Rahul</t>
  </si>
  <si>
    <t>Emp#</t>
  </si>
  <si>
    <t>Ename</t>
  </si>
  <si>
    <t>Hire Date</t>
  </si>
  <si>
    <t>Sort by row</t>
  </si>
  <si>
    <t>TV Viewers</t>
  </si>
  <si>
    <t>East</t>
  </si>
  <si>
    <t>West</t>
  </si>
  <si>
    <t>South</t>
  </si>
  <si>
    <t>North</t>
  </si>
  <si>
    <t>Friday</t>
  </si>
  <si>
    <t>Saturday</t>
  </si>
  <si>
    <t>Wednesday</t>
  </si>
  <si>
    <t>Tuesday</t>
  </si>
  <si>
    <t>Monday</t>
  </si>
  <si>
    <t>Sunday</t>
  </si>
  <si>
    <t>Thursday</t>
  </si>
  <si>
    <t>Sub totaling and Grans totaling using tables</t>
  </si>
  <si>
    <t>Data Validation in Tables</t>
  </si>
  <si>
    <t>Products</t>
  </si>
  <si>
    <t>Mobile</t>
  </si>
  <si>
    <t>Table</t>
  </si>
  <si>
    <t>Chair</t>
  </si>
  <si>
    <t>White Board</t>
  </si>
  <si>
    <t>Creating two drop downs having 1-1 relation</t>
  </si>
  <si>
    <t>Month</t>
  </si>
  <si>
    <t>Items</t>
  </si>
  <si>
    <t>Spent in Rs</t>
  </si>
  <si>
    <t>Shopping mall</t>
  </si>
  <si>
    <t>Trip to Mysore</t>
  </si>
  <si>
    <t>Loan repayment</t>
  </si>
  <si>
    <t>Trip to chennai</t>
  </si>
  <si>
    <t>Hospital Expenses</t>
  </si>
  <si>
    <t>Miscellaneous</t>
  </si>
  <si>
    <t>lokesh</t>
  </si>
  <si>
    <t xml:space="preserve">We can use Excel 2010's database functions to calculate statistics, such as the total, average, maximum, minimum, and count </t>
  </si>
  <si>
    <t>in a particular database field when the criteria that you specify are met. </t>
  </si>
  <si>
    <t>The database functions all take the same three arguments as illustrated by the DAVERAGE function:</t>
  </si>
  <si>
    <t>=DAVERAGE(database,field,criteria)</t>
  </si>
  <si>
    <t>The Database Functions in Excel 2010</t>
  </si>
  <si>
    <t>Database Function</t>
  </si>
  <si>
    <t>What It Calculates</t>
  </si>
  <si>
    <t>DAVERAGE</t>
  </si>
  <si>
    <t>Averages all the values in a field of the database that match the criteria you specify.</t>
  </si>
  <si>
    <t>DCOUNT</t>
  </si>
  <si>
    <t>Counts the number of cells with numeric entries in a field of the database that match the criteria you specify.</t>
  </si>
  <si>
    <t>DCOUNTA</t>
  </si>
  <si>
    <t>Counts the number of nonblank cells in a field of the database that match the criteria you specify.</t>
  </si>
  <si>
    <t>DGET</t>
  </si>
  <si>
    <t>DMAX</t>
  </si>
  <si>
    <t>Returns the highest value in a field of the database that matches the criteria you specify.</t>
  </si>
  <si>
    <t>DMIN</t>
  </si>
  <si>
    <t>Returns the lowest value in a field of the database that matches the criteria you specify.</t>
  </si>
  <si>
    <t>DPRODUCT</t>
  </si>
  <si>
    <t>DSTDEV</t>
  </si>
  <si>
    <t>Estimates the standard deviation based on the sample of values in a field of the database that match the criteria you specify.</t>
  </si>
  <si>
    <t>DSTDEVP</t>
  </si>
  <si>
    <t>Calculates the standard deviation based on the population of values in a field of the database that match the criteria you specify.</t>
  </si>
  <si>
    <t>DSUM</t>
  </si>
  <si>
    <t>Sums all the values in a field of the database that match the criteria you specify.</t>
  </si>
  <si>
    <t>DVAR</t>
  </si>
  <si>
    <t>Estimates the variance based on the sample of values in a field of the database that match the criteria you specify.</t>
  </si>
  <si>
    <t>DVARP</t>
  </si>
  <si>
    <t>Calculates the variance based on the population of values in a field of the database that match the criteria you specify.</t>
  </si>
  <si>
    <t xml:space="preserve">Extracts a single value from a record in the database that matches the criteria you specify. </t>
  </si>
  <si>
    <t>If no record matches, the function returns the #VALUE! error value. If multiple records match, the function returns the #NUM! error value.</t>
  </si>
  <si>
    <t xml:space="preserve"> Multiplies all the values in a field of the database that match the criteria you specify.</t>
  </si>
  <si>
    <t>Region</t>
  </si>
  <si>
    <t>Sale</t>
  </si>
  <si>
    <t>Central</t>
  </si>
  <si>
    <t>John</t>
  </si>
  <si>
    <t>Ram</t>
  </si>
  <si>
    <t>Raju</t>
  </si>
  <si>
    <t>Stephens</t>
  </si>
  <si>
    <t>Mathews</t>
  </si>
  <si>
    <t>Robby</t>
  </si>
  <si>
    <t>Alan</t>
  </si>
  <si>
    <t>David</t>
  </si>
  <si>
    <t>Tim</t>
  </si>
  <si>
    <t>Charles</t>
  </si>
  <si>
    <t>Williams</t>
  </si>
  <si>
    <t>=DSUM(database,field,criteria)</t>
  </si>
  <si>
    <t>=DMAX(database,field,criteria)</t>
  </si>
  <si>
    <t>Maximum</t>
  </si>
  <si>
    <t>=DMIN(database,field,criteria)</t>
  </si>
  <si>
    <t>=DCOUNT(database,field,criteria)</t>
  </si>
  <si>
    <t>=DCOUNTA(database,field,criteria)</t>
  </si>
  <si>
    <t>=DGET(database,field,criteria)</t>
  </si>
  <si>
    <t>=DPRODUCT(database,field,criteria)</t>
  </si>
  <si>
    <t>=DSTDEV(database,field,criteria)</t>
  </si>
  <si>
    <t>=DSTDEVp(database,field,criteria)</t>
  </si>
  <si>
    <t>=DVAR(database,field,criteria)</t>
  </si>
  <si>
    <t>Sale in 2006</t>
  </si>
  <si>
    <t>Sale in 2007</t>
  </si>
  <si>
    <t>Sale in 2008</t>
  </si>
  <si>
    <t>Sale in 2009</t>
  </si>
  <si>
    <t>Sale in 2010</t>
  </si>
  <si>
    <t>Mean Max(*C)</t>
  </si>
  <si>
    <t>MeanMin(*C)</t>
  </si>
  <si>
    <t>Mean Rain(mm)</t>
  </si>
  <si>
    <t>Jun</t>
  </si>
  <si>
    <t>Jul</t>
  </si>
  <si>
    <t>Aug</t>
  </si>
  <si>
    <t>Sep</t>
  </si>
  <si>
    <t>Oct</t>
  </si>
  <si>
    <t>Nov</t>
  </si>
  <si>
    <t>Dec</t>
  </si>
  <si>
    <t>Working with Charts</t>
  </si>
  <si>
    <t>Summarizing Data Visually Using Charts</t>
  </si>
  <si>
    <t>Customizing Chart Data</t>
  </si>
  <si>
    <t xml:space="preserve"> Format Chart Legend and Titles</t>
  </si>
  <si>
    <t>Changing the Chart Body</t>
  </si>
  <si>
    <t>Saving the Chart as a Template</t>
  </si>
  <si>
    <t>Creating a Pie Chart</t>
  </si>
  <si>
    <t>Creating Combination Charts</t>
  </si>
  <si>
    <t>Bangalore's Weather using Combination Charts</t>
  </si>
  <si>
    <t>Pie charts are used to display the contribution of each value (slice) to a total (pie). Pie charts always use one data series.</t>
  </si>
  <si>
    <t>School Report</t>
  </si>
  <si>
    <t># of Distinctions</t>
  </si>
  <si>
    <t># of first class</t>
  </si>
  <si>
    <t># of Iind Class</t>
  </si>
  <si>
    <t>Fail</t>
  </si>
  <si>
    <t>Sum of Sale in 2007</t>
  </si>
  <si>
    <t>Sum of Sale in 2008</t>
  </si>
  <si>
    <t>Sum of Sale in 2009</t>
  </si>
  <si>
    <t>Sum of Sale in 2010</t>
  </si>
  <si>
    <t>If you share a workbook, you can work with other people on the same workbook at the same time.</t>
  </si>
  <si>
    <t>The workbook should be saved to a network location where other people can open it. </t>
  </si>
  <si>
    <t>You can keep track of the changes other people make and accept or reject those changes.</t>
  </si>
  <si>
    <t>Surname</t>
  </si>
  <si>
    <t>Gender</t>
  </si>
  <si>
    <t>DOB</t>
  </si>
  <si>
    <t>Town</t>
  </si>
  <si>
    <t>M</t>
  </si>
  <si>
    <t>F</t>
  </si>
  <si>
    <t>Priya</t>
  </si>
  <si>
    <t>Harini</t>
  </si>
  <si>
    <t>16/12/1990</t>
  </si>
  <si>
    <t>Chennai</t>
  </si>
  <si>
    <t>Agra</t>
  </si>
  <si>
    <t>Hardikku</t>
  </si>
  <si>
    <t>Comments</t>
  </si>
  <si>
    <t>turn on Track Changes:</t>
  </si>
  <si>
    <t>To list changes on a separate worksheet:</t>
  </si>
  <si>
    <t>Reviewing changes use accept/reject changes</t>
  </si>
  <si>
    <r>
      <t>To add a </t>
    </r>
    <r>
      <rPr>
        <b/>
        <sz val="12"/>
        <color rgb="FF000000"/>
        <rFont val="Arial"/>
        <family val="2"/>
      </rPr>
      <t>comment</t>
    </r>
    <r>
      <rPr>
        <sz val="12"/>
        <color rgb="FF000000"/>
        <rFont val="Arial"/>
        <family val="2"/>
      </rPr>
      <t> to provide feedback instead of editing the contents of a cell. </t>
    </r>
  </si>
  <si>
    <t>To edit a comment:</t>
  </si>
  <si>
    <t>To show or hide comments:</t>
  </si>
  <si>
    <t>To delete a comment:</t>
  </si>
  <si>
    <t>Linking Cells</t>
  </si>
  <si>
    <t>Linking cells develop a link between cells in the same sheet or in different sheets</t>
  </si>
  <si>
    <t>Link to Cell A5</t>
  </si>
  <si>
    <t>Link to Cell and sheet</t>
  </si>
  <si>
    <t>Link to workbooks</t>
  </si>
  <si>
    <t>edit links</t>
  </si>
  <si>
    <t>Bangalore Sale</t>
  </si>
  <si>
    <t>Chennai sale</t>
  </si>
  <si>
    <t>Sale in 2014 from Bangalore</t>
  </si>
  <si>
    <t>Linked File # of rows</t>
  </si>
  <si>
    <t>Your File # of rows</t>
  </si>
  <si>
    <t>You can use Excel's Consolidate feature to consolidate your worksheets</t>
  </si>
  <si>
    <t>Use Consolidate excel file for demo</t>
  </si>
  <si>
    <t>Protect shared workbooks</t>
  </si>
  <si>
    <t>Paste as links</t>
  </si>
  <si>
    <r>
      <t>The two mostly used protection levels in Excel are </t>
    </r>
    <r>
      <rPr>
        <b/>
        <sz val="11"/>
        <color rgb="FF000000"/>
        <rFont val="Arial"/>
        <family val="2"/>
      </rPr>
      <t>Worksheet Protection</t>
    </r>
    <r>
      <rPr>
        <sz val="11"/>
        <color rgb="FF000000"/>
        <rFont val="Arial"/>
        <family val="2"/>
      </rPr>
      <t> and </t>
    </r>
    <r>
      <rPr>
        <b/>
        <sz val="11"/>
        <color rgb="FF000000"/>
        <rFont val="Arial"/>
        <family val="2"/>
      </rPr>
      <t>Workbook Protection</t>
    </r>
    <r>
      <rPr>
        <sz val="11"/>
        <color rgb="FF000000"/>
        <rFont val="Arial"/>
        <family val="2"/>
      </rPr>
      <t>. </t>
    </r>
  </si>
  <si>
    <t>By using Workbook protection level you can only lock-down the structure and worksheet window, which enables you to prevent spreadsheet from any structural change or from any change in size.</t>
  </si>
  <si>
    <t>From Worksheet protection you can have a total control of spreadsheet or datasheet, by protecting each element your worksheet encompass. </t>
  </si>
  <si>
    <t> Protecting Your Worksheet</t>
  </si>
  <si>
    <t> Protect a Worksheet</t>
  </si>
  <si>
    <t> Unprotect a Worksheet</t>
  </si>
  <si>
    <t> Allowing Access to Parts of a Worksheet - I</t>
  </si>
  <si>
    <t> Allowing Access to Parts of a Worksheet - II</t>
  </si>
  <si>
    <t> Protecting Your Formulas</t>
  </si>
  <si>
    <t> Protecting Your Workbook</t>
  </si>
  <si>
    <t> Save Your Workbook with Password</t>
  </si>
  <si>
    <t> Encrypting your Workbook</t>
  </si>
  <si>
    <t>Employee Identity</t>
  </si>
  <si>
    <t>Employee Name</t>
  </si>
  <si>
    <t>Date of Joining</t>
  </si>
  <si>
    <t>Total Basic Salary</t>
  </si>
  <si>
    <t>Total HRA</t>
  </si>
  <si>
    <t>Total DA</t>
  </si>
  <si>
    <t>Total Gross</t>
  </si>
  <si>
    <t>Max Gross</t>
  </si>
  <si>
    <t>Min Gross</t>
  </si>
  <si>
    <t>Diff between Max sal and Min sal</t>
  </si>
  <si>
    <t>Total of 5 months gross pay for Vinod</t>
  </si>
  <si>
    <t>30% Tax amount on Radha's twelve months pay</t>
  </si>
  <si>
    <t>Count # of Employees</t>
  </si>
  <si>
    <t>Count Blank Cells</t>
  </si>
  <si>
    <t>Count non empty cells</t>
  </si>
  <si>
    <t>count number of Employees in "Fin" Department</t>
  </si>
  <si>
    <t>Count Employee name Starting with "A"</t>
  </si>
  <si>
    <t>Count Employee name having 4 characters in length</t>
  </si>
  <si>
    <t>Date &amp; Time Functions</t>
  </si>
  <si>
    <t>Some Basic Functions</t>
  </si>
  <si>
    <t>Display Year of B36</t>
  </si>
  <si>
    <t>Display Month of B36</t>
  </si>
  <si>
    <t>Display Day of B36</t>
  </si>
  <si>
    <t>Display Hour of B36</t>
  </si>
  <si>
    <t>Display Minute of B36</t>
  </si>
  <si>
    <t>Display Seconds of B36</t>
  </si>
  <si>
    <t>Display current date and time</t>
  </si>
  <si>
    <t>Find # of days between B38 and B36</t>
  </si>
  <si>
    <t>Find # of months between B38 and B36</t>
  </si>
  <si>
    <t>Ignore year and show the number of days</t>
  </si>
  <si>
    <t>Ignore month and show number of days</t>
  </si>
  <si>
    <t>Igmore year and show number of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</si>
</sst>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164" formatCode="&quot;$&quot;#,##0.00_);[Red]\(&quot;$&quot;#,##0.00\)"/>
    <numFmt numFmtId="165" formatCode="0.00;\-0.00;0;"/>
    <numFmt numFmtId="166" formatCode="dd\-mmmm\-yyyy"/>
    <numFmt numFmtId="167" formatCode="hh:mm:ss\ AM/PM"/>
    <numFmt numFmtId="168" formatCode="[hh]:mm\ &quot;Hours&quot;"/>
    <numFmt numFmtId="169" formatCode="0.000%\ &quot;Percentage&quot;"/>
    <numFmt numFmtId="170" formatCode="#\ #/#"/>
    <numFmt numFmtId="171" formatCode="&quot;Rs.&quot;\ ####.##"/>
    <numFmt numFmtId="172" formatCode=";;;"/>
    <numFmt numFmtId="173" formatCode="&quot;Rs.&quot;\ ##"/>
    <numFmt numFmtId="174" formatCode="&quot;Rs.&quot;\ #####"/>
    <numFmt numFmtId="175" formatCode="_ [$₹-4009]\ * #,##0.00_ ;_ [$₹-4009]\ * \-#,##0.00_ ;_ [$₹-4009]\ * &quot;-&quot;??_ ;_ @_ "/>
  </numFmts>
  <fonts count="3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1"/>
      <color theme="0" tint="-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3"/>
      <color rgb="FF333333"/>
      <name val="Arial"/>
      <family val="2"/>
    </font>
    <font>
      <b/>
      <sz val="12"/>
      <color theme="0"/>
      <name val="Arial"/>
      <family val="2"/>
    </font>
    <font>
      <b/>
      <sz val="11"/>
      <color theme="7" tint="0.79998168889431442"/>
      <name val="Calibri"/>
      <family val="2"/>
      <scheme val="minor"/>
    </font>
    <font>
      <sz val="9"/>
      <color rgb="FF666666"/>
      <name val="Arial"/>
      <family val="2"/>
    </font>
    <font>
      <b/>
      <sz val="9"/>
      <color rgb="FF666666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8"/>
      <color rgb="FF5B6BAD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theme="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indexed="64"/>
      </top>
      <bottom/>
      <diagonal/>
    </border>
    <border>
      <left style="thin">
        <color indexed="64"/>
      </left>
      <right/>
      <top style="double">
        <color theme="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40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165" fontId="0" fillId="0" borderId="1" xfId="0" applyNumberFormat="1" applyBorder="1"/>
    <xf numFmtId="18" fontId="0" fillId="0" borderId="0" xfId="0" applyNumberFormat="1"/>
    <xf numFmtId="0" fontId="0" fillId="6" borderId="0" xfId="0" applyFill="1"/>
    <xf numFmtId="14" fontId="0" fillId="0" borderId="0" xfId="0" applyNumberFormat="1"/>
    <xf numFmtId="10" fontId="0" fillId="0" borderId="0" xfId="0" applyNumberFormat="1"/>
    <xf numFmtId="0" fontId="0" fillId="6" borderId="1" xfId="0" applyFill="1" applyBorder="1"/>
    <xf numFmtId="14" fontId="0" fillId="0" borderId="1" xfId="0" applyNumberFormat="1" applyBorder="1"/>
    <xf numFmtId="0" fontId="0" fillId="0" borderId="1" xfId="0" applyBorder="1" applyAlignment="1">
      <alignment horizontal="right"/>
    </xf>
    <xf numFmtId="0" fontId="1" fillId="3" borderId="1" xfId="0" applyFont="1" applyFill="1" applyBorder="1" applyAlignment="1">
      <alignment wrapText="1"/>
    </xf>
    <xf numFmtId="0" fontId="4" fillId="0" borderId="1" xfId="0" applyFont="1" applyBorder="1" applyAlignment="1" applyProtection="1">
      <alignment horizontal="right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/>
    <xf numFmtId="0" fontId="2" fillId="7" borderId="0" xfId="0" applyFont="1" applyFill="1"/>
    <xf numFmtId="0" fontId="6" fillId="7" borderId="0" xfId="0" applyFont="1" applyFill="1"/>
    <xf numFmtId="0" fontId="6" fillId="8" borderId="0" xfId="0" applyFont="1" applyFill="1"/>
    <xf numFmtId="0" fontId="0" fillId="7" borderId="0" xfId="0" applyFill="1"/>
    <xf numFmtId="0" fontId="3" fillId="8" borderId="1" xfId="0" applyFont="1" applyFill="1" applyBorder="1"/>
    <xf numFmtId="9" fontId="0" fillId="0" borderId="1" xfId="1" applyFont="1" applyBorder="1"/>
    <xf numFmtId="0" fontId="3" fillId="7" borderId="0" xfId="0" applyFont="1" applyFill="1"/>
    <xf numFmtId="0" fontId="1" fillId="7" borderId="0" xfId="0" applyFont="1" applyFill="1"/>
    <xf numFmtId="0" fontId="3" fillId="9" borderId="1" xfId="0" applyFont="1" applyFill="1" applyBorder="1"/>
    <xf numFmtId="0" fontId="3" fillId="8" borderId="2" xfId="0" applyFont="1" applyFill="1" applyBorder="1"/>
    <xf numFmtId="0" fontId="3" fillId="9" borderId="3" xfId="0" applyFont="1" applyFill="1" applyBorder="1"/>
    <xf numFmtId="15" fontId="0" fillId="0" borderId="1" xfId="0" applyNumberFormat="1" applyBorder="1" applyProtection="1">
      <protection locked="0"/>
    </xf>
    <xf numFmtId="0" fontId="8" fillId="0" borderId="1" xfId="0" applyFont="1" applyBorder="1" applyProtection="1">
      <protection locked="0"/>
    </xf>
    <xf numFmtId="0" fontId="0" fillId="2" borderId="0" xfId="0" applyFill="1"/>
    <xf numFmtId="0" fontId="3" fillId="4" borderId="1" xfId="0" applyFont="1" applyFill="1" applyBorder="1"/>
    <xf numFmtId="0" fontId="0" fillId="6" borderId="0" xfId="0" quotePrefix="1" applyFill="1"/>
    <xf numFmtId="0" fontId="0" fillId="10" borderId="0" xfId="0" applyFill="1"/>
    <xf numFmtId="0" fontId="4" fillId="0" borderId="1" xfId="0" applyFont="1" applyBorder="1" applyAlignment="1">
      <alignment horizontal="right" wrapText="1"/>
    </xf>
    <xf numFmtId="0" fontId="8" fillId="0" borderId="1" xfId="0" applyFont="1" applyBorder="1"/>
    <xf numFmtId="0" fontId="8" fillId="6" borderId="1" xfId="0" applyFont="1" applyFill="1" applyBorder="1"/>
    <xf numFmtId="0" fontId="3" fillId="8" borderId="4" xfId="0" applyFont="1" applyFill="1" applyBorder="1"/>
    <xf numFmtId="0" fontId="1" fillId="10" borderId="0" xfId="0" applyFont="1" applyFill="1"/>
    <xf numFmtId="0" fontId="10" fillId="10" borderId="0" xfId="0" applyFont="1" applyFill="1"/>
    <xf numFmtId="0" fontId="9" fillId="0" borderId="1" xfId="0" applyFont="1" applyBorder="1"/>
    <xf numFmtId="15" fontId="0" fillId="11" borderId="0" xfId="0" applyNumberFormat="1" applyFill="1"/>
    <xf numFmtId="0" fontId="0" fillId="11" borderId="0" xfId="0" applyFill="1"/>
    <xf numFmtId="0" fontId="4" fillId="0" borderId="1" xfId="0" applyFont="1" applyBorder="1" applyAlignment="1">
      <alignment wrapText="1"/>
    </xf>
    <xf numFmtId="4" fontId="4" fillId="0" borderId="1" xfId="0" applyNumberFormat="1" applyFont="1" applyBorder="1" applyAlignment="1">
      <alignment horizontal="right" wrapText="1"/>
    </xf>
    <xf numFmtId="15" fontId="0" fillId="0" borderId="1" xfId="0" applyNumberFormat="1" applyBorder="1"/>
    <xf numFmtId="0" fontId="1" fillId="8" borderId="6" xfId="0" applyFont="1" applyFill="1" applyBorder="1"/>
    <xf numFmtId="4" fontId="0" fillId="0" borderId="1" xfId="0" applyNumberFormat="1" applyBorder="1"/>
    <xf numFmtId="0" fontId="0" fillId="12" borderId="1" xfId="0" applyFill="1" applyBorder="1"/>
    <xf numFmtId="0" fontId="11" fillId="0" borderId="1" xfId="0" applyFont="1" applyBorder="1"/>
    <xf numFmtId="0" fontId="12" fillId="0" borderId="1" xfId="0" applyFont="1" applyBorder="1"/>
    <xf numFmtId="0" fontId="3" fillId="13" borderId="1" xfId="0" applyFont="1" applyFill="1" applyBorder="1"/>
    <xf numFmtId="0" fontId="0" fillId="15" borderId="1" xfId="0" applyFill="1" applyBorder="1"/>
    <xf numFmtId="0" fontId="0" fillId="16" borderId="1" xfId="0" applyFill="1" applyBorder="1"/>
    <xf numFmtId="0" fontId="0" fillId="14" borderId="1" xfId="0" applyFill="1" applyBorder="1" applyAlignment="1">
      <alignment vertical="center"/>
    </xf>
    <xf numFmtId="166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  <xf numFmtId="168" fontId="0" fillId="0" borderId="0" xfId="0" applyNumberFormat="1"/>
    <xf numFmtId="169" fontId="0" fillId="0" borderId="1" xfId="1" applyNumberFormat="1" applyFont="1" applyBorder="1"/>
    <xf numFmtId="170" fontId="0" fillId="0" borderId="1" xfId="0" applyNumberFormat="1" applyBorder="1"/>
    <xf numFmtId="171" fontId="0" fillId="0" borderId="1" xfId="0" applyNumberFormat="1" applyBorder="1"/>
    <xf numFmtId="172" fontId="0" fillId="0" borderId="1" xfId="0" applyNumberFormat="1" applyBorder="1"/>
    <xf numFmtId="172" fontId="0" fillId="0" borderId="0" xfId="0" applyNumberFormat="1"/>
    <xf numFmtId="166" fontId="0" fillId="0" borderId="0" xfId="0" applyNumberFormat="1"/>
    <xf numFmtId="173" fontId="3" fillId="4" borderId="0" xfId="0" applyNumberFormat="1" applyFont="1" applyFill="1"/>
    <xf numFmtId="174" fontId="0" fillId="0" borderId="1" xfId="0" applyNumberFormat="1" applyBorder="1"/>
    <xf numFmtId="49" fontId="0" fillId="0" borderId="1" xfId="0" applyNumberFormat="1" applyBorder="1"/>
    <xf numFmtId="0" fontId="15" fillId="0" borderId="0" xfId="0" applyFont="1"/>
    <xf numFmtId="0" fontId="14" fillId="2" borderId="1" xfId="0" applyFont="1" applyFill="1" applyBorder="1"/>
    <xf numFmtId="0" fontId="14" fillId="17" borderId="1" xfId="0" applyFont="1" applyFill="1" applyBorder="1"/>
    <xf numFmtId="0" fontId="1" fillId="18" borderId="1" xfId="0" applyFont="1" applyFill="1" applyBorder="1"/>
    <xf numFmtId="0" fontId="3" fillId="18" borderId="1" xfId="0" applyFont="1" applyFill="1" applyBorder="1"/>
    <xf numFmtId="0" fontId="14" fillId="19" borderId="1" xfId="0" applyFont="1" applyFill="1" applyBorder="1"/>
    <xf numFmtId="0" fontId="0" fillId="19" borderId="1" xfId="0" applyFill="1" applyBorder="1"/>
    <xf numFmtId="175" fontId="0" fillId="19" borderId="1" xfId="0" applyNumberFormat="1" applyFill="1" applyBorder="1"/>
    <xf numFmtId="0" fontId="0" fillId="20" borderId="0" xfId="0" quotePrefix="1" applyFill="1"/>
    <xf numFmtId="0" fontId="2" fillId="20" borderId="0" xfId="0" quotePrefix="1" applyFont="1" applyFill="1"/>
    <xf numFmtId="0" fontId="17" fillId="20" borderId="0" xfId="0" applyFont="1" applyFill="1"/>
    <xf numFmtId="0" fontId="0" fillId="17" borderId="0" xfId="0" applyFill="1"/>
    <xf numFmtId="0" fontId="18" fillId="17" borderId="0" xfId="0" applyFont="1" applyFill="1"/>
    <xf numFmtId="0" fontId="19" fillId="17" borderId="0" xfId="0" applyFont="1" applyFill="1"/>
    <xf numFmtId="0" fontId="1" fillId="8" borderId="0" xfId="0" applyFont="1" applyFill="1"/>
    <xf numFmtId="0" fontId="1" fillId="8" borderId="1" xfId="0" applyFont="1" applyFill="1" applyBorder="1"/>
    <xf numFmtId="0" fontId="0" fillId="0" borderId="0" xfId="0" pivotButton="1"/>
    <xf numFmtId="0" fontId="2" fillId="17" borderId="0" xfId="0" applyFont="1" applyFill="1"/>
    <xf numFmtId="0" fontId="20" fillId="7" borderId="0" xfId="0" applyFont="1" applyFill="1"/>
    <xf numFmtId="0" fontId="21" fillId="7" borderId="0" xfId="0" applyFont="1" applyFill="1"/>
    <xf numFmtId="0" fontId="18" fillId="0" borderId="0" xfId="0" applyFont="1"/>
    <xf numFmtId="0" fontId="21" fillId="21" borderId="0" xfId="0" applyFont="1" applyFill="1"/>
    <xf numFmtId="0" fontId="1" fillId="21" borderId="0" xfId="0" applyFont="1" applyFill="1"/>
    <xf numFmtId="0" fontId="1" fillId="8" borderId="11" xfId="0" applyFont="1" applyFill="1" applyBorder="1"/>
    <xf numFmtId="15" fontId="0" fillId="11" borderId="6" xfId="0" applyNumberFormat="1" applyFill="1" applyBorder="1"/>
    <xf numFmtId="0" fontId="0" fillId="22" borderId="6" xfId="0" applyFill="1" applyBorder="1"/>
    <xf numFmtId="0" fontId="0" fillId="11" borderId="6" xfId="0" applyFill="1" applyBorder="1"/>
    <xf numFmtId="0" fontId="0" fillId="11" borderId="5" xfId="0" applyFill="1" applyBorder="1"/>
    <xf numFmtId="0" fontId="0" fillId="0" borderId="6" xfId="0" applyBorder="1"/>
    <xf numFmtId="0" fontId="9" fillId="0" borderId="6" xfId="0" applyFont="1" applyBorder="1"/>
    <xf numFmtId="0" fontId="8" fillId="0" borderId="6" xfId="0" applyFont="1" applyBorder="1"/>
    <xf numFmtId="0" fontId="8" fillId="22" borderId="6" xfId="0" applyFont="1" applyFill="1" applyBorder="1"/>
    <xf numFmtId="0" fontId="2" fillId="11" borderId="12" xfId="0" applyFont="1" applyFill="1" applyBorder="1"/>
    <xf numFmtId="0" fontId="2" fillId="11" borderId="13" xfId="0" applyFont="1" applyFill="1" applyBorder="1"/>
    <xf numFmtId="0" fontId="0" fillId="0" borderId="9" xfId="0" applyBorder="1"/>
    <xf numFmtId="164" fontId="0" fillId="0" borderId="10" xfId="0" applyNumberFormat="1" applyBorder="1"/>
    <xf numFmtId="0" fontId="1" fillId="3" borderId="6" xfId="0" applyFont="1" applyFill="1" applyBorder="1"/>
    <xf numFmtId="0" fontId="1" fillId="3" borderId="5" xfId="0" applyFont="1" applyFill="1" applyBorder="1"/>
    <xf numFmtId="0" fontId="0" fillId="22" borderId="14" xfId="0" applyFill="1" applyBorder="1"/>
    <xf numFmtId="164" fontId="0" fillId="22" borderId="11" xfId="0" applyNumberFormat="1" applyFill="1" applyBorder="1"/>
    <xf numFmtId="0" fontId="0" fillId="0" borderId="15" xfId="0" applyBorder="1"/>
    <xf numFmtId="164" fontId="0" fillId="0" borderId="16" xfId="0" applyNumberFormat="1" applyBorder="1"/>
    <xf numFmtId="0" fontId="0" fillId="22" borderId="15" xfId="0" applyFill="1" applyBorder="1"/>
    <xf numFmtId="164" fontId="0" fillId="22" borderId="16" xfId="0" applyNumberFormat="1" applyFill="1" applyBorder="1"/>
    <xf numFmtId="0" fontId="26" fillId="0" borderId="0" xfId="0" applyFont="1" applyAlignment="1">
      <alignment vertical="center" wrapText="1"/>
    </xf>
    <xf numFmtId="0" fontId="27" fillId="0" borderId="0" xfId="0" applyFont="1"/>
    <xf numFmtId="2" fontId="0" fillId="0" borderId="1" xfId="0" applyNumberFormat="1" applyBorder="1"/>
    <xf numFmtId="0" fontId="4" fillId="0" borderId="1" xfId="0" applyFont="1" applyBorder="1" applyAlignment="1" applyProtection="1">
      <alignment wrapText="1"/>
      <protection locked="0"/>
    </xf>
    <xf numFmtId="14" fontId="0" fillId="0" borderId="1" xfId="0" applyNumberFormat="1" applyBorder="1" applyProtection="1">
      <protection locked="0"/>
    </xf>
    <xf numFmtId="0" fontId="29" fillId="18" borderId="1" xfId="0" applyFont="1" applyFill="1" applyBorder="1" applyAlignment="1" applyProtection="1">
      <alignment horizontal="center"/>
      <protection locked="0"/>
    </xf>
    <xf numFmtId="0" fontId="29" fillId="18" borderId="1" xfId="0" applyFont="1" applyFill="1" applyBorder="1" applyAlignment="1">
      <alignment horizontal="center"/>
    </xf>
    <xf numFmtId="0" fontId="1" fillId="18" borderId="0" xfId="0" applyFont="1" applyFill="1"/>
    <xf numFmtId="0" fontId="29" fillId="7" borderId="17" xfId="0" applyFont="1" applyFill="1" applyBorder="1" applyAlignment="1">
      <alignment horizontal="center"/>
    </xf>
    <xf numFmtId="0" fontId="0" fillId="2" borderId="1" xfId="0" applyFill="1" applyBorder="1"/>
    <xf numFmtId="2" fontId="0" fillId="0" borderId="0" xfId="0" applyNumberFormat="1"/>
    <xf numFmtId="22" fontId="0" fillId="6" borderId="0" xfId="0" applyNumberFormat="1" applyFill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7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16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4" fillId="2" borderId="0" xfId="0" quotePrefix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</cellXfs>
  <cellStyles count="2">
    <cellStyle name="Normal" xfId="0" builtinId="0"/>
    <cellStyle name="Percent" xfId="1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degree="90">
          <stop position="0">
            <color theme="0"/>
          </stop>
          <stop position="1">
            <color theme="5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theme="9" tint="-0.49803155613879818"/>
          </stop>
        </gradient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MySqlDefault" pivot="0" table="0" count="2" xr9:uid="{00000000-0011-0000-FFFF-FFFF00000000}">
      <tableStyleElement type="wholeTable" dxfId="5"/>
      <tableStyleElement type="headerRow" dxfId="4"/>
    </tableStyle>
    <tableStyle name="Table Style 1" pivot="0" count="2" xr9:uid="{00000000-0011-0000-FFFF-FFFF01000000}">
      <tableStyleElement type="lastColumn" dxfId="3"/>
      <tableStyleElement type="firstColumn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Analytics with Excel.xlsx]Sheet2!PivotTable7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Sum of Sale in 2007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Sheet2!$A$4</c:f>
              <c:numCache>
                <c:formatCode>General</c:formatCode>
                <c:ptCount val="1"/>
                <c:pt idx="0">
                  <c:v>23456.45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D-4C4D-BCF4-2370430623CB}"/>
            </c:ext>
          </c:extLst>
        </c:ser>
        <c:ser>
          <c:idx val="1"/>
          <c:order val="1"/>
          <c:tx>
            <c:strRef>
              <c:f>Sheet2!$B$3</c:f>
              <c:strCache>
                <c:ptCount val="1"/>
                <c:pt idx="0">
                  <c:v>Sum of Sale in 2008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Sheet2!$B$4</c:f>
              <c:numCache>
                <c:formatCode>General</c:formatCode>
                <c:ptCount val="1"/>
                <c:pt idx="0">
                  <c:v>43214.78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D-4C4D-BCF4-2370430623CB}"/>
            </c:ext>
          </c:extLst>
        </c:ser>
        <c:ser>
          <c:idx val="2"/>
          <c:order val="2"/>
          <c:tx>
            <c:strRef>
              <c:f>Sheet2!$C$3</c:f>
              <c:strCache>
                <c:ptCount val="1"/>
                <c:pt idx="0">
                  <c:v>Sum of Sale in 2009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Sheet2!$C$4</c:f>
              <c:numCache>
                <c:formatCode>General</c:formatCode>
                <c:ptCount val="1"/>
                <c:pt idx="0">
                  <c:v>98765.34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6D-4C4D-BCF4-2370430623CB}"/>
            </c:ext>
          </c:extLst>
        </c:ser>
        <c:ser>
          <c:idx val="3"/>
          <c:order val="3"/>
          <c:tx>
            <c:strRef>
              <c:f>Sheet2!$D$3</c:f>
              <c:strCache>
                <c:ptCount val="1"/>
                <c:pt idx="0">
                  <c:v>Sum of Sale in 2010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Sheet2!$D$4</c:f>
              <c:numCache>
                <c:formatCode>General</c:formatCode>
                <c:ptCount val="1"/>
                <c:pt idx="0">
                  <c:v>76543.23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6D-4C4D-BCF4-2370430623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8584704"/>
        <c:axId val="218585096"/>
      </c:barChart>
      <c:catAx>
        <c:axId val="21858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85096"/>
        <c:crosses val="autoZero"/>
        <c:auto val="1"/>
        <c:lblAlgn val="ctr"/>
        <c:lblOffset val="100"/>
        <c:noMultiLvlLbl val="0"/>
      </c:catAx>
      <c:valAx>
        <c:axId val="21858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8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'Working with Charts'!$A$12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'Working with Charts'!$B$11:$F$11</c:f>
              <c:strCache>
                <c:ptCount val="5"/>
                <c:pt idx="0">
                  <c:v>Sale in 2006</c:v>
                </c:pt>
                <c:pt idx="1">
                  <c:v>Sale in 2007</c:v>
                </c:pt>
                <c:pt idx="2">
                  <c:v>Sale in 2008</c:v>
                </c:pt>
                <c:pt idx="3">
                  <c:v>Sale in 2009</c:v>
                </c:pt>
                <c:pt idx="4">
                  <c:v>Sale in 2010</c:v>
                </c:pt>
              </c:strCache>
            </c:strRef>
          </c:cat>
          <c:val>
            <c:numRef>
              <c:f>'Working with Charts'!$B$12:$F$12</c:f>
              <c:numCache>
                <c:formatCode>General</c:formatCode>
                <c:ptCount val="5"/>
                <c:pt idx="0">
                  <c:v>18534.22</c:v>
                </c:pt>
                <c:pt idx="1">
                  <c:v>69345.56</c:v>
                </c:pt>
                <c:pt idx="2">
                  <c:v>123456.34</c:v>
                </c:pt>
                <c:pt idx="3">
                  <c:v>234567</c:v>
                </c:pt>
                <c:pt idx="4">
                  <c:v>34567.67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F-44D7-9729-916A11D509E9}"/>
            </c:ext>
          </c:extLst>
        </c:ser>
        <c:ser>
          <c:idx val="1"/>
          <c:order val="1"/>
          <c:tx>
            <c:strRef>
              <c:f>'Working with Charts'!$A$13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'Working with Charts'!$B$11:$F$11</c:f>
              <c:strCache>
                <c:ptCount val="5"/>
                <c:pt idx="0">
                  <c:v>Sale in 2006</c:v>
                </c:pt>
                <c:pt idx="1">
                  <c:v>Sale in 2007</c:v>
                </c:pt>
                <c:pt idx="2">
                  <c:v>Sale in 2008</c:v>
                </c:pt>
                <c:pt idx="3">
                  <c:v>Sale in 2009</c:v>
                </c:pt>
                <c:pt idx="4">
                  <c:v>Sale in 2010</c:v>
                </c:pt>
              </c:strCache>
            </c:strRef>
          </c:cat>
          <c:val>
            <c:numRef>
              <c:f>'Working with Charts'!$B$13:$F$13</c:f>
              <c:numCache>
                <c:formatCode>General</c:formatCode>
                <c:ptCount val="5"/>
                <c:pt idx="0">
                  <c:v>56345.34</c:v>
                </c:pt>
                <c:pt idx="1">
                  <c:v>121345.67</c:v>
                </c:pt>
                <c:pt idx="2">
                  <c:v>56987.34</c:v>
                </c:pt>
                <c:pt idx="3">
                  <c:v>451234.67</c:v>
                </c:pt>
                <c:pt idx="4">
                  <c:v>23476.45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8F-44D7-9729-916A11D509E9}"/>
            </c:ext>
          </c:extLst>
        </c:ser>
        <c:ser>
          <c:idx val="2"/>
          <c:order val="2"/>
          <c:tx>
            <c:strRef>
              <c:f>'Working with Charts'!$A$14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'Working with Charts'!$B$11:$F$11</c:f>
              <c:strCache>
                <c:ptCount val="5"/>
                <c:pt idx="0">
                  <c:v>Sale in 2006</c:v>
                </c:pt>
                <c:pt idx="1">
                  <c:v>Sale in 2007</c:v>
                </c:pt>
                <c:pt idx="2">
                  <c:v>Sale in 2008</c:v>
                </c:pt>
                <c:pt idx="3">
                  <c:v>Sale in 2009</c:v>
                </c:pt>
                <c:pt idx="4">
                  <c:v>Sale in 2010</c:v>
                </c:pt>
              </c:strCache>
            </c:strRef>
          </c:cat>
          <c:val>
            <c:numRef>
              <c:f>'Working with Charts'!$B$14:$F$14</c:f>
              <c:numCache>
                <c:formatCode>General</c:formatCode>
                <c:ptCount val="5"/>
                <c:pt idx="0">
                  <c:v>34567.230000000003</c:v>
                </c:pt>
                <c:pt idx="1">
                  <c:v>56789.45</c:v>
                </c:pt>
                <c:pt idx="2">
                  <c:v>47865.34</c:v>
                </c:pt>
                <c:pt idx="3">
                  <c:v>56987.12</c:v>
                </c:pt>
                <c:pt idx="4">
                  <c:v>298765.34000000003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8F-44D7-9729-916A11D509E9}"/>
            </c:ext>
          </c:extLst>
        </c:ser>
        <c:ser>
          <c:idx val="3"/>
          <c:order val="3"/>
          <c:tx>
            <c:strRef>
              <c:f>'Working with Charts'!$A$15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'Working with Charts'!$B$11:$F$11</c:f>
              <c:strCache>
                <c:ptCount val="5"/>
                <c:pt idx="0">
                  <c:v>Sale in 2006</c:v>
                </c:pt>
                <c:pt idx="1">
                  <c:v>Sale in 2007</c:v>
                </c:pt>
                <c:pt idx="2">
                  <c:v>Sale in 2008</c:v>
                </c:pt>
                <c:pt idx="3">
                  <c:v>Sale in 2009</c:v>
                </c:pt>
                <c:pt idx="4">
                  <c:v>Sale in 2010</c:v>
                </c:pt>
              </c:strCache>
            </c:strRef>
          </c:cat>
          <c:val>
            <c:numRef>
              <c:f>'Working with Charts'!$B$15:$F$15</c:f>
              <c:numCache>
                <c:formatCode>General</c:formatCode>
                <c:ptCount val="5"/>
                <c:pt idx="0">
                  <c:v>89654.56</c:v>
                </c:pt>
                <c:pt idx="1">
                  <c:v>89076.45</c:v>
                </c:pt>
                <c:pt idx="2">
                  <c:v>23456.78</c:v>
                </c:pt>
                <c:pt idx="3">
                  <c:v>38765.120000000003</c:v>
                </c:pt>
                <c:pt idx="4">
                  <c:v>36542.1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8F-44D7-9729-916A11D509E9}"/>
            </c:ext>
          </c:extLst>
        </c:ser>
        <c:ser>
          <c:idx val="4"/>
          <c:order val="4"/>
          <c:tx>
            <c:strRef>
              <c:f>'Working with Charts'!$A$16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'Working with Charts'!$B$11:$F$11</c:f>
              <c:strCache>
                <c:ptCount val="5"/>
                <c:pt idx="0">
                  <c:v>Sale in 2006</c:v>
                </c:pt>
                <c:pt idx="1">
                  <c:v>Sale in 2007</c:v>
                </c:pt>
                <c:pt idx="2">
                  <c:v>Sale in 2008</c:v>
                </c:pt>
                <c:pt idx="3">
                  <c:v>Sale in 2009</c:v>
                </c:pt>
                <c:pt idx="4">
                  <c:v>Sale in 2010</c:v>
                </c:pt>
              </c:strCache>
            </c:strRef>
          </c:cat>
          <c:val>
            <c:numRef>
              <c:f>'Working with Charts'!$B$16:$F$16</c:f>
              <c:numCache>
                <c:formatCode>General</c:formatCode>
                <c:ptCount val="5"/>
                <c:pt idx="0">
                  <c:v>12345.56</c:v>
                </c:pt>
                <c:pt idx="1">
                  <c:v>23456.45</c:v>
                </c:pt>
                <c:pt idx="2">
                  <c:v>43214.78</c:v>
                </c:pt>
                <c:pt idx="3">
                  <c:v>98765.34</c:v>
                </c:pt>
                <c:pt idx="4">
                  <c:v>76543.23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8F-44D7-9729-916A11D50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585880"/>
        <c:axId val="218586272"/>
      </c:barChart>
      <c:catAx>
        <c:axId val="21858588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86272"/>
        <c:crosses val="autoZero"/>
        <c:auto val="1"/>
        <c:lblAlgn val="ctr"/>
        <c:lblOffset val="100"/>
        <c:noMultiLvlLbl val="0"/>
      </c:catAx>
      <c:valAx>
        <c:axId val="2185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8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none" spc="0" baseline="0">
              <a:ln/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Weather Report 2014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'Working with Charts'!$A$27</c:f>
              <c:strCache>
                <c:ptCount val="1"/>
                <c:pt idx="0">
                  <c:v>Mean Rain(mm)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'Working with Charts'!$B$24:$M$24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'Working with Charts'!$B$27:$M$27</c:f>
              <c:numCache>
                <c:formatCode>General</c:formatCode>
                <c:ptCount val="12"/>
                <c:pt idx="0">
                  <c:v>55</c:v>
                </c:pt>
                <c:pt idx="1">
                  <c:v>47.6</c:v>
                </c:pt>
                <c:pt idx="2">
                  <c:v>50.2</c:v>
                </c:pt>
                <c:pt idx="3">
                  <c:v>57.4</c:v>
                </c:pt>
                <c:pt idx="4">
                  <c:v>56.2</c:v>
                </c:pt>
                <c:pt idx="5">
                  <c:v>49.2</c:v>
                </c:pt>
                <c:pt idx="6">
                  <c:v>47.2</c:v>
                </c:pt>
                <c:pt idx="7">
                  <c:v>67.2</c:v>
                </c:pt>
                <c:pt idx="8">
                  <c:v>45.5</c:v>
                </c:pt>
                <c:pt idx="9">
                  <c:v>66.2</c:v>
                </c:pt>
                <c:pt idx="10">
                  <c:v>45.2</c:v>
                </c:pt>
                <c:pt idx="11">
                  <c:v>47.2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03-4FF2-9B0B-6E946075B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719248"/>
        <c:axId val="302718856"/>
      </c:barChart>
      <c:lineChart>
        <c:grouping val="standard"/>
        <c:varyColors val="0"/>
        <c:ser>
          <c:idx val="0"/>
          <c:order val="0"/>
          <c:tx>
            <c:strRef>
              <c:f>'Working with Charts'!$A$25</c:f>
              <c:strCache>
                <c:ptCount val="1"/>
                <c:pt idx="0">
                  <c:v>Mean Max(*C)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strRef>
              <c:f>'Working with Charts'!$B$24:$M$24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'Working with Charts'!$B$25:$M$25</c:f>
              <c:numCache>
                <c:formatCode>General</c:formatCode>
                <c:ptCount val="12"/>
                <c:pt idx="0">
                  <c:v>21.5</c:v>
                </c:pt>
                <c:pt idx="1">
                  <c:v>22.2</c:v>
                </c:pt>
                <c:pt idx="2">
                  <c:v>27.5</c:v>
                </c:pt>
                <c:pt idx="3">
                  <c:v>32.299999999999997</c:v>
                </c:pt>
                <c:pt idx="4">
                  <c:v>34.4</c:v>
                </c:pt>
                <c:pt idx="5">
                  <c:v>28.5</c:v>
                </c:pt>
                <c:pt idx="6">
                  <c:v>27.5</c:v>
                </c:pt>
                <c:pt idx="7">
                  <c:v>24.5</c:v>
                </c:pt>
                <c:pt idx="8">
                  <c:v>22.2</c:v>
                </c:pt>
                <c:pt idx="9">
                  <c:v>21.3</c:v>
                </c:pt>
                <c:pt idx="10">
                  <c:v>18.5</c:v>
                </c:pt>
                <c:pt idx="11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3-4FF2-9B0B-6E946075B269}"/>
            </c:ext>
          </c:extLst>
        </c:ser>
        <c:ser>
          <c:idx val="1"/>
          <c:order val="1"/>
          <c:tx>
            <c:strRef>
              <c:f>'Working with Charts'!$A$26</c:f>
              <c:strCache>
                <c:ptCount val="1"/>
                <c:pt idx="0">
                  <c:v>MeanMin(*C)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strRef>
              <c:f>'Working with Charts'!$B$24:$M$24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'Working with Charts'!$B$26:$M$26</c:f>
              <c:numCache>
                <c:formatCode>General</c:formatCode>
                <c:ptCount val="12"/>
                <c:pt idx="0">
                  <c:v>17.5</c:v>
                </c:pt>
                <c:pt idx="1">
                  <c:v>20.2</c:v>
                </c:pt>
                <c:pt idx="2">
                  <c:v>24.3</c:v>
                </c:pt>
                <c:pt idx="3">
                  <c:v>27.2</c:v>
                </c:pt>
                <c:pt idx="4">
                  <c:v>28.3</c:v>
                </c:pt>
                <c:pt idx="5">
                  <c:v>26.2</c:v>
                </c:pt>
                <c:pt idx="6">
                  <c:v>24.2</c:v>
                </c:pt>
                <c:pt idx="7">
                  <c:v>21.2</c:v>
                </c:pt>
                <c:pt idx="8">
                  <c:v>16.5</c:v>
                </c:pt>
                <c:pt idx="9">
                  <c:v>15.5</c:v>
                </c:pt>
                <c:pt idx="10">
                  <c:v>14</c:v>
                </c:pt>
                <c:pt idx="11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03-4FF2-9B0B-6E946075B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718072"/>
        <c:axId val="302718464"/>
      </c:lineChart>
      <c:catAx>
        <c:axId val="30271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18464"/>
        <c:crosses val="autoZero"/>
        <c:auto val="1"/>
        <c:lblAlgn val="ctr"/>
        <c:lblOffset val="100"/>
        <c:noMultiLvlLbl val="0"/>
      </c:catAx>
      <c:valAx>
        <c:axId val="30271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18072"/>
        <c:crosses val="autoZero"/>
        <c:crossBetween val="between"/>
      </c:valAx>
      <c:valAx>
        <c:axId val="3027188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719248"/>
        <c:crosses val="max"/>
        <c:crossBetween val="between"/>
      </c:valAx>
      <c:catAx>
        <c:axId val="3027192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2718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100"/>
      <c:depthPercent val="6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24"/>
          <c:dPt>
            <c:idx val="0"/>
            <c:bubble3D val="0"/>
            <c:explosion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50F-4C39-95D3-BC9C473037B8}"/>
              </c:ext>
            </c:extLst>
          </c:dPt>
          <c:dPt>
            <c:idx val="1"/>
            <c:bubble3D val="0"/>
            <c:explosion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50F-4C39-95D3-BC9C473037B8}"/>
              </c:ext>
            </c:extLst>
          </c:dPt>
          <c:dPt>
            <c:idx val="2"/>
            <c:bubble3D val="0"/>
            <c:explosion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50F-4C39-95D3-BC9C473037B8}"/>
              </c:ext>
            </c:extLst>
          </c:dPt>
          <c:dPt>
            <c:idx val="3"/>
            <c:bubble3D val="0"/>
            <c:explosion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1905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50F-4C39-95D3-BC9C473037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'Working with Charts'!$B$48:$E$48</c:f>
              <c:strCache>
                <c:ptCount val="4"/>
                <c:pt idx="0">
                  <c:v># of Distinctions</c:v>
                </c:pt>
                <c:pt idx="1">
                  <c:v># of first class</c:v>
                </c:pt>
                <c:pt idx="2">
                  <c:v># of Iind Class</c:v>
                </c:pt>
                <c:pt idx="3">
                  <c:v>Fail</c:v>
                </c:pt>
              </c:strCache>
            </c:strRef>
          </c:cat>
          <c:val>
            <c:numRef>
              <c:f>'Working with Charts'!$B$49:$E$49</c:f>
              <c:numCache>
                <c:formatCode>General</c:formatCode>
                <c:ptCount val="4"/>
                <c:pt idx="0">
                  <c:v>45</c:v>
                </c:pt>
                <c:pt idx="1">
                  <c:v>56</c:v>
                </c:pt>
                <c:pt idx="2">
                  <c:v>34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0F-4C39-95D3-BC9C473037B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161925</xdr:rowOff>
    </xdr:from>
    <xdr:to>
      <xdr:col>7</xdr:col>
      <xdr:colOff>304800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2</xdr:row>
      <xdr:rowOff>52387</xdr:rowOff>
    </xdr:from>
    <xdr:to>
      <xdr:col>15</xdr:col>
      <xdr:colOff>457200</xdr:colOff>
      <xdr:row>17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714375</xdr:colOff>
      <xdr:row>28</xdr:row>
      <xdr:rowOff>90487</xdr:rowOff>
    </xdr:from>
    <xdr:to>
      <xdr:col>10</xdr:col>
      <xdr:colOff>523875</xdr:colOff>
      <xdr:row>42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423862</xdr:colOff>
      <xdr:row>48</xdr:row>
      <xdr:rowOff>33337</xdr:rowOff>
    </xdr:from>
    <xdr:to>
      <xdr:col>12</xdr:col>
      <xdr:colOff>538162</xdr:colOff>
      <xdr:row>62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kes\Downloads\Link%20Test1.xlsx" TargetMode="External"/><Relationship Id="rId1" Type="http://schemas.openxmlformats.org/officeDocument/2006/relationships/externalLinkPath" Target="file:///C:\Users\rakes\Downloads\Link%20Test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kes\Downloads\Link%20Te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Sale in 2014 from chennai branch</v>
          </cell>
        </row>
        <row r="2">
          <cell r="A2" t="str">
            <v>Name</v>
          </cell>
          <cell r="B2" t="str">
            <v>Q1</v>
          </cell>
          <cell r="C2" t="str">
            <v>Q2</v>
          </cell>
          <cell r="D2" t="str">
            <v>Q3</v>
          </cell>
          <cell r="E2" t="str">
            <v>Q4</v>
          </cell>
        </row>
        <row r="3">
          <cell r="A3" t="str">
            <v>Pankaj</v>
          </cell>
          <cell r="B3">
            <v>2345</v>
          </cell>
          <cell r="C3">
            <v>4567</v>
          </cell>
          <cell r="D3">
            <v>1234</v>
          </cell>
          <cell r="E3">
            <v>5678</v>
          </cell>
        </row>
        <row r="4">
          <cell r="A4" t="str">
            <v>Ram</v>
          </cell>
          <cell r="B4">
            <v>1234</v>
          </cell>
          <cell r="C4">
            <v>4567</v>
          </cell>
          <cell r="D4">
            <v>7895</v>
          </cell>
          <cell r="E4">
            <v>3456</v>
          </cell>
        </row>
        <row r="5">
          <cell r="A5" t="str">
            <v>Murali</v>
          </cell>
          <cell r="B5">
            <v>3456</v>
          </cell>
          <cell r="C5">
            <v>6734</v>
          </cell>
          <cell r="D5">
            <v>7834</v>
          </cell>
          <cell r="E5">
            <v>4512</v>
          </cell>
        </row>
        <row r="6">
          <cell r="A6" t="str">
            <v>Neha</v>
          </cell>
          <cell r="B6">
            <v>2312</v>
          </cell>
          <cell r="C6">
            <v>5690</v>
          </cell>
          <cell r="D6">
            <v>7856</v>
          </cell>
          <cell r="E6">
            <v>4569</v>
          </cell>
        </row>
        <row r="7">
          <cell r="A7" t="str">
            <v>Padma</v>
          </cell>
          <cell r="B7">
            <v>1873</v>
          </cell>
          <cell r="C7">
            <v>9345</v>
          </cell>
          <cell r="D7">
            <v>3487</v>
          </cell>
          <cell r="E7">
            <v>5698</v>
          </cell>
        </row>
        <row r="8">
          <cell r="A8" t="str">
            <v>Raju</v>
          </cell>
          <cell r="B8">
            <v>4576</v>
          </cell>
          <cell r="C8">
            <v>1234</v>
          </cell>
          <cell r="D8">
            <v>6745</v>
          </cell>
          <cell r="E8">
            <v>7856</v>
          </cell>
        </row>
        <row r="9">
          <cell r="A9" t="str">
            <v>Meera</v>
          </cell>
          <cell r="B9">
            <v>8956</v>
          </cell>
          <cell r="C9">
            <v>2765</v>
          </cell>
          <cell r="D9">
            <v>3456</v>
          </cell>
          <cell r="E9">
            <v>4567</v>
          </cell>
        </row>
        <row r="10">
          <cell r="A10" t="str">
            <v>Ranga</v>
          </cell>
          <cell r="B10">
            <v>5687</v>
          </cell>
          <cell r="C10">
            <v>3456</v>
          </cell>
          <cell r="D10">
            <v>6789</v>
          </cell>
          <cell r="E10">
            <v>6543</v>
          </cell>
        </row>
        <row r="11">
          <cell r="A11" t="str">
            <v>Murthy</v>
          </cell>
          <cell r="B11">
            <v>9876</v>
          </cell>
          <cell r="C11">
            <v>4567</v>
          </cell>
          <cell r="D11">
            <v>3456</v>
          </cell>
          <cell r="E11">
            <v>1234</v>
          </cell>
        </row>
        <row r="12">
          <cell r="A12" t="str">
            <v>Began</v>
          </cell>
          <cell r="B12">
            <v>1234</v>
          </cell>
          <cell r="C12">
            <v>2345</v>
          </cell>
          <cell r="D12">
            <v>3456</v>
          </cell>
          <cell r="E12">
            <v>3456</v>
          </cell>
        </row>
        <row r="13">
          <cell r="A13" t="str">
            <v>Ali</v>
          </cell>
          <cell r="B13">
            <v>4567</v>
          </cell>
          <cell r="C13">
            <v>234</v>
          </cell>
          <cell r="D13">
            <v>7890</v>
          </cell>
          <cell r="E13">
            <v>5679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Name</v>
          </cell>
          <cell r="B2" t="str">
            <v>Q1</v>
          </cell>
          <cell r="C2" t="str">
            <v>Q2</v>
          </cell>
          <cell r="D2" t="str">
            <v>Q3</v>
          </cell>
          <cell r="E2" t="str">
            <v>Q4</v>
          </cell>
        </row>
        <row r="3">
          <cell r="A3" t="str">
            <v>Somu</v>
          </cell>
          <cell r="B3">
            <v>1234</v>
          </cell>
          <cell r="C3">
            <v>5678</v>
          </cell>
          <cell r="D3">
            <v>1234</v>
          </cell>
          <cell r="E3">
            <v>5678</v>
          </cell>
        </row>
        <row r="4">
          <cell r="A4" t="str">
            <v>Ajay</v>
          </cell>
          <cell r="B4">
            <v>7895</v>
          </cell>
          <cell r="C4">
            <v>3456</v>
          </cell>
          <cell r="D4">
            <v>7895</v>
          </cell>
          <cell r="E4">
            <v>3456</v>
          </cell>
        </row>
        <row r="5">
          <cell r="A5" t="str">
            <v>Dannie</v>
          </cell>
          <cell r="B5">
            <v>7834</v>
          </cell>
          <cell r="C5">
            <v>4512</v>
          </cell>
          <cell r="D5">
            <v>7834</v>
          </cell>
          <cell r="E5">
            <v>4512</v>
          </cell>
        </row>
        <row r="6">
          <cell r="A6" t="str">
            <v>Naren</v>
          </cell>
          <cell r="B6">
            <v>7856</v>
          </cell>
          <cell r="C6">
            <v>4569</v>
          </cell>
          <cell r="D6">
            <v>7856</v>
          </cell>
          <cell r="E6">
            <v>4569</v>
          </cell>
        </row>
        <row r="7">
          <cell r="A7" t="str">
            <v>Bhushan</v>
          </cell>
          <cell r="B7">
            <v>3487</v>
          </cell>
          <cell r="C7">
            <v>5698</v>
          </cell>
          <cell r="D7">
            <v>3487</v>
          </cell>
          <cell r="E7">
            <v>5698</v>
          </cell>
        </row>
        <row r="8">
          <cell r="A8" t="str">
            <v>Nisha</v>
          </cell>
          <cell r="B8">
            <v>6745</v>
          </cell>
          <cell r="C8">
            <v>7856</v>
          </cell>
          <cell r="D8">
            <v>6745</v>
          </cell>
          <cell r="E8">
            <v>7856</v>
          </cell>
        </row>
        <row r="9">
          <cell r="A9" t="str">
            <v>Tara</v>
          </cell>
          <cell r="B9">
            <v>3456</v>
          </cell>
          <cell r="C9">
            <v>4567</v>
          </cell>
          <cell r="D9">
            <v>3456</v>
          </cell>
          <cell r="E9">
            <v>4567</v>
          </cell>
        </row>
        <row r="10">
          <cell r="A10" t="str">
            <v>Arpitha</v>
          </cell>
          <cell r="B10">
            <v>6789</v>
          </cell>
          <cell r="C10">
            <v>6543</v>
          </cell>
          <cell r="D10">
            <v>6789</v>
          </cell>
          <cell r="E10">
            <v>6543</v>
          </cell>
        </row>
        <row r="11">
          <cell r="A11" t="str">
            <v>Ashwini</v>
          </cell>
          <cell r="B11">
            <v>3456</v>
          </cell>
          <cell r="C11">
            <v>1234</v>
          </cell>
          <cell r="D11">
            <v>3456</v>
          </cell>
          <cell r="E11">
            <v>1234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2075.34631828704" createdVersion="5" refreshedVersion="5" minRefreshableVersion="3" recordCount="5" xr:uid="{00000000-000A-0000-FFFF-FFFF00000000}">
  <cacheSource type="worksheet">
    <worksheetSource ref="A11:F16" sheet="Working with Charts"/>
  </cacheSource>
  <cacheFields count="6">
    <cacheField name="Region" numFmtId="0">
      <sharedItems count="4">
        <s v="Central"/>
        <s v="West"/>
        <s v="South"/>
        <s v="East"/>
      </sharedItems>
    </cacheField>
    <cacheField name="Sale in 2006" numFmtId="0">
      <sharedItems containsSemiMixedTypes="0" containsString="0" containsNumber="1" minValue="12345.56" maxValue="89654.56" count="5">
        <n v="18534.22"/>
        <n v="56345.34"/>
        <n v="34567.230000000003"/>
        <n v="89654.56"/>
        <n v="12345.56"/>
      </sharedItems>
    </cacheField>
    <cacheField name="Sale in 2007" numFmtId="0">
      <sharedItems containsSemiMixedTypes="0" containsString="0" containsNumber="1" minValue="23456.45" maxValue="121345.67"/>
    </cacheField>
    <cacheField name="Sale in 2008" numFmtId="0">
      <sharedItems containsSemiMixedTypes="0" containsString="0" containsNumber="1" minValue="23456.78" maxValue="123456.34"/>
    </cacheField>
    <cacheField name="Sale in 2009" numFmtId="0">
      <sharedItems containsSemiMixedTypes="0" containsString="0" containsNumber="1" minValue="38765.120000000003" maxValue="451234.67"/>
    </cacheField>
    <cacheField name="Sale in 2010" numFmtId="0">
      <sharedItems containsSemiMixedTypes="0" containsString="0" containsNumber="1" minValue="23476.45" maxValue="298765.34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  <n v="69345.56"/>
    <n v="123456.34"/>
    <n v="234567"/>
    <n v="34567.67"/>
  </r>
  <r>
    <x v="1"/>
    <x v="1"/>
    <n v="121345.67"/>
    <n v="56987.34"/>
    <n v="451234.67"/>
    <n v="23476.45"/>
  </r>
  <r>
    <x v="2"/>
    <x v="2"/>
    <n v="56789.45"/>
    <n v="47865.34"/>
    <n v="56987.12"/>
    <n v="298765.34000000003"/>
  </r>
  <r>
    <x v="1"/>
    <x v="3"/>
    <n v="89076.45"/>
    <n v="23456.78"/>
    <n v="38765.120000000003"/>
    <n v="36542.1"/>
  </r>
  <r>
    <x v="3"/>
    <x v="4"/>
    <n v="23456.45"/>
    <n v="43214.78"/>
    <n v="98765.34"/>
    <n v="76543.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D4" firstHeaderRow="0" firstDataRow="1" firstDataCol="0" rowPageCount="1" colPageCount="1"/>
  <pivotFields count="6">
    <pivotField axis="axisPage" showAll="0">
      <items count="5">
        <item x="0"/>
        <item x="3"/>
        <item x="2"/>
        <item x="1"/>
        <item t="default"/>
      </items>
    </pivotField>
    <pivotField showAll="0">
      <items count="6">
        <item x="4"/>
        <item x="0"/>
        <item x="2"/>
        <item x="1"/>
        <item x="3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item="1" hier="-1"/>
  </pageFields>
  <dataFields count="4">
    <dataField name="Sum of Sale in 2007" fld="2" baseField="0" baseItem="0"/>
    <dataField name="Sum of Sale in 2008" fld="3" baseField="0" baseItem="0"/>
    <dataField name="Sum of Sale in 2009" fld="4" baseField="0" baseItem="0"/>
    <dataField name="Sum of Sale in 2010" fld="5" baseField="0" baseItem="0"/>
  </dataFields>
  <chartFormats count="4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Users\rakes\Downloads\District3.xlsx" TargetMode="External"/><Relationship Id="rId2" Type="http://schemas.openxmlformats.org/officeDocument/2006/relationships/externalLinkPath" Target="file:///C:\Users\rakes\Downloads\District2.xlsx" TargetMode="External"/><Relationship Id="rId1" Type="http://schemas.openxmlformats.org/officeDocument/2006/relationships/externalLinkPath" Target="file:///C:\Users\rakes\Downloads\District1.xlsx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7"/>
  <sheetViews>
    <sheetView topLeftCell="A17" workbookViewId="0">
      <selection activeCell="A34" sqref="A34"/>
    </sheetView>
  </sheetViews>
  <sheetFormatPr defaultRowHeight="15" x14ac:dyDescent="0.25"/>
  <cols>
    <col min="1" max="1" width="9.5703125" customWidth="1"/>
    <col min="2" max="2" width="21.7109375" customWidth="1"/>
    <col min="6" max="6" width="11.85546875" customWidth="1"/>
    <col min="9" max="9" width="18.5703125" customWidth="1"/>
    <col min="11" max="11" width="47.28515625" customWidth="1"/>
    <col min="12" max="12" width="10.140625" customWidth="1"/>
  </cols>
  <sheetData>
    <row r="1" spans="1:12" x14ac:dyDescent="0.25">
      <c r="A1" s="117" t="s">
        <v>442</v>
      </c>
      <c r="B1" s="117" t="s">
        <v>443</v>
      </c>
      <c r="C1" s="117" t="s">
        <v>228</v>
      </c>
      <c r="D1" s="117" t="s">
        <v>229</v>
      </c>
      <c r="E1" s="118" t="s">
        <v>230</v>
      </c>
      <c r="F1" s="117" t="s">
        <v>444</v>
      </c>
      <c r="G1" s="118" t="s">
        <v>231</v>
      </c>
      <c r="H1" s="118" t="s">
        <v>232</v>
      </c>
      <c r="I1" s="118" t="s">
        <v>233</v>
      </c>
    </row>
    <row r="2" spans="1:12" x14ac:dyDescent="0.25">
      <c r="A2" s="12">
        <v>1</v>
      </c>
      <c r="B2" s="13" t="s">
        <v>30</v>
      </c>
      <c r="C2" s="115" t="s">
        <v>234</v>
      </c>
      <c r="D2" s="115" t="s">
        <v>235</v>
      </c>
      <c r="E2" s="44">
        <v>16000</v>
      </c>
      <c r="F2" s="28">
        <v>37409</v>
      </c>
      <c r="G2" s="2">
        <f t="shared" ref="G2:G31" si="0">10%*Basic_Salary</f>
        <v>1600</v>
      </c>
      <c r="H2" s="2">
        <f t="shared" ref="H2:H31" si="1">6%*Basic_Salary</f>
        <v>960</v>
      </c>
      <c r="I2" s="47">
        <f t="shared" ref="I2:I31" si="2">Basic_Salary+HRA+DA</f>
        <v>18560</v>
      </c>
    </row>
    <row r="3" spans="1:12" x14ac:dyDescent="0.25">
      <c r="A3" s="12">
        <v>2</v>
      </c>
      <c r="B3" s="13" t="s">
        <v>31</v>
      </c>
      <c r="C3" s="115" t="s">
        <v>234</v>
      </c>
      <c r="D3" s="115" t="s">
        <v>236</v>
      </c>
      <c r="E3" s="44">
        <v>12000</v>
      </c>
      <c r="F3" s="28">
        <v>38607</v>
      </c>
      <c r="G3" s="2">
        <f t="shared" si="0"/>
        <v>1200</v>
      </c>
      <c r="H3" s="2">
        <f t="shared" si="1"/>
        <v>720</v>
      </c>
      <c r="I3" s="47">
        <f t="shared" si="2"/>
        <v>13920</v>
      </c>
    </row>
    <row r="4" spans="1:12" x14ac:dyDescent="0.25">
      <c r="A4" s="12">
        <v>3</v>
      </c>
      <c r="B4" s="13" t="s">
        <v>32</v>
      </c>
      <c r="C4" s="115" t="s">
        <v>237</v>
      </c>
      <c r="D4" s="115" t="s">
        <v>238</v>
      </c>
      <c r="E4" s="44">
        <v>10000</v>
      </c>
      <c r="F4" s="28">
        <v>38301</v>
      </c>
      <c r="G4" s="2">
        <f t="shared" si="0"/>
        <v>1000</v>
      </c>
      <c r="H4" s="2">
        <f t="shared" si="1"/>
        <v>600</v>
      </c>
      <c r="I4" s="47">
        <f t="shared" si="2"/>
        <v>11600</v>
      </c>
    </row>
    <row r="5" spans="1:12" x14ac:dyDescent="0.25">
      <c r="A5" s="12">
        <v>4</v>
      </c>
      <c r="B5" s="13" t="s">
        <v>33</v>
      </c>
      <c r="C5" s="115" t="s">
        <v>234</v>
      </c>
      <c r="D5" s="115" t="s">
        <v>239</v>
      </c>
      <c r="E5" s="44">
        <v>8000</v>
      </c>
      <c r="F5" s="28">
        <v>38637</v>
      </c>
      <c r="G5" s="2">
        <f t="shared" si="0"/>
        <v>800</v>
      </c>
      <c r="H5" s="2">
        <f t="shared" si="1"/>
        <v>480</v>
      </c>
      <c r="I5" s="47">
        <f t="shared" si="2"/>
        <v>9280</v>
      </c>
    </row>
    <row r="6" spans="1:12" x14ac:dyDescent="0.25">
      <c r="A6" s="12">
        <v>5</v>
      </c>
      <c r="B6" s="13" t="s">
        <v>34</v>
      </c>
      <c r="C6" s="115" t="s">
        <v>240</v>
      </c>
      <c r="D6" s="115" t="s">
        <v>241</v>
      </c>
      <c r="E6" s="44">
        <v>12000</v>
      </c>
      <c r="F6" s="28">
        <v>37513</v>
      </c>
      <c r="G6" s="2">
        <f t="shared" si="0"/>
        <v>1200</v>
      </c>
      <c r="H6" s="2">
        <f t="shared" si="1"/>
        <v>720</v>
      </c>
      <c r="I6" s="47">
        <f t="shared" si="2"/>
        <v>13920</v>
      </c>
    </row>
    <row r="7" spans="1:12" x14ac:dyDescent="0.25">
      <c r="A7" s="12">
        <v>6</v>
      </c>
      <c r="B7" s="13" t="s">
        <v>35</v>
      </c>
      <c r="C7" s="115" t="s">
        <v>242</v>
      </c>
      <c r="D7" s="115" t="s">
        <v>241</v>
      </c>
      <c r="E7" s="44">
        <v>14000</v>
      </c>
      <c r="F7" s="28">
        <v>38641</v>
      </c>
      <c r="G7" s="2">
        <f t="shared" si="0"/>
        <v>1400</v>
      </c>
      <c r="H7" s="2">
        <f t="shared" si="1"/>
        <v>840</v>
      </c>
      <c r="I7" s="47">
        <f t="shared" si="2"/>
        <v>16240</v>
      </c>
      <c r="K7" s="120" t="s">
        <v>461</v>
      </c>
      <c r="L7" s="120"/>
    </row>
    <row r="8" spans="1:12" x14ac:dyDescent="0.25">
      <c r="A8" s="12">
        <v>7</v>
      </c>
      <c r="B8" s="13" t="s">
        <v>33</v>
      </c>
      <c r="C8" s="115" t="s">
        <v>234</v>
      </c>
      <c r="D8" s="115" t="s">
        <v>239</v>
      </c>
      <c r="E8" s="44">
        <v>8000</v>
      </c>
      <c r="F8" s="28">
        <v>38250</v>
      </c>
      <c r="G8" s="2">
        <f t="shared" si="0"/>
        <v>800</v>
      </c>
      <c r="H8" s="2">
        <f t="shared" si="1"/>
        <v>480</v>
      </c>
      <c r="I8" s="47">
        <f t="shared" si="2"/>
        <v>9280</v>
      </c>
      <c r="K8" s="121" t="s">
        <v>445</v>
      </c>
      <c r="L8" s="52"/>
    </row>
    <row r="9" spans="1:12" x14ac:dyDescent="0.25">
      <c r="A9" s="12">
        <v>8</v>
      </c>
      <c r="B9" s="13" t="s">
        <v>35</v>
      </c>
      <c r="C9" s="115" t="s">
        <v>242</v>
      </c>
      <c r="D9" s="115" t="s">
        <v>241</v>
      </c>
      <c r="E9" s="44">
        <v>10000</v>
      </c>
      <c r="F9" s="28">
        <v>37174</v>
      </c>
      <c r="G9" s="2">
        <f t="shared" si="0"/>
        <v>1000</v>
      </c>
      <c r="H9" s="2">
        <f t="shared" si="1"/>
        <v>600</v>
      </c>
      <c r="I9" s="47">
        <f t="shared" si="2"/>
        <v>11600</v>
      </c>
      <c r="K9" s="121" t="s">
        <v>446</v>
      </c>
      <c r="L9" s="52"/>
    </row>
    <row r="10" spans="1:12" x14ac:dyDescent="0.25">
      <c r="A10" s="12">
        <v>9</v>
      </c>
      <c r="B10" s="13" t="s">
        <v>36</v>
      </c>
      <c r="C10" s="115" t="s">
        <v>234</v>
      </c>
      <c r="D10" s="115" t="s">
        <v>243</v>
      </c>
      <c r="E10" s="44">
        <v>20000</v>
      </c>
      <c r="F10" s="28">
        <v>37539</v>
      </c>
      <c r="G10" s="2">
        <f t="shared" si="0"/>
        <v>2000</v>
      </c>
      <c r="H10" s="2">
        <f t="shared" si="1"/>
        <v>1200</v>
      </c>
      <c r="I10" s="47">
        <f t="shared" si="2"/>
        <v>23200</v>
      </c>
      <c r="K10" s="121" t="s">
        <v>447</v>
      </c>
      <c r="L10" s="52"/>
    </row>
    <row r="11" spans="1:12" x14ac:dyDescent="0.25">
      <c r="A11" s="12">
        <v>10</v>
      </c>
      <c r="B11" s="13" t="s">
        <v>37</v>
      </c>
      <c r="C11" s="115" t="s">
        <v>244</v>
      </c>
      <c r="D11" s="115" t="s">
        <v>245</v>
      </c>
      <c r="E11" s="44">
        <v>10000</v>
      </c>
      <c r="F11" s="28">
        <v>37602</v>
      </c>
      <c r="G11" s="2">
        <f t="shared" si="0"/>
        <v>1000</v>
      </c>
      <c r="H11" s="2">
        <f t="shared" si="1"/>
        <v>600</v>
      </c>
      <c r="I11" s="47">
        <f t="shared" si="2"/>
        <v>11600</v>
      </c>
      <c r="K11" s="121" t="s">
        <v>448</v>
      </c>
      <c r="L11" s="52"/>
    </row>
    <row r="12" spans="1:12" x14ac:dyDescent="0.25">
      <c r="A12" s="12">
        <v>11</v>
      </c>
      <c r="B12" s="13" t="s">
        <v>38</v>
      </c>
      <c r="C12" s="115" t="s">
        <v>237</v>
      </c>
      <c r="D12" s="115" t="s">
        <v>241</v>
      </c>
      <c r="E12" s="44">
        <v>16000</v>
      </c>
      <c r="F12" s="28">
        <v>38117</v>
      </c>
      <c r="G12" s="2">
        <f t="shared" si="0"/>
        <v>1600</v>
      </c>
      <c r="H12" s="2">
        <f t="shared" si="1"/>
        <v>960</v>
      </c>
      <c r="I12" s="47">
        <f t="shared" si="2"/>
        <v>18560</v>
      </c>
      <c r="K12" s="121" t="s">
        <v>449</v>
      </c>
      <c r="L12" s="52"/>
    </row>
    <row r="13" spans="1:12" x14ac:dyDescent="0.25">
      <c r="A13" s="12">
        <v>12</v>
      </c>
      <c r="B13" s="13" t="s">
        <v>39</v>
      </c>
      <c r="C13" s="115" t="s">
        <v>242</v>
      </c>
      <c r="D13" s="115" t="s">
        <v>241</v>
      </c>
      <c r="E13" s="44">
        <v>18000</v>
      </c>
      <c r="F13" s="28">
        <v>38150</v>
      </c>
      <c r="G13" s="2">
        <f t="shared" si="0"/>
        <v>1800</v>
      </c>
      <c r="H13" s="2">
        <f t="shared" si="1"/>
        <v>1080</v>
      </c>
      <c r="I13" s="47">
        <f t="shared" si="2"/>
        <v>20880</v>
      </c>
      <c r="K13" s="121" t="s">
        <v>450</v>
      </c>
      <c r="L13" s="52"/>
    </row>
    <row r="14" spans="1:12" x14ac:dyDescent="0.25">
      <c r="A14" s="12">
        <v>13</v>
      </c>
      <c r="B14" s="13" t="s">
        <v>40</v>
      </c>
      <c r="C14" s="115" t="s">
        <v>246</v>
      </c>
      <c r="D14" s="115" t="s">
        <v>245</v>
      </c>
      <c r="E14" s="44">
        <v>16000</v>
      </c>
      <c r="F14" s="28">
        <v>37908</v>
      </c>
      <c r="G14" s="2">
        <f t="shared" si="0"/>
        <v>1600</v>
      </c>
      <c r="H14" s="2">
        <f t="shared" si="1"/>
        <v>960</v>
      </c>
      <c r="I14" s="47">
        <f t="shared" si="2"/>
        <v>18560</v>
      </c>
      <c r="K14" s="121" t="s">
        <v>451</v>
      </c>
      <c r="L14" s="52"/>
    </row>
    <row r="15" spans="1:12" x14ac:dyDescent="0.25">
      <c r="A15" s="12">
        <v>14</v>
      </c>
      <c r="B15" s="13" t="s">
        <v>41</v>
      </c>
      <c r="C15" s="115" t="s">
        <v>237</v>
      </c>
      <c r="D15" s="115" t="s">
        <v>245</v>
      </c>
      <c r="E15" s="44">
        <v>14000</v>
      </c>
      <c r="F15" s="28">
        <v>37511</v>
      </c>
      <c r="G15" s="2">
        <f t="shared" si="0"/>
        <v>1400</v>
      </c>
      <c r="H15" s="2">
        <f t="shared" si="1"/>
        <v>840</v>
      </c>
      <c r="I15" s="47">
        <f t="shared" si="2"/>
        <v>16240</v>
      </c>
      <c r="K15" s="121" t="s">
        <v>452</v>
      </c>
      <c r="L15" s="52"/>
    </row>
    <row r="16" spans="1:12" x14ac:dyDescent="0.25">
      <c r="A16" s="12">
        <v>15</v>
      </c>
      <c r="B16" s="13" t="s">
        <v>42</v>
      </c>
      <c r="C16" s="115" t="s">
        <v>234</v>
      </c>
      <c r="D16" s="115" t="s">
        <v>247</v>
      </c>
      <c r="E16" s="44">
        <v>24000</v>
      </c>
      <c r="F16" s="28">
        <v>37421</v>
      </c>
      <c r="G16" s="2">
        <f t="shared" si="0"/>
        <v>2400</v>
      </c>
      <c r="H16" s="2">
        <f t="shared" si="1"/>
        <v>1440</v>
      </c>
      <c r="I16" s="47">
        <f t="shared" si="2"/>
        <v>27840</v>
      </c>
      <c r="K16" s="121" t="s">
        <v>453</v>
      </c>
      <c r="L16" s="52"/>
    </row>
    <row r="17" spans="1:12" x14ac:dyDescent="0.25">
      <c r="A17" s="12">
        <v>16</v>
      </c>
      <c r="B17" s="13" t="s">
        <v>43</v>
      </c>
      <c r="C17" s="115" t="s">
        <v>244</v>
      </c>
      <c r="D17" s="115" t="s">
        <v>235</v>
      </c>
      <c r="E17" s="44">
        <v>16000</v>
      </c>
      <c r="F17" s="28">
        <v>38272</v>
      </c>
      <c r="G17" s="2">
        <f t="shared" si="0"/>
        <v>1600</v>
      </c>
      <c r="H17" s="2">
        <f t="shared" si="1"/>
        <v>960</v>
      </c>
      <c r="I17" s="47">
        <f t="shared" si="2"/>
        <v>18560</v>
      </c>
      <c r="K17" s="121" t="s">
        <v>454</v>
      </c>
      <c r="L17" s="52"/>
    </row>
    <row r="18" spans="1:12" x14ac:dyDescent="0.25">
      <c r="A18" s="12">
        <v>17</v>
      </c>
      <c r="B18" s="13" t="s">
        <v>44</v>
      </c>
      <c r="C18" s="115" t="s">
        <v>237</v>
      </c>
      <c r="D18" s="115" t="s">
        <v>241</v>
      </c>
      <c r="E18" s="44">
        <v>12000</v>
      </c>
      <c r="F18" s="28">
        <v>38240</v>
      </c>
      <c r="G18" s="2">
        <f t="shared" si="0"/>
        <v>1200</v>
      </c>
      <c r="H18" s="2">
        <f t="shared" si="1"/>
        <v>720</v>
      </c>
      <c r="I18" s="47">
        <f t="shared" si="2"/>
        <v>13920</v>
      </c>
      <c r="K18" s="121" t="s">
        <v>455</v>
      </c>
      <c r="L18" s="52">
        <f>COUNTBLANK(A1:A31)</f>
        <v>0</v>
      </c>
    </row>
    <row r="19" spans="1:12" ht="26.25" x14ac:dyDescent="0.25">
      <c r="A19" s="12">
        <v>18</v>
      </c>
      <c r="B19" s="13" t="s">
        <v>45</v>
      </c>
      <c r="C19" s="115" t="s">
        <v>240</v>
      </c>
      <c r="D19" s="115" t="s">
        <v>248</v>
      </c>
      <c r="E19" s="44">
        <v>5000</v>
      </c>
      <c r="F19" s="28">
        <v>37549</v>
      </c>
      <c r="G19" s="2">
        <f t="shared" si="0"/>
        <v>500</v>
      </c>
      <c r="H19" s="2">
        <f t="shared" si="1"/>
        <v>300</v>
      </c>
      <c r="I19" s="47">
        <f t="shared" si="2"/>
        <v>5800</v>
      </c>
      <c r="K19" s="121" t="s">
        <v>456</v>
      </c>
      <c r="L19" s="52">
        <f>COUNTA(A1:A31)</f>
        <v>31</v>
      </c>
    </row>
    <row r="20" spans="1:12" x14ac:dyDescent="0.25">
      <c r="A20" s="12">
        <v>19</v>
      </c>
      <c r="B20" s="13" t="s">
        <v>46</v>
      </c>
      <c r="C20" s="115" t="s">
        <v>246</v>
      </c>
      <c r="D20" s="115" t="s">
        <v>245</v>
      </c>
      <c r="E20" s="44">
        <v>12000</v>
      </c>
      <c r="F20" s="28">
        <v>38293</v>
      </c>
      <c r="G20" s="2">
        <f t="shared" si="0"/>
        <v>1200</v>
      </c>
      <c r="H20" s="2">
        <f t="shared" si="1"/>
        <v>720</v>
      </c>
      <c r="I20" s="47">
        <f t="shared" si="2"/>
        <v>13920</v>
      </c>
      <c r="K20" s="121" t="s">
        <v>457</v>
      </c>
      <c r="L20" s="52"/>
    </row>
    <row r="21" spans="1:12" x14ac:dyDescent="0.25">
      <c r="A21" s="12">
        <v>20</v>
      </c>
      <c r="B21" s="13" t="s">
        <v>47</v>
      </c>
      <c r="C21" s="115" t="s">
        <v>240</v>
      </c>
      <c r="D21" s="115" t="s">
        <v>241</v>
      </c>
      <c r="E21" s="44">
        <v>20000</v>
      </c>
      <c r="F21" s="28">
        <v>38323</v>
      </c>
      <c r="G21" s="2">
        <f t="shared" si="0"/>
        <v>2000</v>
      </c>
      <c r="H21" s="2">
        <f t="shared" si="1"/>
        <v>1200</v>
      </c>
      <c r="I21" s="47">
        <f t="shared" si="2"/>
        <v>23200</v>
      </c>
      <c r="K21" s="121" t="s">
        <v>458</v>
      </c>
      <c r="L21" s="52">
        <f>COUNTIF(B2:B31,"A*")</f>
        <v>4</v>
      </c>
    </row>
    <row r="22" spans="1:12" x14ac:dyDescent="0.25">
      <c r="A22" s="12">
        <v>21</v>
      </c>
      <c r="B22" s="13" t="s">
        <v>249</v>
      </c>
      <c r="C22" s="115" t="s">
        <v>250</v>
      </c>
      <c r="D22" s="115" t="s">
        <v>251</v>
      </c>
      <c r="E22" s="44">
        <v>10000</v>
      </c>
      <c r="F22" s="116">
        <v>38749</v>
      </c>
      <c r="G22" s="2">
        <f t="shared" si="0"/>
        <v>1000</v>
      </c>
      <c r="H22" s="2">
        <f t="shared" si="1"/>
        <v>600</v>
      </c>
      <c r="I22" s="47">
        <f t="shared" si="2"/>
        <v>11600</v>
      </c>
      <c r="K22" s="121" t="s">
        <v>459</v>
      </c>
      <c r="L22" s="52">
        <f>COUNTIF(B2:B31,"????")</f>
        <v>4</v>
      </c>
    </row>
    <row r="23" spans="1:12" x14ac:dyDescent="0.25">
      <c r="A23" s="12">
        <v>22</v>
      </c>
      <c r="B23" s="29" t="s">
        <v>252</v>
      </c>
      <c r="C23" s="115" t="s">
        <v>250</v>
      </c>
      <c r="D23" s="115" t="s">
        <v>251</v>
      </c>
      <c r="E23" s="44">
        <v>8000</v>
      </c>
      <c r="F23" s="116">
        <v>38939</v>
      </c>
      <c r="G23" s="2">
        <f t="shared" si="0"/>
        <v>800</v>
      </c>
      <c r="H23" s="2">
        <f t="shared" si="1"/>
        <v>480</v>
      </c>
      <c r="I23" s="47">
        <f t="shared" si="2"/>
        <v>9280</v>
      </c>
    </row>
    <row r="24" spans="1:12" x14ac:dyDescent="0.25">
      <c r="A24" s="12">
        <v>23</v>
      </c>
      <c r="B24" s="29" t="s">
        <v>253</v>
      </c>
      <c r="C24" s="115" t="s">
        <v>254</v>
      </c>
      <c r="D24" s="115" t="s">
        <v>239</v>
      </c>
      <c r="E24" s="44">
        <v>12000</v>
      </c>
      <c r="F24" s="116">
        <v>38878</v>
      </c>
      <c r="G24" s="2">
        <f t="shared" si="0"/>
        <v>1200</v>
      </c>
      <c r="H24" s="2">
        <f t="shared" si="1"/>
        <v>720</v>
      </c>
      <c r="I24" s="47">
        <f t="shared" si="2"/>
        <v>13920</v>
      </c>
    </row>
    <row r="25" spans="1:12" x14ac:dyDescent="0.25">
      <c r="A25" s="12">
        <v>24</v>
      </c>
      <c r="B25" s="29" t="s">
        <v>255</v>
      </c>
      <c r="C25" s="115" t="s">
        <v>256</v>
      </c>
      <c r="D25" s="115" t="s">
        <v>241</v>
      </c>
      <c r="E25" s="44">
        <v>50000</v>
      </c>
      <c r="F25" s="116">
        <v>40153</v>
      </c>
      <c r="G25" s="2">
        <f t="shared" si="0"/>
        <v>5000</v>
      </c>
      <c r="H25" s="2">
        <f t="shared" si="1"/>
        <v>3000</v>
      </c>
      <c r="I25" s="47">
        <f t="shared" si="2"/>
        <v>58000</v>
      </c>
    </row>
    <row r="26" spans="1:12" ht="26.25" x14ac:dyDescent="0.25">
      <c r="A26" s="12">
        <v>25</v>
      </c>
      <c r="B26" s="29" t="s">
        <v>257</v>
      </c>
      <c r="C26" s="115" t="s">
        <v>244</v>
      </c>
      <c r="D26" s="115" t="s">
        <v>258</v>
      </c>
      <c r="E26" s="44">
        <v>15000</v>
      </c>
      <c r="F26" s="116">
        <v>39488</v>
      </c>
      <c r="G26" s="2">
        <f t="shared" si="0"/>
        <v>1500</v>
      </c>
      <c r="H26" s="2">
        <f t="shared" si="1"/>
        <v>900</v>
      </c>
      <c r="I26" s="47">
        <f t="shared" si="2"/>
        <v>17400</v>
      </c>
    </row>
    <row r="27" spans="1:12" ht="26.25" x14ac:dyDescent="0.25">
      <c r="A27" s="12">
        <v>26</v>
      </c>
      <c r="B27" s="29" t="s">
        <v>91</v>
      </c>
      <c r="C27" s="115" t="s">
        <v>234</v>
      </c>
      <c r="D27" s="115" t="s">
        <v>259</v>
      </c>
      <c r="E27" s="44">
        <v>12000</v>
      </c>
      <c r="F27" s="116">
        <v>39540</v>
      </c>
      <c r="G27" s="2">
        <f t="shared" si="0"/>
        <v>1200</v>
      </c>
      <c r="H27" s="2">
        <f t="shared" si="1"/>
        <v>720</v>
      </c>
      <c r="I27" s="47">
        <f t="shared" si="2"/>
        <v>13920</v>
      </c>
    </row>
    <row r="28" spans="1:12" x14ac:dyDescent="0.25">
      <c r="A28" s="12">
        <v>27</v>
      </c>
      <c r="B28" s="29" t="s">
        <v>92</v>
      </c>
      <c r="C28" s="115" t="s">
        <v>260</v>
      </c>
      <c r="D28" s="115" t="s">
        <v>261</v>
      </c>
      <c r="E28" s="44">
        <v>16000</v>
      </c>
      <c r="F28" s="116">
        <v>39578</v>
      </c>
      <c r="G28" s="2">
        <f t="shared" si="0"/>
        <v>1600</v>
      </c>
      <c r="H28" s="2">
        <f t="shared" si="1"/>
        <v>960</v>
      </c>
      <c r="I28" s="47">
        <f t="shared" si="2"/>
        <v>18560</v>
      </c>
    </row>
    <row r="29" spans="1:12" x14ac:dyDescent="0.25">
      <c r="A29" s="12">
        <v>28</v>
      </c>
      <c r="B29" s="29" t="s">
        <v>262</v>
      </c>
      <c r="C29" s="115" t="s">
        <v>260</v>
      </c>
      <c r="D29" s="115" t="s">
        <v>241</v>
      </c>
      <c r="E29" s="44">
        <v>30000</v>
      </c>
      <c r="F29" s="116">
        <v>39133</v>
      </c>
      <c r="G29" s="2">
        <f t="shared" si="0"/>
        <v>3000</v>
      </c>
      <c r="H29" s="2">
        <f t="shared" si="1"/>
        <v>1800</v>
      </c>
      <c r="I29" s="47">
        <f t="shared" si="2"/>
        <v>34800</v>
      </c>
    </row>
    <row r="30" spans="1:12" ht="26.25" x14ac:dyDescent="0.25">
      <c r="A30" s="12">
        <v>29</v>
      </c>
      <c r="B30" s="29" t="s">
        <v>263</v>
      </c>
      <c r="C30" s="115" t="s">
        <v>264</v>
      </c>
      <c r="D30" s="115" t="s">
        <v>265</v>
      </c>
      <c r="E30" s="44">
        <v>10000</v>
      </c>
      <c r="F30" s="116">
        <v>39192</v>
      </c>
      <c r="G30" s="2">
        <f t="shared" si="0"/>
        <v>1000</v>
      </c>
      <c r="H30" s="2">
        <f t="shared" si="1"/>
        <v>600</v>
      </c>
      <c r="I30" s="47">
        <f t="shared" si="2"/>
        <v>11600</v>
      </c>
    </row>
    <row r="31" spans="1:12" x14ac:dyDescent="0.25">
      <c r="A31" s="12">
        <v>30</v>
      </c>
      <c r="B31" s="29" t="s">
        <v>266</v>
      </c>
      <c r="C31" s="115" t="s">
        <v>237</v>
      </c>
      <c r="D31" s="115" t="s">
        <v>243</v>
      </c>
      <c r="E31" s="44">
        <v>45000</v>
      </c>
      <c r="F31" s="116">
        <v>40058</v>
      </c>
      <c r="G31" s="2">
        <f t="shared" si="0"/>
        <v>4500</v>
      </c>
      <c r="H31" s="2">
        <f t="shared" si="1"/>
        <v>2700</v>
      </c>
      <c r="I31" s="47">
        <f t="shared" si="2"/>
        <v>52200</v>
      </c>
    </row>
    <row r="35" spans="1:9" x14ac:dyDescent="0.25">
      <c r="A35" s="119" t="s">
        <v>460</v>
      </c>
      <c r="B35" s="119"/>
      <c r="C35" s="119"/>
    </row>
    <row r="36" spans="1:9" x14ac:dyDescent="0.25">
      <c r="B36" s="6">
        <v>41345.482210648152</v>
      </c>
      <c r="E36" s="30" t="s">
        <v>462</v>
      </c>
      <c r="F36" s="30"/>
      <c r="G36" s="30"/>
      <c r="H36" s="30"/>
      <c r="I36" s="5">
        <f>YEAR(B36)</f>
        <v>2013</v>
      </c>
    </row>
    <row r="37" spans="1:9" x14ac:dyDescent="0.25">
      <c r="B37" s="122">
        <f>B36</f>
        <v>41345.482210648152</v>
      </c>
      <c r="E37" s="30" t="s">
        <v>463</v>
      </c>
      <c r="F37" s="30"/>
      <c r="G37" s="30"/>
      <c r="H37" s="30"/>
      <c r="I37" s="5">
        <f>MONTH(B36)</f>
        <v>3</v>
      </c>
    </row>
    <row r="38" spans="1:9" x14ac:dyDescent="0.25">
      <c r="B38" s="6">
        <v>41895</v>
      </c>
      <c r="E38" s="30" t="s">
        <v>464</v>
      </c>
      <c r="F38" s="30"/>
      <c r="G38" s="30"/>
      <c r="H38" s="30"/>
      <c r="I38" s="5">
        <f>DAY(B36)</f>
        <v>12</v>
      </c>
    </row>
    <row r="39" spans="1:9" x14ac:dyDescent="0.25">
      <c r="E39" s="30" t="s">
        <v>465</v>
      </c>
      <c r="F39" s="30"/>
      <c r="G39" s="30"/>
      <c r="H39" s="30"/>
      <c r="I39" s="5">
        <f>HOUR(B36)</f>
        <v>11</v>
      </c>
    </row>
    <row r="40" spans="1:9" x14ac:dyDescent="0.25">
      <c r="E40" s="30" t="s">
        <v>466</v>
      </c>
      <c r="F40" s="30"/>
      <c r="G40" s="30"/>
      <c r="H40" s="30"/>
      <c r="I40" s="5">
        <f>MINUTE(B36)</f>
        <v>34</v>
      </c>
    </row>
    <row r="41" spans="1:9" x14ac:dyDescent="0.25">
      <c r="E41" s="30" t="s">
        <v>467</v>
      </c>
      <c r="F41" s="30"/>
      <c r="G41" s="30"/>
      <c r="H41" s="30"/>
      <c r="I41" s="5">
        <f>SECOND(B36)</f>
        <v>23</v>
      </c>
    </row>
    <row r="42" spans="1:9" x14ac:dyDescent="0.25">
      <c r="E42" s="30" t="s">
        <v>468</v>
      </c>
      <c r="F42" s="30"/>
      <c r="G42" s="30"/>
      <c r="H42" s="30"/>
      <c r="I42" s="123">
        <f ca="1">NOW()</f>
        <v>45580.516328356483</v>
      </c>
    </row>
    <row r="43" spans="1:9" x14ac:dyDescent="0.25">
      <c r="E43" s="30" t="s">
        <v>469</v>
      </c>
      <c r="F43" s="30"/>
      <c r="G43" s="30"/>
      <c r="H43" s="30"/>
      <c r="I43" s="5">
        <f>DATEDIF(B36,B38,"d")</f>
        <v>550</v>
      </c>
    </row>
    <row r="44" spans="1:9" x14ac:dyDescent="0.25">
      <c r="E44" s="30" t="s">
        <v>470</v>
      </c>
      <c r="F44" s="30"/>
      <c r="G44" s="30"/>
      <c r="H44" s="30"/>
      <c r="I44" s="5">
        <f>DATEDIF(B36,B38,"m")</f>
        <v>18</v>
      </c>
    </row>
    <row r="45" spans="1:9" x14ac:dyDescent="0.25">
      <c r="E45" s="30" t="s">
        <v>471</v>
      </c>
      <c r="F45" s="30"/>
      <c r="G45" s="30"/>
      <c r="H45" s="30"/>
      <c r="I45" s="5">
        <f>DATEDIF(B36,B38,"yd")</f>
        <v>185</v>
      </c>
    </row>
    <row r="46" spans="1:9" x14ac:dyDescent="0.25">
      <c r="E46" s="30" t="s">
        <v>472</v>
      </c>
      <c r="F46" s="30"/>
      <c r="G46" s="30"/>
      <c r="H46" s="30"/>
      <c r="I46" s="5">
        <f>DATEDIF(B36,B38,"md")</f>
        <v>1</v>
      </c>
    </row>
    <row r="47" spans="1:9" x14ac:dyDescent="0.25">
      <c r="E47" s="30" t="s">
        <v>473</v>
      </c>
      <c r="F47" s="30"/>
      <c r="G47" s="30"/>
      <c r="H47" s="30"/>
      <c r="I47" s="5">
        <f>DATEDIF(B36,B38,"ym")</f>
        <v>6</v>
      </c>
    </row>
  </sheetData>
  <customSheetViews>
    <customSheetView guid="{064965CD-BD07-4A4A-A46E-CBA62651141F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M49"/>
  <sheetViews>
    <sheetView workbookViewId="0"/>
  </sheetViews>
  <sheetFormatPr defaultRowHeight="15" x14ac:dyDescent="0.25"/>
  <cols>
    <col min="1" max="1" width="14.42578125" customWidth="1"/>
    <col min="2" max="2" width="12.28515625" customWidth="1"/>
    <col min="3" max="3" width="11" customWidth="1"/>
    <col min="4" max="5" width="11.42578125" customWidth="1"/>
    <col min="6" max="6" width="12" customWidth="1"/>
  </cols>
  <sheetData>
    <row r="1" spans="1:6" x14ac:dyDescent="0.25">
      <c r="A1" s="24" t="s">
        <v>373</v>
      </c>
      <c r="B1" s="23"/>
      <c r="C1" s="23"/>
    </row>
    <row r="2" spans="1:6" x14ac:dyDescent="0.25">
      <c r="A2" s="85" t="s">
        <v>374</v>
      </c>
      <c r="B2" s="85"/>
      <c r="C2" s="79"/>
    </row>
    <row r="3" spans="1:6" x14ac:dyDescent="0.25">
      <c r="A3" s="85" t="s">
        <v>375</v>
      </c>
      <c r="B3" s="85"/>
      <c r="C3" s="79"/>
    </row>
    <row r="4" spans="1:6" x14ac:dyDescent="0.25">
      <c r="A4" s="85" t="s">
        <v>376</v>
      </c>
      <c r="B4" s="85"/>
      <c r="C4" s="79"/>
    </row>
    <row r="5" spans="1:6" x14ac:dyDescent="0.25">
      <c r="A5" s="85" t="s">
        <v>377</v>
      </c>
      <c r="B5" s="85"/>
      <c r="C5" s="79"/>
    </row>
    <row r="6" spans="1:6" x14ac:dyDescent="0.25">
      <c r="A6" s="85" t="s">
        <v>378</v>
      </c>
      <c r="B6" s="85"/>
      <c r="C6" s="79"/>
    </row>
    <row r="7" spans="1:6" x14ac:dyDescent="0.25">
      <c r="A7" s="85" t="s">
        <v>379</v>
      </c>
      <c r="B7" s="85"/>
      <c r="C7" s="79"/>
    </row>
    <row r="8" spans="1:6" x14ac:dyDescent="0.25">
      <c r="A8" s="85" t="s">
        <v>380</v>
      </c>
      <c r="B8" s="85"/>
      <c r="C8" s="79"/>
    </row>
    <row r="11" spans="1:6" x14ac:dyDescent="0.25">
      <c r="A11" s="71" t="s">
        <v>333</v>
      </c>
      <c r="B11" s="71" t="s">
        <v>358</v>
      </c>
      <c r="C11" s="71" t="s">
        <v>359</v>
      </c>
      <c r="D11" s="71" t="s">
        <v>360</v>
      </c>
      <c r="E11" s="71" t="s">
        <v>361</v>
      </c>
      <c r="F11" s="71" t="s">
        <v>362</v>
      </c>
    </row>
    <row r="12" spans="1:6" x14ac:dyDescent="0.25">
      <c r="A12" s="73" t="s">
        <v>335</v>
      </c>
      <c r="B12" s="2">
        <v>18534.22</v>
      </c>
      <c r="C12" s="2">
        <v>69345.56</v>
      </c>
      <c r="D12" s="2">
        <v>123456.34</v>
      </c>
      <c r="E12" s="2">
        <v>234567</v>
      </c>
      <c r="F12" s="2">
        <v>34567.67</v>
      </c>
    </row>
    <row r="13" spans="1:6" x14ac:dyDescent="0.25">
      <c r="A13" s="73" t="s">
        <v>273</v>
      </c>
      <c r="B13" s="2">
        <v>56345.34</v>
      </c>
      <c r="C13" s="2">
        <v>121345.67</v>
      </c>
      <c r="D13" s="2">
        <v>56987.34</v>
      </c>
      <c r="E13" s="2">
        <v>451234.67</v>
      </c>
      <c r="F13" s="2">
        <v>23476.45</v>
      </c>
    </row>
    <row r="14" spans="1:6" x14ac:dyDescent="0.25">
      <c r="A14" s="73" t="s">
        <v>274</v>
      </c>
      <c r="B14" s="2">
        <v>34567.230000000003</v>
      </c>
      <c r="C14" s="2">
        <v>56789.45</v>
      </c>
      <c r="D14" s="2">
        <v>47865.34</v>
      </c>
      <c r="E14" s="2">
        <v>56987.12</v>
      </c>
      <c r="F14" s="2">
        <v>298765.34000000003</v>
      </c>
    </row>
    <row r="15" spans="1:6" x14ac:dyDescent="0.25">
      <c r="A15" s="73" t="s">
        <v>273</v>
      </c>
      <c r="B15" s="2">
        <v>89654.56</v>
      </c>
      <c r="C15" s="2">
        <v>89076.45</v>
      </c>
      <c r="D15" s="2">
        <v>23456.78</v>
      </c>
      <c r="E15" s="2">
        <v>38765.120000000003</v>
      </c>
      <c r="F15" s="2">
        <v>36542.1</v>
      </c>
    </row>
    <row r="16" spans="1:6" x14ac:dyDescent="0.25">
      <c r="A16" s="73" t="s">
        <v>272</v>
      </c>
      <c r="B16" s="2">
        <v>12345.56</v>
      </c>
      <c r="C16" s="2">
        <v>23456.45</v>
      </c>
      <c r="D16" s="2">
        <v>43214.78</v>
      </c>
      <c r="E16" s="2">
        <v>98765.34</v>
      </c>
      <c r="F16" s="2">
        <v>76543.23</v>
      </c>
    </row>
    <row r="23" spans="1:13" x14ac:dyDescent="0.25">
      <c r="A23" s="78" t="s">
        <v>381</v>
      </c>
      <c r="B23" s="78"/>
      <c r="C23" s="78"/>
    </row>
    <row r="24" spans="1:13" x14ac:dyDescent="0.25">
      <c r="A24" s="71"/>
      <c r="B24" s="71" t="s">
        <v>23</v>
      </c>
      <c r="C24" s="71" t="s">
        <v>53</v>
      </c>
      <c r="D24" s="71" t="s">
        <v>52</v>
      </c>
      <c r="E24" s="71" t="s">
        <v>50</v>
      </c>
      <c r="F24" s="71" t="s">
        <v>51</v>
      </c>
      <c r="G24" s="71" t="s">
        <v>366</v>
      </c>
      <c r="H24" s="71" t="s">
        <v>367</v>
      </c>
      <c r="I24" s="71" t="s">
        <v>368</v>
      </c>
      <c r="J24" s="71" t="s">
        <v>369</v>
      </c>
      <c r="K24" s="71" t="s">
        <v>370</v>
      </c>
      <c r="L24" s="71" t="s">
        <v>371</v>
      </c>
      <c r="M24" s="71" t="s">
        <v>372</v>
      </c>
    </row>
    <row r="25" spans="1:13" x14ac:dyDescent="0.25">
      <c r="A25" s="71" t="s">
        <v>363</v>
      </c>
      <c r="B25" s="2">
        <v>21.5</v>
      </c>
      <c r="C25" s="2">
        <v>22.2</v>
      </c>
      <c r="D25" s="2">
        <v>27.5</v>
      </c>
      <c r="E25" s="2">
        <v>32.299999999999997</v>
      </c>
      <c r="F25" s="2">
        <v>34.4</v>
      </c>
      <c r="G25" s="2">
        <v>28.5</v>
      </c>
      <c r="H25" s="2">
        <v>27.5</v>
      </c>
      <c r="I25" s="2">
        <v>24.5</v>
      </c>
      <c r="J25" s="2">
        <v>22.2</v>
      </c>
      <c r="K25" s="2">
        <v>21.3</v>
      </c>
      <c r="L25" s="2">
        <v>18.5</v>
      </c>
      <c r="M25" s="2">
        <v>17.5</v>
      </c>
    </row>
    <row r="26" spans="1:13" x14ac:dyDescent="0.25">
      <c r="A26" s="71" t="s">
        <v>364</v>
      </c>
      <c r="B26" s="2">
        <v>17.5</v>
      </c>
      <c r="C26" s="2">
        <v>20.2</v>
      </c>
      <c r="D26" s="2">
        <v>24.3</v>
      </c>
      <c r="E26" s="2">
        <v>27.2</v>
      </c>
      <c r="F26" s="2">
        <v>28.3</v>
      </c>
      <c r="G26" s="2">
        <v>26.2</v>
      </c>
      <c r="H26" s="2">
        <v>24.2</v>
      </c>
      <c r="I26" s="2">
        <v>21.2</v>
      </c>
      <c r="J26" s="2">
        <v>16.5</v>
      </c>
      <c r="K26" s="2">
        <v>15.5</v>
      </c>
      <c r="L26" s="2">
        <v>14</v>
      </c>
      <c r="M26" s="2">
        <v>13.3</v>
      </c>
    </row>
    <row r="27" spans="1:13" x14ac:dyDescent="0.25">
      <c r="A27" s="71" t="s">
        <v>365</v>
      </c>
      <c r="B27" s="2">
        <v>55</v>
      </c>
      <c r="C27" s="2">
        <v>47.6</v>
      </c>
      <c r="D27" s="2">
        <v>50.2</v>
      </c>
      <c r="E27" s="2">
        <v>57.4</v>
      </c>
      <c r="F27" s="2">
        <v>56.2</v>
      </c>
      <c r="G27" s="2">
        <v>49.2</v>
      </c>
      <c r="H27" s="2">
        <v>47.2</v>
      </c>
      <c r="I27" s="2">
        <v>67.2</v>
      </c>
      <c r="J27" s="2">
        <v>45.5</v>
      </c>
      <c r="K27" s="2">
        <v>66.2</v>
      </c>
      <c r="L27" s="2">
        <v>45.2</v>
      </c>
      <c r="M27" s="2">
        <v>47.2</v>
      </c>
    </row>
    <row r="46" spans="1:9" x14ac:dyDescent="0.25">
      <c r="A46" s="81" t="s">
        <v>382</v>
      </c>
      <c r="B46" s="80"/>
      <c r="C46" s="80"/>
      <c r="D46" s="80"/>
      <c r="E46" s="80"/>
      <c r="F46" s="80"/>
      <c r="G46" s="80"/>
      <c r="H46" s="80"/>
      <c r="I46" s="80"/>
    </row>
    <row r="48" spans="1:9" x14ac:dyDescent="0.25">
      <c r="A48" s="83" t="s">
        <v>383</v>
      </c>
      <c r="B48" s="83" t="s">
        <v>384</v>
      </c>
      <c r="C48" s="83" t="s">
        <v>385</v>
      </c>
      <c r="D48" s="83" t="s">
        <v>386</v>
      </c>
      <c r="E48" s="83" t="s">
        <v>387</v>
      </c>
    </row>
    <row r="49" spans="1:5" x14ac:dyDescent="0.25">
      <c r="A49" s="2">
        <v>2014</v>
      </c>
      <c r="B49" s="2">
        <v>45</v>
      </c>
      <c r="C49" s="2">
        <v>56</v>
      </c>
      <c r="D49" s="2">
        <v>34</v>
      </c>
      <c r="E49" s="2">
        <v>25</v>
      </c>
    </row>
  </sheetData>
  <customSheetViews>
    <customSheetView guid="{064965CD-BD07-4A4A-A46E-CBA62651141F}" topLeftCell="A27"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I53"/>
  <sheetViews>
    <sheetView workbookViewId="0">
      <selection activeCell="A8" sqref="A8"/>
    </sheetView>
  </sheetViews>
  <sheetFormatPr defaultRowHeight="15" x14ac:dyDescent="0.25"/>
  <cols>
    <col min="3" max="3" width="10.7109375" bestFit="1" customWidth="1"/>
    <col min="4" max="4" width="12.5703125" customWidth="1"/>
  </cols>
  <sheetData>
    <row r="1" spans="1:9" x14ac:dyDescent="0.25">
      <c r="A1" s="87" t="s">
        <v>392</v>
      </c>
      <c r="B1" s="86"/>
      <c r="C1" s="86"/>
      <c r="D1" s="86"/>
      <c r="E1" s="86"/>
      <c r="F1" s="86"/>
      <c r="G1" s="86"/>
      <c r="H1" s="86"/>
      <c r="I1" s="86"/>
    </row>
    <row r="2" spans="1:9" x14ac:dyDescent="0.25">
      <c r="A2" s="87" t="s">
        <v>393</v>
      </c>
      <c r="B2" s="87"/>
      <c r="C2" s="87"/>
      <c r="D2" s="87"/>
      <c r="E2" s="87"/>
      <c r="F2" s="87"/>
      <c r="G2" s="87"/>
      <c r="H2" s="87"/>
    </row>
    <row r="3" spans="1:9" x14ac:dyDescent="0.25">
      <c r="A3" s="87" t="s">
        <v>394</v>
      </c>
      <c r="B3" s="87"/>
      <c r="C3" s="87"/>
      <c r="D3" s="87"/>
      <c r="E3" s="87"/>
      <c r="F3" s="87"/>
      <c r="G3" s="87"/>
      <c r="H3" s="87"/>
    </row>
    <row r="4" spans="1:9" x14ac:dyDescent="0.25">
      <c r="A4" s="87" t="s">
        <v>408</v>
      </c>
      <c r="B4" s="87"/>
    </row>
    <row r="5" spans="1:9" x14ac:dyDescent="0.25">
      <c r="A5" s="87" t="s">
        <v>409</v>
      </c>
      <c r="B5" s="87"/>
      <c r="C5" s="87"/>
      <c r="D5" s="87"/>
    </row>
    <row r="6" spans="1:9" x14ac:dyDescent="0.25">
      <c r="A6" s="87" t="s">
        <v>410</v>
      </c>
      <c r="B6" s="87"/>
    </row>
    <row r="7" spans="1:9" x14ac:dyDescent="0.25">
      <c r="A7" s="87" t="s">
        <v>428</v>
      </c>
      <c r="B7" s="87"/>
      <c r="C7" s="87"/>
    </row>
    <row r="8" spans="1:9" ht="23.25" x14ac:dyDescent="0.25">
      <c r="A8" s="112"/>
    </row>
    <row r="9" spans="1:9" ht="23.25" x14ac:dyDescent="0.25">
      <c r="A9" s="112"/>
    </row>
    <row r="10" spans="1:9" ht="23.25" x14ac:dyDescent="0.25">
      <c r="A10" s="112"/>
    </row>
    <row r="11" spans="1:9" ht="23.25" x14ac:dyDescent="0.25">
      <c r="A11" s="112"/>
    </row>
    <row r="13" spans="1:9" x14ac:dyDescent="0.25">
      <c r="A13" s="89" t="s">
        <v>395</v>
      </c>
      <c r="B13" s="90" t="s">
        <v>396</v>
      </c>
      <c r="C13" s="90" t="s">
        <v>397</v>
      </c>
      <c r="D13" s="90" t="s">
        <v>398</v>
      </c>
    </row>
    <row r="14" spans="1:9" x14ac:dyDescent="0.25">
      <c r="A14" s="2" t="s">
        <v>30</v>
      </c>
      <c r="B14" s="2" t="s">
        <v>399</v>
      </c>
      <c r="C14" s="9" t="s">
        <v>403</v>
      </c>
      <c r="D14" s="2" t="s">
        <v>144</v>
      </c>
    </row>
    <row r="15" spans="1:9" x14ac:dyDescent="0.25">
      <c r="A15" s="2" t="s">
        <v>406</v>
      </c>
      <c r="B15" s="2" t="s">
        <v>399</v>
      </c>
      <c r="C15" s="9">
        <v>32489</v>
      </c>
      <c r="D15" s="2" t="s">
        <v>404</v>
      </c>
    </row>
    <row r="16" spans="1:9" x14ac:dyDescent="0.25">
      <c r="A16" s="2" t="s">
        <v>32</v>
      </c>
      <c r="B16" s="2" t="s">
        <v>399</v>
      </c>
      <c r="C16" s="9">
        <v>31759</v>
      </c>
      <c r="D16" s="2" t="s">
        <v>144</v>
      </c>
    </row>
    <row r="17" spans="1:4" x14ac:dyDescent="0.25">
      <c r="A17" s="2" t="s">
        <v>33</v>
      </c>
      <c r="B17" s="2" t="s">
        <v>399</v>
      </c>
      <c r="C17" s="9">
        <v>33952</v>
      </c>
      <c r="D17" s="2" t="s">
        <v>404</v>
      </c>
    </row>
    <row r="18" spans="1:4" x14ac:dyDescent="0.25">
      <c r="A18" s="2" t="s">
        <v>34</v>
      </c>
      <c r="B18" s="2" t="s">
        <v>400</v>
      </c>
      <c r="C18" s="9">
        <v>33587</v>
      </c>
      <c r="D18" s="2" t="s">
        <v>144</v>
      </c>
    </row>
    <row r="19" spans="1:4" x14ac:dyDescent="0.25">
      <c r="A19" s="2" t="s">
        <v>35</v>
      </c>
      <c r="B19" s="2" t="s">
        <v>399</v>
      </c>
      <c r="C19" s="9">
        <v>31397</v>
      </c>
      <c r="D19" s="2" t="s">
        <v>140</v>
      </c>
    </row>
    <row r="20" spans="1:4" x14ac:dyDescent="0.25">
      <c r="A20" s="2" t="s">
        <v>401</v>
      </c>
      <c r="B20" s="2" t="s">
        <v>400</v>
      </c>
      <c r="C20" s="9">
        <v>32494</v>
      </c>
      <c r="D20" s="2" t="s">
        <v>405</v>
      </c>
    </row>
    <row r="21" spans="1:4" x14ac:dyDescent="0.25">
      <c r="A21" s="2" t="s">
        <v>35</v>
      </c>
      <c r="B21" s="2" t="s">
        <v>399</v>
      </c>
      <c r="C21" s="9">
        <v>33956</v>
      </c>
      <c r="D21" s="2" t="s">
        <v>404</v>
      </c>
    </row>
    <row r="22" spans="1:4" x14ac:dyDescent="0.25">
      <c r="A22" s="2" t="s">
        <v>402</v>
      </c>
      <c r="B22" s="2" t="s">
        <v>400</v>
      </c>
      <c r="C22" s="9">
        <v>31765</v>
      </c>
      <c r="D22" s="2" t="s">
        <v>144</v>
      </c>
    </row>
    <row r="23" spans="1:4" x14ac:dyDescent="0.25">
      <c r="A23" s="2" t="s">
        <v>37</v>
      </c>
      <c r="B23" s="2" t="s">
        <v>399</v>
      </c>
      <c r="C23" s="9">
        <v>32131</v>
      </c>
      <c r="D23" s="2" t="s">
        <v>151</v>
      </c>
    </row>
    <row r="37" spans="1:8" x14ac:dyDescent="0.25">
      <c r="A37" s="2" t="s">
        <v>407</v>
      </c>
    </row>
    <row r="38" spans="1:8" ht="15.75" x14ac:dyDescent="0.25">
      <c r="A38" s="87" t="s">
        <v>411</v>
      </c>
      <c r="B38" s="87"/>
      <c r="C38" s="87"/>
      <c r="D38" s="87"/>
      <c r="E38" s="87"/>
      <c r="F38" s="87"/>
      <c r="G38" s="87"/>
      <c r="H38" s="87"/>
    </row>
    <row r="39" spans="1:8" x14ac:dyDescent="0.25">
      <c r="A39" s="87" t="s">
        <v>412</v>
      </c>
      <c r="B39" s="87"/>
      <c r="C39" s="87"/>
      <c r="D39" s="87"/>
      <c r="E39" s="87"/>
      <c r="F39" s="87"/>
      <c r="G39" s="87"/>
      <c r="H39" s="87"/>
    </row>
    <row r="40" spans="1:8" x14ac:dyDescent="0.25">
      <c r="A40" s="87" t="s">
        <v>413</v>
      </c>
      <c r="B40" s="87"/>
      <c r="C40" s="87"/>
      <c r="D40" s="87"/>
      <c r="E40" s="87"/>
      <c r="F40" s="87"/>
      <c r="G40" s="87"/>
      <c r="H40" s="87"/>
    </row>
    <row r="41" spans="1:8" x14ac:dyDescent="0.25">
      <c r="A41" s="87" t="s">
        <v>414</v>
      </c>
      <c r="B41" s="87"/>
      <c r="C41" s="87"/>
      <c r="D41" s="87"/>
      <c r="E41" s="87"/>
      <c r="F41" s="87"/>
      <c r="G41" s="87"/>
      <c r="H41" s="87"/>
    </row>
    <row r="43" spans="1:8" x14ac:dyDescent="0.25">
      <c r="A43" s="89" t="s">
        <v>395</v>
      </c>
      <c r="B43" s="90" t="s">
        <v>396</v>
      </c>
      <c r="C43" s="90" t="s">
        <v>397</v>
      </c>
      <c r="D43" s="90" t="s">
        <v>398</v>
      </c>
    </row>
    <row r="44" spans="1:8" x14ac:dyDescent="0.25">
      <c r="A44" s="2" t="s">
        <v>30</v>
      </c>
      <c r="B44" s="2" t="s">
        <v>399</v>
      </c>
      <c r="C44" s="9" t="s">
        <v>403</v>
      </c>
      <c r="D44" s="2" t="s">
        <v>144</v>
      </c>
    </row>
    <row r="45" spans="1:8" x14ac:dyDescent="0.25">
      <c r="A45" s="2" t="s">
        <v>406</v>
      </c>
      <c r="B45" s="2" t="s">
        <v>399</v>
      </c>
      <c r="C45" s="9">
        <v>32489</v>
      </c>
      <c r="D45" s="2" t="s">
        <v>404</v>
      </c>
    </row>
    <row r="46" spans="1:8" x14ac:dyDescent="0.25">
      <c r="A46" s="2" t="s">
        <v>32</v>
      </c>
      <c r="B46" s="2" t="s">
        <v>399</v>
      </c>
      <c r="C46" s="9">
        <v>31759</v>
      </c>
      <c r="D46" s="2" t="s">
        <v>144</v>
      </c>
    </row>
    <row r="47" spans="1:8" x14ac:dyDescent="0.25">
      <c r="A47" s="2" t="s">
        <v>33</v>
      </c>
      <c r="B47" s="2" t="s">
        <v>399</v>
      </c>
      <c r="C47" s="9">
        <v>33952</v>
      </c>
      <c r="D47" s="2" t="s">
        <v>404</v>
      </c>
    </row>
    <row r="48" spans="1:8" x14ac:dyDescent="0.25">
      <c r="A48" s="2" t="s">
        <v>34</v>
      </c>
      <c r="B48" s="2" t="s">
        <v>400</v>
      </c>
      <c r="C48" s="9">
        <v>33587</v>
      </c>
      <c r="D48" s="2" t="s">
        <v>144</v>
      </c>
    </row>
    <row r="49" spans="1:4" x14ac:dyDescent="0.25">
      <c r="A49" s="2" t="s">
        <v>35</v>
      </c>
      <c r="B49" s="2" t="s">
        <v>399</v>
      </c>
      <c r="C49" s="9">
        <v>31397</v>
      </c>
      <c r="D49" s="2" t="s">
        <v>140</v>
      </c>
    </row>
    <row r="50" spans="1:4" x14ac:dyDescent="0.25">
      <c r="A50" s="2" t="s">
        <v>401</v>
      </c>
      <c r="B50" s="2" t="s">
        <v>400</v>
      </c>
      <c r="C50" s="9">
        <v>32494</v>
      </c>
      <c r="D50" s="2" t="s">
        <v>405</v>
      </c>
    </row>
    <row r="51" spans="1:4" x14ac:dyDescent="0.25">
      <c r="A51" s="2" t="s">
        <v>35</v>
      </c>
      <c r="B51" s="2" t="s">
        <v>399</v>
      </c>
      <c r="C51" s="9">
        <v>33956</v>
      </c>
      <c r="D51" s="2" t="s">
        <v>404</v>
      </c>
    </row>
    <row r="52" spans="1:4" x14ac:dyDescent="0.25">
      <c r="A52" s="2" t="s">
        <v>402</v>
      </c>
      <c r="B52" s="2" t="s">
        <v>400</v>
      </c>
      <c r="C52" s="9">
        <v>31765</v>
      </c>
      <c r="D52" s="2" t="s">
        <v>144</v>
      </c>
    </row>
    <row r="53" spans="1:4" x14ac:dyDescent="0.25">
      <c r="A53" s="2" t="s">
        <v>37</v>
      </c>
      <c r="B53" s="2" t="s">
        <v>399</v>
      </c>
      <c r="C53" s="9">
        <v>32131</v>
      </c>
      <c r="D53" s="2" t="s">
        <v>151</v>
      </c>
    </row>
  </sheetData>
  <customSheetViews>
    <customSheetView guid="{064965CD-BD07-4A4A-A46E-CBA62651141F}">
      <selection activeCell="B7" sqref="B7:C7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N34"/>
  <sheetViews>
    <sheetView workbookViewId="0"/>
  </sheetViews>
  <sheetFormatPr defaultRowHeight="15" x14ac:dyDescent="0.25"/>
  <cols>
    <col min="1" max="1" width="21.85546875" customWidth="1"/>
    <col min="13" max="13" width="9.85546875" customWidth="1"/>
  </cols>
  <sheetData>
    <row r="1" spans="1:11" x14ac:dyDescent="0.25">
      <c r="A1" t="s">
        <v>415</v>
      </c>
    </row>
    <row r="2" spans="1:11" x14ac:dyDescent="0.25">
      <c r="A2" t="s">
        <v>416</v>
      </c>
    </row>
    <row r="4" spans="1:11" x14ac:dyDescent="0.25">
      <c r="A4" t="s">
        <v>417</v>
      </c>
    </row>
    <row r="5" spans="1:11" x14ac:dyDescent="0.25">
      <c r="A5">
        <v>45</v>
      </c>
      <c r="C5">
        <f>A5</f>
        <v>45</v>
      </c>
    </row>
    <row r="7" spans="1:11" x14ac:dyDescent="0.25">
      <c r="A7" t="s">
        <v>418</v>
      </c>
    </row>
    <row r="9" spans="1:11" x14ac:dyDescent="0.25">
      <c r="A9">
        <v>23</v>
      </c>
    </row>
    <row r="11" spans="1:11" x14ac:dyDescent="0.25">
      <c r="A11" t="s">
        <v>419</v>
      </c>
    </row>
    <row r="12" spans="1:11" x14ac:dyDescent="0.25">
      <c r="A12" t="s">
        <v>420</v>
      </c>
    </row>
    <row r="13" spans="1:11" x14ac:dyDescent="0.25">
      <c r="A13" t="s">
        <v>429</v>
      </c>
    </row>
    <row r="14" spans="1:11" x14ac:dyDescent="0.25">
      <c r="A14" t="s">
        <v>421</v>
      </c>
      <c r="G14" t="s">
        <v>422</v>
      </c>
    </row>
    <row r="15" spans="1:11" x14ac:dyDescent="0.25">
      <c r="A15" t="s">
        <v>423</v>
      </c>
      <c r="G15" t="str">
        <f>[1]Sheet1!A1</f>
        <v>Sale in 2014 from chennai branch</v>
      </c>
    </row>
    <row r="16" spans="1:11" x14ac:dyDescent="0.25">
      <c r="A16" t="str">
        <f>[2]Sheet1!A2</f>
        <v>Name</v>
      </c>
      <c r="B16" t="str">
        <f>[2]Sheet1!B2</f>
        <v>Q1</v>
      </c>
      <c r="C16" t="str">
        <f>[2]Sheet1!C2</f>
        <v>Q2</v>
      </c>
      <c r="D16" t="str">
        <f>[2]Sheet1!D2</f>
        <v>Q3</v>
      </c>
      <c r="E16" t="str">
        <f>[2]Sheet1!E2</f>
        <v>Q4</v>
      </c>
      <c r="G16" t="str">
        <f>[1]Sheet1!A2</f>
        <v>Name</v>
      </c>
      <c r="H16" t="str">
        <f>[1]Sheet1!B2</f>
        <v>Q1</v>
      </c>
      <c r="I16" t="str">
        <f>[1]Sheet1!C2</f>
        <v>Q2</v>
      </c>
      <c r="J16" t="str">
        <f>[1]Sheet1!D2</f>
        <v>Q3</v>
      </c>
      <c r="K16" t="str">
        <f>[1]Sheet1!E2</f>
        <v>Q4</v>
      </c>
    </row>
    <row r="17" spans="1:14" x14ac:dyDescent="0.25">
      <c r="A17" t="str">
        <f>[2]Sheet1!A3</f>
        <v>Somu</v>
      </c>
      <c r="B17">
        <f>[2]Sheet1!B3</f>
        <v>1234</v>
      </c>
      <c r="C17">
        <f>[2]Sheet1!C3</f>
        <v>5678</v>
      </c>
      <c r="D17">
        <f>[2]Sheet1!D3</f>
        <v>1234</v>
      </c>
      <c r="E17">
        <f>[2]Sheet1!E3</f>
        <v>5678</v>
      </c>
      <c r="G17" t="str">
        <f>[1]Sheet1!A3</f>
        <v>Pankaj</v>
      </c>
      <c r="H17">
        <f>[1]Sheet1!B3</f>
        <v>2345</v>
      </c>
      <c r="I17">
        <f>[1]Sheet1!C3</f>
        <v>4567</v>
      </c>
      <c r="J17">
        <f>[1]Sheet1!D3</f>
        <v>1234</v>
      </c>
      <c r="K17">
        <f>[1]Sheet1!E3</f>
        <v>5678</v>
      </c>
    </row>
    <row r="18" spans="1:14" x14ac:dyDescent="0.25">
      <c r="A18" t="str">
        <f>[2]Sheet1!A4</f>
        <v>Ajay</v>
      </c>
      <c r="B18">
        <f>[2]Sheet1!B4</f>
        <v>7895</v>
      </c>
      <c r="C18">
        <f>[2]Sheet1!C4</f>
        <v>3456</v>
      </c>
      <c r="D18">
        <f>[2]Sheet1!D4</f>
        <v>7895</v>
      </c>
      <c r="E18">
        <f>[2]Sheet1!E4</f>
        <v>3456</v>
      </c>
      <c r="G18" t="str">
        <f>[1]Sheet1!A4</f>
        <v>Ram</v>
      </c>
      <c r="H18">
        <f>[1]Sheet1!B4</f>
        <v>1234</v>
      </c>
      <c r="I18">
        <f>[1]Sheet1!C4</f>
        <v>4567</v>
      </c>
      <c r="J18">
        <f>[1]Sheet1!D4</f>
        <v>7895</v>
      </c>
      <c r="K18">
        <f>[1]Sheet1!E4</f>
        <v>3456</v>
      </c>
    </row>
    <row r="19" spans="1:14" x14ac:dyDescent="0.25">
      <c r="A19" t="str">
        <f>[2]Sheet1!A5</f>
        <v>Dannie</v>
      </c>
      <c r="B19">
        <f>[2]Sheet1!B5</f>
        <v>7834</v>
      </c>
      <c r="C19">
        <f>[2]Sheet1!C5</f>
        <v>4512</v>
      </c>
      <c r="D19">
        <f>[2]Sheet1!D5</f>
        <v>7834</v>
      </c>
      <c r="E19">
        <f>[2]Sheet1!E5</f>
        <v>4512</v>
      </c>
      <c r="G19" t="str">
        <f>[1]Sheet1!A5</f>
        <v>Murali</v>
      </c>
      <c r="H19">
        <f>[1]Sheet1!B5</f>
        <v>3456</v>
      </c>
      <c r="I19">
        <f>[1]Sheet1!C5</f>
        <v>6734</v>
      </c>
      <c r="J19">
        <f>[1]Sheet1!D5</f>
        <v>7834</v>
      </c>
      <c r="K19">
        <f>[1]Sheet1!E5</f>
        <v>4512</v>
      </c>
    </row>
    <row r="20" spans="1:14" x14ac:dyDescent="0.25">
      <c r="A20" t="str">
        <f>[2]Sheet1!A6</f>
        <v>Naren</v>
      </c>
      <c r="B20">
        <f>[2]Sheet1!B6</f>
        <v>7856</v>
      </c>
      <c r="C20">
        <f>[2]Sheet1!C6</f>
        <v>4569</v>
      </c>
      <c r="D20">
        <f>[2]Sheet1!D6</f>
        <v>7856</v>
      </c>
      <c r="E20">
        <f>[2]Sheet1!E6</f>
        <v>4569</v>
      </c>
      <c r="G20" t="str">
        <f>[1]Sheet1!A6</f>
        <v>Neha</v>
      </c>
      <c r="H20">
        <f>[1]Sheet1!B6</f>
        <v>2312</v>
      </c>
      <c r="I20">
        <f>[1]Sheet1!C6</f>
        <v>5690</v>
      </c>
      <c r="J20">
        <f>[1]Sheet1!D6</f>
        <v>7856</v>
      </c>
      <c r="K20">
        <f>[1]Sheet1!E6</f>
        <v>4569</v>
      </c>
    </row>
    <row r="21" spans="1:14" x14ac:dyDescent="0.25">
      <c r="A21" t="str">
        <f>[2]Sheet1!A7</f>
        <v>Bhushan</v>
      </c>
      <c r="B21">
        <f>[2]Sheet1!B7</f>
        <v>3487</v>
      </c>
      <c r="C21">
        <f>[2]Sheet1!C7</f>
        <v>5698</v>
      </c>
      <c r="D21">
        <f>[2]Sheet1!D7</f>
        <v>3487</v>
      </c>
      <c r="E21">
        <f>[2]Sheet1!E7</f>
        <v>5698</v>
      </c>
      <c r="G21" t="str">
        <f>[1]Sheet1!A7</f>
        <v>Padma</v>
      </c>
      <c r="H21">
        <f>[1]Sheet1!B7</f>
        <v>1873</v>
      </c>
      <c r="I21">
        <f>[1]Sheet1!C7</f>
        <v>9345</v>
      </c>
      <c r="J21">
        <f>[1]Sheet1!D7</f>
        <v>3487</v>
      </c>
      <c r="K21">
        <f>[1]Sheet1!E7</f>
        <v>5698</v>
      </c>
    </row>
    <row r="22" spans="1:14" x14ac:dyDescent="0.25">
      <c r="A22" t="str">
        <f>[2]Sheet1!A8</f>
        <v>Nisha</v>
      </c>
      <c r="B22">
        <f>[2]Sheet1!B8</f>
        <v>6745</v>
      </c>
      <c r="C22">
        <f>[2]Sheet1!C8</f>
        <v>7856</v>
      </c>
      <c r="D22">
        <f>[2]Sheet1!D8</f>
        <v>6745</v>
      </c>
      <c r="E22">
        <f>[2]Sheet1!E8</f>
        <v>7856</v>
      </c>
      <c r="G22" t="str">
        <f>[1]Sheet1!A8</f>
        <v>Raju</v>
      </c>
      <c r="H22">
        <f>[1]Sheet1!B8</f>
        <v>4576</v>
      </c>
      <c r="I22">
        <f>[1]Sheet1!C8</f>
        <v>1234</v>
      </c>
      <c r="J22">
        <f>[1]Sheet1!D8</f>
        <v>6745</v>
      </c>
      <c r="K22">
        <f>[1]Sheet1!E8</f>
        <v>7856</v>
      </c>
    </row>
    <row r="23" spans="1:14" x14ac:dyDescent="0.25">
      <c r="A23" t="str">
        <f>[2]Sheet1!A9</f>
        <v>Tara</v>
      </c>
      <c r="B23">
        <f>[2]Sheet1!B9</f>
        <v>3456</v>
      </c>
      <c r="C23">
        <f>[2]Sheet1!C9</f>
        <v>4567</v>
      </c>
      <c r="D23">
        <f>[2]Sheet1!D9</f>
        <v>3456</v>
      </c>
      <c r="E23">
        <f>[2]Sheet1!E9</f>
        <v>4567</v>
      </c>
      <c r="G23" t="str">
        <f>[1]Sheet1!A9</f>
        <v>Meera</v>
      </c>
      <c r="H23">
        <f>[1]Sheet1!B9</f>
        <v>8956</v>
      </c>
      <c r="I23">
        <f>[1]Sheet1!C9</f>
        <v>2765</v>
      </c>
      <c r="J23">
        <f>[1]Sheet1!D9</f>
        <v>3456</v>
      </c>
      <c r="K23">
        <f>[1]Sheet1!E9</f>
        <v>4567</v>
      </c>
    </row>
    <row r="24" spans="1:14" x14ac:dyDescent="0.25">
      <c r="A24" t="str">
        <f>[2]Sheet1!A10</f>
        <v>Arpitha</v>
      </c>
      <c r="B24">
        <f>[2]Sheet1!B10</f>
        <v>6789</v>
      </c>
      <c r="C24">
        <f>[2]Sheet1!C10</f>
        <v>6543</v>
      </c>
      <c r="D24">
        <f>[2]Sheet1!D10</f>
        <v>6789</v>
      </c>
      <c r="E24">
        <f>[2]Sheet1!E10</f>
        <v>6543</v>
      </c>
      <c r="G24" t="str">
        <f>[1]Sheet1!A10</f>
        <v>Ranga</v>
      </c>
      <c r="H24">
        <f>[1]Sheet1!B10</f>
        <v>5687</v>
      </c>
      <c r="I24">
        <f>[1]Sheet1!C10</f>
        <v>3456</v>
      </c>
      <c r="J24">
        <f>[1]Sheet1!D10</f>
        <v>6789</v>
      </c>
      <c r="K24">
        <f>[1]Sheet1!E10</f>
        <v>6543</v>
      </c>
    </row>
    <row r="25" spans="1:14" x14ac:dyDescent="0.25">
      <c r="A25" t="str">
        <f>[2]Sheet1!A11</f>
        <v>Ashwini</v>
      </c>
      <c r="B25">
        <f>[2]Sheet1!B11</f>
        <v>3456</v>
      </c>
      <c r="C25">
        <f>[2]Sheet1!C11</f>
        <v>1234</v>
      </c>
      <c r="D25">
        <f>[2]Sheet1!D11</f>
        <v>3456</v>
      </c>
      <c r="E25">
        <f>[2]Sheet1!E11</f>
        <v>1234</v>
      </c>
      <c r="G25" t="str">
        <f>[1]Sheet1!A11</f>
        <v>Murthy</v>
      </c>
      <c r="H25">
        <f>[1]Sheet1!B11</f>
        <v>9876</v>
      </c>
      <c r="I25">
        <f>[1]Sheet1!C11</f>
        <v>4567</v>
      </c>
      <c r="J25">
        <f>[1]Sheet1!D11</f>
        <v>3456</v>
      </c>
      <c r="K25">
        <f>[1]Sheet1!E11</f>
        <v>1234</v>
      </c>
      <c r="M25" t="s">
        <v>425</v>
      </c>
      <c r="N25">
        <f>COUNTA(G16:G4993)</f>
        <v>12</v>
      </c>
    </row>
    <row r="26" spans="1:14" x14ac:dyDescent="0.25">
      <c r="G26" t="str">
        <f>[1]Sheet1!A12</f>
        <v>Began</v>
      </c>
      <c r="H26">
        <f>[1]Sheet1!B12</f>
        <v>1234</v>
      </c>
      <c r="I26">
        <f>[1]Sheet1!C12</f>
        <v>2345</v>
      </c>
      <c r="J26">
        <f>[1]Sheet1!D12</f>
        <v>3456</v>
      </c>
      <c r="K26">
        <f>[1]Sheet1!E12</f>
        <v>3456</v>
      </c>
      <c r="M26" t="s">
        <v>424</v>
      </c>
      <c r="N26">
        <f>COUNTA([1]Sheet1!A2:A5000)</f>
        <v>12</v>
      </c>
    </row>
    <row r="27" spans="1:14" x14ac:dyDescent="0.25">
      <c r="G27" t="str">
        <f>[1]Sheet1!A13</f>
        <v>Ali</v>
      </c>
      <c r="H27">
        <f>[1]Sheet1!B13</f>
        <v>4567</v>
      </c>
      <c r="I27">
        <f>[1]Sheet1!C13</f>
        <v>234</v>
      </c>
      <c r="J27">
        <f>[1]Sheet1!D13</f>
        <v>7890</v>
      </c>
      <c r="K27">
        <f>[1]Sheet1!E13</f>
        <v>5679</v>
      </c>
    </row>
    <row r="33" spans="1:1" x14ac:dyDescent="0.25">
      <c r="A33" s="88" t="s">
        <v>426</v>
      </c>
    </row>
    <row r="34" spans="1:1" x14ac:dyDescent="0.25">
      <c r="A34" t="s">
        <v>427</v>
      </c>
    </row>
  </sheetData>
  <dataConsolidate topLabels="1">
    <dataRefs count="3">
      <dataRef ref="A1:E4" sheet="Sheet1" r:id="rId1"/>
      <dataRef ref="A1:E3" sheet="Sheet1" r:id="rId2"/>
      <dataRef ref="A1:D4" sheet="Sheet1" r:id="rId3"/>
    </dataRefs>
  </dataConsolidate>
  <customSheetViews>
    <customSheetView guid="{064965CD-BD07-4A4A-A46E-CBA62651141F}">
      <selection activeCell="Q5" sqref="Q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7"/>
  <sheetViews>
    <sheetView workbookViewId="0">
      <selection activeCell="G5" sqref="G5"/>
    </sheetView>
  </sheetViews>
  <sheetFormatPr defaultRowHeight="15" x14ac:dyDescent="0.25"/>
  <sheetData>
    <row r="1" spans="1:1" x14ac:dyDescent="0.25">
      <c r="A1" t="s">
        <v>433</v>
      </c>
    </row>
    <row r="2" spans="1:1" x14ac:dyDescent="0.25">
      <c r="A2" t="s">
        <v>434</v>
      </c>
    </row>
    <row r="3" spans="1:1" x14ac:dyDescent="0.25">
      <c r="A3" t="s">
        <v>435</v>
      </c>
    </row>
    <row r="4" spans="1:1" x14ac:dyDescent="0.25">
      <c r="A4" t="s">
        <v>436</v>
      </c>
    </row>
    <row r="5" spans="1:1" x14ac:dyDescent="0.25">
      <c r="A5" t="s">
        <v>437</v>
      </c>
    </row>
    <row r="6" spans="1:1" x14ac:dyDescent="0.25">
      <c r="A6" t="s">
        <v>438</v>
      </c>
    </row>
    <row r="7" spans="1:1" x14ac:dyDescent="0.25">
      <c r="A7" t="s">
        <v>439</v>
      </c>
    </row>
    <row r="8" spans="1:1" x14ac:dyDescent="0.25">
      <c r="A8" t="s">
        <v>440</v>
      </c>
    </row>
    <row r="9" spans="1:1" x14ac:dyDescent="0.25">
      <c r="A9" t="s">
        <v>441</v>
      </c>
    </row>
    <row r="12" spans="1:1" x14ac:dyDescent="0.25">
      <c r="A12" s="113" t="s">
        <v>430</v>
      </c>
    </row>
    <row r="14" spans="1:1" x14ac:dyDescent="0.25">
      <c r="A14" s="113" t="s">
        <v>432</v>
      </c>
    </row>
    <row r="16" spans="1:1" x14ac:dyDescent="0.25">
      <c r="A16" s="113" t="s">
        <v>431</v>
      </c>
    </row>
    <row r="22" spans="1:6" x14ac:dyDescent="0.25">
      <c r="A22" s="71" t="s">
        <v>333</v>
      </c>
      <c r="B22" s="71" t="s">
        <v>358</v>
      </c>
      <c r="C22" s="71" t="s">
        <v>359</v>
      </c>
      <c r="D22" s="71" t="s">
        <v>360</v>
      </c>
      <c r="E22" s="71" t="s">
        <v>361</v>
      </c>
      <c r="F22" s="71" t="s">
        <v>362</v>
      </c>
    </row>
    <row r="23" spans="1:6" x14ac:dyDescent="0.25">
      <c r="A23" s="73" t="s">
        <v>335</v>
      </c>
      <c r="B23" s="2">
        <v>18534.22</v>
      </c>
      <c r="C23" s="2">
        <v>69345.56</v>
      </c>
      <c r="D23" s="2">
        <v>123456.34</v>
      </c>
      <c r="E23" s="2">
        <v>234567</v>
      </c>
      <c r="F23" s="2">
        <v>34567.67</v>
      </c>
    </row>
    <row r="24" spans="1:6" x14ac:dyDescent="0.25">
      <c r="A24" s="73" t="s">
        <v>273</v>
      </c>
      <c r="B24" s="2">
        <v>56345.34</v>
      </c>
      <c r="C24" s="2">
        <v>121345.67</v>
      </c>
      <c r="D24" s="2">
        <v>56987.34</v>
      </c>
      <c r="E24" s="2">
        <v>451234.67</v>
      </c>
      <c r="F24" s="2">
        <v>23476.45</v>
      </c>
    </row>
    <row r="25" spans="1:6" x14ac:dyDescent="0.25">
      <c r="A25" s="73" t="s">
        <v>274</v>
      </c>
      <c r="B25" s="2">
        <v>34567.230000000003</v>
      </c>
      <c r="C25" s="114">
        <v>56789.45</v>
      </c>
      <c r="D25" s="2">
        <v>47865.34</v>
      </c>
      <c r="E25" s="2">
        <v>56987.12</v>
      </c>
      <c r="F25" s="2">
        <v>298765.34000000003</v>
      </c>
    </row>
    <row r="26" spans="1:6" x14ac:dyDescent="0.25">
      <c r="A26" s="73" t="s">
        <v>273</v>
      </c>
      <c r="B26" s="2">
        <v>89654.56</v>
      </c>
      <c r="C26" s="2">
        <v>89076.45</v>
      </c>
      <c r="D26" s="2">
        <v>23456.78</v>
      </c>
      <c r="E26" s="2">
        <v>38765.120000000003</v>
      </c>
      <c r="F26" s="2">
        <v>36542.1</v>
      </c>
    </row>
    <row r="27" spans="1:6" x14ac:dyDescent="0.25">
      <c r="A27" s="73" t="s">
        <v>272</v>
      </c>
      <c r="B27" s="2">
        <v>12345.56</v>
      </c>
      <c r="C27" s="2">
        <v>23456.45</v>
      </c>
      <c r="D27" s="2">
        <v>43214.78</v>
      </c>
      <c r="E27" s="2">
        <v>98765.34</v>
      </c>
      <c r="F27" s="2">
        <v>76543.23</v>
      </c>
    </row>
  </sheetData>
  <customSheetViews>
    <customSheetView guid="{064965CD-BD07-4A4A-A46E-CBA62651141F}">
      <selection activeCell="A5" sqref="A5"/>
      <pageMargins left="0.7" right="0.7" top="0.75" bottom="0.75" header="0.3" footer="0.3"/>
    </customSheetView>
  </customSheetView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47"/>
  <sheetViews>
    <sheetView topLeftCell="A40" workbookViewId="0">
      <selection activeCell="B40" sqref="B40"/>
    </sheetView>
  </sheetViews>
  <sheetFormatPr defaultRowHeight="15" x14ac:dyDescent="0.25"/>
  <cols>
    <col min="1" max="1" width="29" customWidth="1"/>
    <col min="2" max="2" width="28.7109375" customWidth="1"/>
    <col min="3" max="3" width="12.140625" customWidth="1"/>
    <col min="4" max="4" width="17.28515625" customWidth="1"/>
  </cols>
  <sheetData>
    <row r="1" spans="1:5" x14ac:dyDescent="0.25">
      <c r="A1" s="1" t="s">
        <v>0</v>
      </c>
      <c r="B1" s="55">
        <v>42339</v>
      </c>
    </row>
    <row r="2" spans="1:5" x14ac:dyDescent="0.25">
      <c r="A2" s="1" t="s">
        <v>1</v>
      </c>
      <c r="B2" s="56">
        <v>0.43055555555555558</v>
      </c>
    </row>
    <row r="3" spans="1:5" x14ac:dyDescent="0.25">
      <c r="A3" s="1" t="s">
        <v>2</v>
      </c>
      <c r="B3" s="57">
        <v>3</v>
      </c>
      <c r="C3" s="58"/>
    </row>
    <row r="4" spans="1:5" x14ac:dyDescent="0.25">
      <c r="A4" s="1" t="s">
        <v>3</v>
      </c>
      <c r="B4" s="59">
        <v>12</v>
      </c>
      <c r="D4" s="58"/>
    </row>
    <row r="5" spans="1:5" x14ac:dyDescent="0.25">
      <c r="A5" s="1" t="s">
        <v>4</v>
      </c>
      <c r="B5" s="60">
        <f>12/5</f>
        <v>2.4</v>
      </c>
    </row>
    <row r="6" spans="1:5" x14ac:dyDescent="0.25">
      <c r="A6" s="1" t="s">
        <v>5</v>
      </c>
      <c r="B6" s="61">
        <v>4500</v>
      </c>
    </row>
    <row r="7" spans="1:5" x14ac:dyDescent="0.25">
      <c r="A7" s="1" t="s">
        <v>12</v>
      </c>
      <c r="B7" s="3">
        <v>12.345000000000001</v>
      </c>
    </row>
    <row r="8" spans="1:5" x14ac:dyDescent="0.25">
      <c r="A8" s="1" t="s">
        <v>6</v>
      </c>
      <c r="B8" s="62" t="s">
        <v>300</v>
      </c>
    </row>
    <row r="9" spans="1:5" x14ac:dyDescent="0.25">
      <c r="A9" s="1" t="s">
        <v>9</v>
      </c>
      <c r="B9" s="2">
        <v>42339</v>
      </c>
    </row>
    <row r="10" spans="1:5" x14ac:dyDescent="0.25">
      <c r="E10" s="63">
        <f>B7</f>
        <v>12.345000000000001</v>
      </c>
    </row>
    <row r="12" spans="1:5" x14ac:dyDescent="0.25">
      <c r="A12" s="125" t="s">
        <v>7</v>
      </c>
      <c r="B12" s="125"/>
      <c r="D12" s="64" t="str">
        <f>B8</f>
        <v>lokesh</v>
      </c>
    </row>
    <row r="13" spans="1:5" x14ac:dyDescent="0.25">
      <c r="A13" s="125" t="s">
        <v>8</v>
      </c>
      <c r="B13" s="125"/>
    </row>
    <row r="14" spans="1:5" x14ac:dyDescent="0.25">
      <c r="A14" s="65">
        <v>25</v>
      </c>
    </row>
    <row r="15" spans="1:5" x14ac:dyDescent="0.25">
      <c r="A15" s="1" t="s">
        <v>10</v>
      </c>
      <c r="B15" s="1" t="s">
        <v>11</v>
      </c>
    </row>
    <row r="16" spans="1:5" x14ac:dyDescent="0.25">
      <c r="A16" s="2">
        <v>12</v>
      </c>
      <c r="B16" s="66">
        <f>A16*$A$14</f>
        <v>300</v>
      </c>
    </row>
    <row r="17" spans="1:3" x14ac:dyDescent="0.25">
      <c r="A17" s="2">
        <v>15</v>
      </c>
      <c r="B17" s="66">
        <f t="shared" ref="B17:B19" si="0">A17*$A$14</f>
        <v>375</v>
      </c>
    </row>
    <row r="18" spans="1:3" x14ac:dyDescent="0.25">
      <c r="A18" s="2">
        <v>9</v>
      </c>
      <c r="B18" s="66">
        <f t="shared" si="0"/>
        <v>225</v>
      </c>
    </row>
    <row r="19" spans="1:3" x14ac:dyDescent="0.25">
      <c r="A19" s="2">
        <v>5</v>
      </c>
      <c r="B19" s="66">
        <f t="shared" si="0"/>
        <v>125</v>
      </c>
    </row>
    <row r="22" spans="1:3" x14ac:dyDescent="0.25">
      <c r="A22" s="126" t="s">
        <v>13</v>
      </c>
      <c r="B22" s="126"/>
    </row>
    <row r="23" spans="1:3" x14ac:dyDescent="0.25">
      <c r="A23" s="126" t="s">
        <v>14</v>
      </c>
      <c r="B23" s="126"/>
    </row>
    <row r="24" spans="1:3" x14ac:dyDescent="0.25">
      <c r="A24" s="126" t="s">
        <v>15</v>
      </c>
      <c r="B24" s="126"/>
    </row>
    <row r="25" spans="1:3" ht="34.5" customHeight="1" x14ac:dyDescent="0.25">
      <c r="A25" s="124" t="s">
        <v>16</v>
      </c>
      <c r="B25" s="124"/>
    </row>
    <row r="26" spans="1:3" ht="30.75" customHeight="1" x14ac:dyDescent="0.25">
      <c r="A26" s="4">
        <v>0.45833333333333331</v>
      </c>
      <c r="B26" s="5" t="str">
        <f>"all times before " &amp; TEXT(A26,"HH:MM AM/PM")</f>
        <v>all times before 11:00 AM</v>
      </c>
      <c r="C26" t="str">
        <f>"All time before " &amp; TEXT(A26,"HH:MM AM/PM")</f>
        <v>All time before 11:00 AM</v>
      </c>
    </row>
    <row r="27" spans="1:3" ht="36" customHeight="1" x14ac:dyDescent="0.25">
      <c r="A27" s="124" t="s">
        <v>16</v>
      </c>
      <c r="B27" s="124"/>
    </row>
    <row r="28" spans="1:3" ht="27" customHeight="1" x14ac:dyDescent="0.25">
      <c r="A28" s="6">
        <v>42051</v>
      </c>
      <c r="B28" s="5" t="str">
        <f>"Due date is" &amp; TEXT(A28,"d/m/yyyy")</f>
        <v>Due date is16/2/2015</v>
      </c>
      <c r="C28" t="str">
        <f>"Due date is " &amp;TEXT(A28,"dd-mmm-yyyy")</f>
        <v>Due date is 16-Feb-2015</v>
      </c>
    </row>
    <row r="29" spans="1:3" ht="26.25" customHeight="1" x14ac:dyDescent="0.25">
      <c r="A29" s="124" t="s">
        <v>16</v>
      </c>
      <c r="B29" s="124"/>
    </row>
    <row r="30" spans="1:3" ht="21.75" customHeight="1" x14ac:dyDescent="0.25">
      <c r="A30" s="7">
        <v>0.2555</v>
      </c>
      <c r="B30" s="5" t="str">
        <f>"Percentage is :" &amp; TEXT(A30,"00.000%")</f>
        <v>Percentage is :25.550%</v>
      </c>
    </row>
    <row r="31" spans="1:3" ht="30" customHeight="1" x14ac:dyDescent="0.25">
      <c r="A31" s="124" t="s">
        <v>21</v>
      </c>
      <c r="B31" s="124"/>
    </row>
    <row r="32" spans="1:3" ht="19.5" customHeight="1" x14ac:dyDescent="0.25">
      <c r="A32" s="2" t="s">
        <v>17</v>
      </c>
      <c r="B32" s="8" t="b">
        <f>TEXT(B35,"mmm")=B33</f>
        <v>1</v>
      </c>
    </row>
    <row r="33" spans="1:4" x14ac:dyDescent="0.25">
      <c r="A33" s="2" t="s">
        <v>18</v>
      </c>
      <c r="B33" s="2" t="s">
        <v>20</v>
      </c>
    </row>
    <row r="34" spans="1:4" x14ac:dyDescent="0.25">
      <c r="A34" s="2" t="s">
        <v>19</v>
      </c>
      <c r="B34" s="67">
        <v>2015</v>
      </c>
      <c r="C34" t="b">
        <f>TEXT(B35,"yyyy")=TEXT(B34,"####")</f>
        <v>1</v>
      </c>
    </row>
    <row r="35" spans="1:4" x14ac:dyDescent="0.25">
      <c r="A35" s="2" t="s">
        <v>0</v>
      </c>
      <c r="B35" s="9">
        <v>42016</v>
      </c>
    </row>
    <row r="36" spans="1:4" ht="36" customHeight="1" x14ac:dyDescent="0.25">
      <c r="A36" s="124" t="s">
        <v>22</v>
      </c>
      <c r="B36" s="124"/>
    </row>
    <row r="37" spans="1:4" x14ac:dyDescent="0.25">
      <c r="A37" s="2" t="s">
        <v>18</v>
      </c>
      <c r="B37" s="2" t="s">
        <v>23</v>
      </c>
    </row>
    <row r="38" spans="1:4" x14ac:dyDescent="0.25">
      <c r="A38" s="2" t="s">
        <v>19</v>
      </c>
      <c r="B38" s="2">
        <v>2015</v>
      </c>
    </row>
    <row r="39" spans="1:4" x14ac:dyDescent="0.25">
      <c r="A39" s="2" t="s">
        <v>24</v>
      </c>
      <c r="B39" s="8">
        <f>SUM(C42:C47)</f>
        <v>3</v>
      </c>
    </row>
    <row r="41" spans="1:4" ht="60" x14ac:dyDescent="0.25">
      <c r="A41" s="1" t="s">
        <v>25</v>
      </c>
      <c r="B41" s="1" t="s">
        <v>26</v>
      </c>
      <c r="C41" s="11" t="s">
        <v>27</v>
      </c>
      <c r="D41" s="11" t="s">
        <v>28</v>
      </c>
    </row>
    <row r="42" spans="1:4" x14ac:dyDescent="0.25">
      <c r="A42" s="9">
        <v>42027</v>
      </c>
      <c r="B42" s="2" t="b">
        <f>TEXT(A42,"mmmyyyy")=$B$37&amp;$B$38</f>
        <v>1</v>
      </c>
      <c r="C42" s="2">
        <f>--B42</f>
        <v>1</v>
      </c>
      <c r="D42" s="2">
        <f>B42*1</f>
        <v>1</v>
      </c>
    </row>
    <row r="43" spans="1:4" x14ac:dyDescent="0.25">
      <c r="A43" s="9">
        <v>42038</v>
      </c>
      <c r="B43" s="2" t="b">
        <f t="shared" ref="B43:B47" si="1">TEXT(A43,"mmmyyyy")=$B$37&amp;$B$38</f>
        <v>0</v>
      </c>
      <c r="C43" s="2">
        <f>--B43</f>
        <v>0</v>
      </c>
      <c r="D43" s="2">
        <f t="shared" ref="D43:D47" si="2">B43*1</f>
        <v>0</v>
      </c>
    </row>
    <row r="44" spans="1:4" x14ac:dyDescent="0.25">
      <c r="A44" s="10" t="s">
        <v>29</v>
      </c>
      <c r="B44" s="2" t="b">
        <f t="shared" si="1"/>
        <v>0</v>
      </c>
      <c r="C44" s="2">
        <f t="shared" ref="C44:C47" si="3">--B44</f>
        <v>0</v>
      </c>
      <c r="D44" s="2">
        <f t="shared" si="2"/>
        <v>0</v>
      </c>
    </row>
    <row r="45" spans="1:4" x14ac:dyDescent="0.25">
      <c r="A45" s="9">
        <v>42019</v>
      </c>
      <c r="B45" s="2" t="b">
        <f t="shared" si="1"/>
        <v>1</v>
      </c>
      <c r="C45" s="2">
        <f t="shared" si="3"/>
        <v>1</v>
      </c>
      <c r="D45" s="2">
        <f t="shared" si="2"/>
        <v>1</v>
      </c>
    </row>
    <row r="46" spans="1:4" x14ac:dyDescent="0.25">
      <c r="A46" s="9">
        <v>42024</v>
      </c>
      <c r="B46" s="2" t="b">
        <f t="shared" si="1"/>
        <v>1</v>
      </c>
      <c r="C46" s="2">
        <f t="shared" si="3"/>
        <v>1</v>
      </c>
      <c r="D46" s="2">
        <f t="shared" si="2"/>
        <v>1</v>
      </c>
    </row>
    <row r="47" spans="1:4" x14ac:dyDescent="0.25">
      <c r="A47" s="9">
        <v>42084</v>
      </c>
      <c r="B47" s="2" t="b">
        <f t="shared" si="1"/>
        <v>0</v>
      </c>
      <c r="C47" s="2">
        <f t="shared" si="3"/>
        <v>0</v>
      </c>
      <c r="D47" s="2">
        <f t="shared" si="2"/>
        <v>0</v>
      </c>
    </row>
  </sheetData>
  <customSheetViews>
    <customSheetView guid="{064965CD-BD07-4A4A-A46E-CBA62651141F}">
      <pageMargins left="0.7" right="0.7" top="0.75" bottom="0.75" header="0.3" footer="0.3"/>
      <pageSetup orientation="portrait" r:id="rId1"/>
    </customSheetView>
  </customSheetViews>
  <mergeCells count="10">
    <mergeCell ref="A27:B27"/>
    <mergeCell ref="A29:B29"/>
    <mergeCell ref="A31:B31"/>
    <mergeCell ref="A36:B36"/>
    <mergeCell ref="A12:B12"/>
    <mergeCell ref="A13:B13"/>
    <mergeCell ref="A22:B22"/>
    <mergeCell ref="A23:B23"/>
    <mergeCell ref="A24:B24"/>
    <mergeCell ref="A25:B25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1"/>
  <sheetViews>
    <sheetView workbookViewId="0">
      <selection activeCell="B2" sqref="B2"/>
    </sheetView>
  </sheetViews>
  <sheetFormatPr defaultRowHeight="15" x14ac:dyDescent="0.25"/>
  <cols>
    <col min="1" max="1" width="8.42578125" style="14" customWidth="1"/>
    <col min="2" max="2" width="17" style="14" customWidth="1"/>
    <col min="3" max="3" width="10.42578125" customWidth="1"/>
    <col min="4" max="4" width="10" bestFit="1" customWidth="1"/>
  </cols>
  <sheetData>
    <row r="1" spans="1:7" x14ac:dyDescent="0.25">
      <c r="A1" s="15" t="s">
        <v>48</v>
      </c>
      <c r="B1" s="15" t="s">
        <v>49</v>
      </c>
      <c r="C1" s="16" t="s">
        <v>23</v>
      </c>
      <c r="D1" s="16" t="s">
        <v>53</v>
      </c>
      <c r="E1" s="16" t="s">
        <v>52</v>
      </c>
      <c r="F1" s="16" t="s">
        <v>50</v>
      </c>
      <c r="G1" s="16" t="s">
        <v>51</v>
      </c>
    </row>
    <row r="2" spans="1:7" x14ac:dyDescent="0.25">
      <c r="A2" s="12">
        <v>1</v>
      </c>
      <c r="B2" s="13" t="s">
        <v>30</v>
      </c>
      <c r="C2" s="2">
        <v>6000</v>
      </c>
      <c r="D2" s="2">
        <v>5432</v>
      </c>
      <c r="E2" s="2">
        <v>4512</v>
      </c>
      <c r="F2" s="2">
        <v>4125</v>
      </c>
      <c r="G2" s="2">
        <v>4578</v>
      </c>
    </row>
    <row r="3" spans="1:7" x14ac:dyDescent="0.25">
      <c r="A3" s="12">
        <v>2</v>
      </c>
      <c r="B3" s="13" t="s">
        <v>31</v>
      </c>
      <c r="C3" s="2">
        <v>5000</v>
      </c>
      <c r="D3" s="2">
        <v>1234</v>
      </c>
      <c r="E3" s="2">
        <v>3265</v>
      </c>
      <c r="F3" s="2">
        <v>4652</v>
      </c>
      <c r="G3" s="2">
        <v>5471</v>
      </c>
    </row>
    <row r="4" spans="1:7" x14ac:dyDescent="0.25">
      <c r="A4" s="12">
        <v>3</v>
      </c>
      <c r="B4" s="13" t="s">
        <v>32</v>
      </c>
      <c r="C4" s="2">
        <v>3000</v>
      </c>
      <c r="D4" s="2">
        <v>76545</v>
      </c>
      <c r="E4" s="2">
        <v>9654</v>
      </c>
      <c r="F4" s="2">
        <v>1236</v>
      </c>
      <c r="G4" s="2">
        <v>1256</v>
      </c>
    </row>
    <row r="5" spans="1:7" x14ac:dyDescent="0.25">
      <c r="A5" s="12">
        <v>4</v>
      </c>
      <c r="B5" s="13" t="s">
        <v>33</v>
      </c>
      <c r="C5" s="2">
        <v>12345</v>
      </c>
      <c r="D5" s="2">
        <v>6567</v>
      </c>
      <c r="E5" s="2">
        <v>7458</v>
      </c>
      <c r="F5" s="2">
        <v>2130</v>
      </c>
      <c r="G5" s="2">
        <v>2365</v>
      </c>
    </row>
    <row r="6" spans="1:7" x14ac:dyDescent="0.25">
      <c r="A6" s="12">
        <v>5</v>
      </c>
      <c r="B6" s="13" t="s">
        <v>34</v>
      </c>
      <c r="C6" s="2">
        <v>6789</v>
      </c>
      <c r="D6" s="2">
        <v>7678</v>
      </c>
      <c r="E6" s="2">
        <v>126</v>
      </c>
      <c r="F6" s="2">
        <v>2587</v>
      </c>
      <c r="G6" s="2">
        <v>1236</v>
      </c>
    </row>
    <row r="7" spans="1:7" x14ac:dyDescent="0.25">
      <c r="A7" s="12">
        <v>6</v>
      </c>
      <c r="B7" s="13" t="s">
        <v>35</v>
      </c>
      <c r="C7" s="2">
        <v>9876</v>
      </c>
      <c r="D7" s="2">
        <v>4535</v>
      </c>
      <c r="E7" s="2">
        <v>6498</v>
      </c>
      <c r="F7" s="2">
        <v>6975</v>
      </c>
      <c r="G7" s="2">
        <v>36489</v>
      </c>
    </row>
    <row r="8" spans="1:7" x14ac:dyDescent="0.25">
      <c r="A8" s="12">
        <v>7</v>
      </c>
      <c r="B8" s="13" t="s">
        <v>33</v>
      </c>
      <c r="C8" s="2">
        <v>4567</v>
      </c>
      <c r="D8" s="2">
        <v>2345</v>
      </c>
      <c r="E8" s="2">
        <v>3215</v>
      </c>
      <c r="F8" s="2">
        <v>4587</v>
      </c>
      <c r="G8" s="2">
        <v>1265</v>
      </c>
    </row>
    <row r="9" spans="1:7" x14ac:dyDescent="0.25">
      <c r="A9" s="12">
        <v>8</v>
      </c>
      <c r="B9" s="13" t="s">
        <v>35</v>
      </c>
      <c r="C9" s="2">
        <v>7890</v>
      </c>
      <c r="D9" s="2">
        <v>6789</v>
      </c>
      <c r="E9" s="2">
        <v>9865</v>
      </c>
      <c r="F9" s="2">
        <v>4312</v>
      </c>
      <c r="G9" s="2">
        <v>4659</v>
      </c>
    </row>
    <row r="10" spans="1:7" x14ac:dyDescent="0.25">
      <c r="A10" s="12">
        <v>9</v>
      </c>
      <c r="B10" s="13" t="s">
        <v>36</v>
      </c>
      <c r="C10" s="2">
        <v>3456</v>
      </c>
      <c r="D10" s="2">
        <v>9878</v>
      </c>
      <c r="E10" s="2">
        <v>6523</v>
      </c>
      <c r="F10" s="2">
        <v>5125</v>
      </c>
      <c r="G10" s="2">
        <v>4876</v>
      </c>
    </row>
    <row r="11" spans="1:7" x14ac:dyDescent="0.25">
      <c r="A11" s="12">
        <v>10</v>
      </c>
      <c r="B11" s="13" t="s">
        <v>37</v>
      </c>
      <c r="C11" s="2">
        <v>1234</v>
      </c>
      <c r="D11" s="2">
        <v>7687</v>
      </c>
      <c r="E11" s="2">
        <v>4587</v>
      </c>
      <c r="F11" s="2">
        <v>4798</v>
      </c>
      <c r="G11" s="2">
        <v>4568</v>
      </c>
    </row>
    <row r="12" spans="1:7" x14ac:dyDescent="0.25">
      <c r="A12" s="12">
        <v>11</v>
      </c>
      <c r="B12" s="13" t="s">
        <v>38</v>
      </c>
      <c r="C12" s="2">
        <v>8900</v>
      </c>
      <c r="D12" s="2">
        <v>4563</v>
      </c>
      <c r="E12" s="2">
        <v>8974</v>
      </c>
      <c r="F12" s="2">
        <v>2569</v>
      </c>
      <c r="G12" s="2">
        <v>4125</v>
      </c>
    </row>
    <row r="13" spans="1:7" x14ac:dyDescent="0.25">
      <c r="A13" s="12">
        <v>12</v>
      </c>
      <c r="B13" s="13" t="s">
        <v>39</v>
      </c>
      <c r="C13" s="2">
        <v>5678</v>
      </c>
      <c r="D13" s="2">
        <v>7865</v>
      </c>
      <c r="E13" s="2">
        <v>1236</v>
      </c>
      <c r="F13" s="2">
        <v>3654</v>
      </c>
      <c r="G13" s="2">
        <v>5462</v>
      </c>
    </row>
    <row r="14" spans="1:7" x14ac:dyDescent="0.25">
      <c r="A14" s="12">
        <v>13</v>
      </c>
      <c r="B14" s="13" t="s">
        <v>40</v>
      </c>
      <c r="C14" s="2">
        <v>2345</v>
      </c>
      <c r="D14" s="2">
        <v>6549</v>
      </c>
      <c r="E14" s="2">
        <v>2145</v>
      </c>
      <c r="F14" s="2">
        <v>2598</v>
      </c>
      <c r="G14" s="2">
        <v>4123</v>
      </c>
    </row>
    <row r="15" spans="1:7" x14ac:dyDescent="0.25">
      <c r="A15" s="12">
        <v>14</v>
      </c>
      <c r="B15" s="13" t="s">
        <v>41</v>
      </c>
      <c r="C15" s="2">
        <v>1234</v>
      </c>
      <c r="D15" s="2">
        <v>7890</v>
      </c>
      <c r="E15" s="2">
        <v>1230</v>
      </c>
      <c r="F15" s="2">
        <v>4635</v>
      </c>
      <c r="G15" s="2">
        <v>1578</v>
      </c>
    </row>
    <row r="16" spans="1:7" x14ac:dyDescent="0.25">
      <c r="A16" s="12">
        <v>15</v>
      </c>
      <c r="B16" s="13" t="s">
        <v>42</v>
      </c>
      <c r="C16" s="2">
        <v>45678</v>
      </c>
      <c r="D16" s="2">
        <v>8970</v>
      </c>
      <c r="E16" s="2">
        <v>4125</v>
      </c>
      <c r="F16" s="2">
        <v>6532</v>
      </c>
      <c r="G16" s="2">
        <v>8975</v>
      </c>
    </row>
    <row r="17" spans="1:7" x14ac:dyDescent="0.25">
      <c r="A17" s="12">
        <v>16</v>
      </c>
      <c r="B17" s="13" t="s">
        <v>43</v>
      </c>
      <c r="C17" s="2">
        <v>1234</v>
      </c>
      <c r="D17" s="2">
        <v>5847</v>
      </c>
      <c r="E17" s="2">
        <v>8965</v>
      </c>
      <c r="F17" s="2">
        <v>7458</v>
      </c>
      <c r="G17" s="2">
        <v>4897</v>
      </c>
    </row>
    <row r="18" spans="1:7" x14ac:dyDescent="0.25">
      <c r="A18" s="12">
        <v>17</v>
      </c>
      <c r="B18" s="13" t="s">
        <v>44</v>
      </c>
      <c r="C18" s="2">
        <v>8900</v>
      </c>
      <c r="D18" s="2">
        <v>4562</v>
      </c>
      <c r="E18" s="2">
        <v>4587</v>
      </c>
      <c r="F18" s="2">
        <v>3265</v>
      </c>
      <c r="G18" s="2">
        <v>4658</v>
      </c>
    </row>
    <row r="19" spans="1:7" x14ac:dyDescent="0.25">
      <c r="A19" s="12">
        <v>18</v>
      </c>
      <c r="B19" s="13" t="s">
        <v>45</v>
      </c>
      <c r="C19" s="2">
        <v>5456</v>
      </c>
      <c r="D19" s="2">
        <v>2149</v>
      </c>
      <c r="E19" s="2">
        <v>6523</v>
      </c>
      <c r="F19" s="2">
        <v>1236</v>
      </c>
      <c r="G19" s="2">
        <v>3697</v>
      </c>
    </row>
    <row r="20" spans="1:7" x14ac:dyDescent="0.25">
      <c r="A20" s="12">
        <v>19</v>
      </c>
      <c r="B20" s="13" t="s">
        <v>46</v>
      </c>
      <c r="C20" s="2">
        <v>2321</v>
      </c>
      <c r="D20" s="2">
        <v>3210</v>
      </c>
      <c r="E20" s="2">
        <v>4879</v>
      </c>
      <c r="F20" s="2">
        <v>5320</v>
      </c>
      <c r="G20" s="2">
        <v>5649</v>
      </c>
    </row>
    <row r="21" spans="1:7" x14ac:dyDescent="0.25">
      <c r="A21" s="12">
        <v>20</v>
      </c>
      <c r="B21" s="13" t="s">
        <v>47</v>
      </c>
      <c r="C21" s="2">
        <v>8767</v>
      </c>
      <c r="D21" s="2">
        <v>5698</v>
      </c>
      <c r="E21" s="2">
        <v>1254</v>
      </c>
      <c r="F21" s="2">
        <v>4587</v>
      </c>
      <c r="G21" s="2">
        <v>9653</v>
      </c>
    </row>
  </sheetData>
  <customSheetViews>
    <customSheetView guid="{064965CD-BD07-4A4A-A46E-CBA62651141F}">
      <selection activeCell="B19" sqref="B19"/>
      <pageMargins left="0.7" right="0.7" top="0.75" bottom="0.75" header="0.3" footer="0.3"/>
    </customSheetView>
  </customSheetViews>
  <conditionalFormatting sqref="A1">
    <cfRule type="cellIs" dxfId="1" priority="7" operator="greaterThan">
      <formula>5000</formula>
    </cfRule>
  </conditionalFormatting>
  <conditionalFormatting sqref="C2:G21">
    <cfRule type="iconSet" priority="1">
      <iconSet iconSet="5Arrows">
        <cfvo type="percent" val="0"/>
        <cfvo type="num" val="4500"/>
        <cfvo type="num" val="5000"/>
        <cfvo type="num" val="10000"/>
        <cfvo type="num" val="30000"/>
      </iconSet>
    </cfRule>
    <cfRule type="cellIs" dxfId="0" priority="6" operator="greaterThan">
      <formula>5000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9"/>
  <sheetViews>
    <sheetView workbookViewId="0">
      <selection activeCell="C1" sqref="C1"/>
    </sheetView>
  </sheetViews>
  <sheetFormatPr defaultRowHeight="15" x14ac:dyDescent="0.25"/>
  <cols>
    <col min="1" max="1" width="14.5703125" customWidth="1"/>
    <col min="6" max="6" width="12.42578125" customWidth="1"/>
    <col min="11" max="11" width="44.140625" customWidth="1"/>
  </cols>
  <sheetData>
    <row r="1" spans="1:11" x14ac:dyDescent="0.25">
      <c r="A1" s="18" t="s">
        <v>59</v>
      </c>
    </row>
    <row r="3" spans="1:11" x14ac:dyDescent="0.25">
      <c r="A3" s="83" t="s">
        <v>60</v>
      </c>
      <c r="B3" s="83" t="s">
        <v>61</v>
      </c>
      <c r="C3" s="83" t="s">
        <v>62</v>
      </c>
      <c r="F3" s="19" t="s">
        <v>63</v>
      </c>
      <c r="G3">
        <f>SUM(StaticStoreAmount)</f>
        <v>14000</v>
      </c>
    </row>
    <row r="4" spans="1:11" x14ac:dyDescent="0.25">
      <c r="A4" s="9">
        <v>41651</v>
      </c>
      <c r="B4" s="2" t="s">
        <v>64</v>
      </c>
      <c r="C4" s="2">
        <v>5000</v>
      </c>
    </row>
    <row r="5" spans="1:11" x14ac:dyDescent="0.25">
      <c r="A5" s="9">
        <v>41985</v>
      </c>
      <c r="B5" s="2" t="s">
        <v>65</v>
      </c>
      <c r="C5" s="2">
        <v>4000</v>
      </c>
    </row>
    <row r="6" spans="1:11" x14ac:dyDescent="0.25">
      <c r="A6" s="9">
        <v>42005</v>
      </c>
      <c r="B6" s="2" t="s">
        <v>66</v>
      </c>
      <c r="C6" s="2">
        <v>5000</v>
      </c>
    </row>
    <row r="7" spans="1:11" x14ac:dyDescent="0.25">
      <c r="A7" s="9">
        <v>42339</v>
      </c>
      <c r="B7" s="2" t="s">
        <v>67</v>
      </c>
      <c r="C7" s="2">
        <v>4000</v>
      </c>
    </row>
    <row r="16" spans="1:11" x14ac:dyDescent="0.25">
      <c r="A16" s="127" t="s">
        <v>54</v>
      </c>
      <c r="B16" s="127"/>
      <c r="C16" s="127"/>
      <c r="D16" s="127"/>
      <c r="E16" s="127"/>
      <c r="F16" s="127"/>
      <c r="G16" s="127"/>
      <c r="H16" s="127"/>
      <c r="I16" s="127"/>
      <c r="J16" s="127"/>
      <c r="K16" s="127"/>
    </row>
    <row r="17" spans="1:11" x14ac:dyDescent="0.25">
      <c r="A17" s="127" t="s">
        <v>55</v>
      </c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x14ac:dyDescent="0.25">
      <c r="A18" s="127" t="s">
        <v>56</v>
      </c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x14ac:dyDescent="0.25">
      <c r="A19" s="17" t="s">
        <v>58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pans="1:11" x14ac:dyDescent="0.25">
      <c r="A20" s="127" t="s">
        <v>57</v>
      </c>
      <c r="B20" s="127"/>
      <c r="C20" s="127"/>
      <c r="D20" s="127"/>
      <c r="E20" s="127"/>
      <c r="F20" s="127"/>
      <c r="G20" s="127"/>
      <c r="H20" s="127"/>
      <c r="I20" s="127"/>
      <c r="J20" s="127"/>
      <c r="K20" s="127"/>
    </row>
    <row r="24" spans="1:11" x14ac:dyDescent="0.25">
      <c r="A24" s="82" t="s">
        <v>60</v>
      </c>
      <c r="B24" s="82" t="s">
        <v>61</v>
      </c>
      <c r="C24" s="82" t="s">
        <v>62</v>
      </c>
      <c r="E24" s="19" t="s">
        <v>63</v>
      </c>
      <c r="F24">
        <f ca="1">SUM(dynamicstoreamount)</f>
        <v>20000</v>
      </c>
    </row>
    <row r="25" spans="1:11" x14ac:dyDescent="0.25">
      <c r="A25" s="9">
        <v>41651</v>
      </c>
      <c r="B25" s="2" t="s">
        <v>64</v>
      </c>
      <c r="C25" s="2">
        <v>5000</v>
      </c>
    </row>
    <row r="26" spans="1:11" x14ac:dyDescent="0.25">
      <c r="A26" s="9">
        <v>41985</v>
      </c>
      <c r="B26" s="2" t="s">
        <v>65</v>
      </c>
      <c r="C26" s="2">
        <v>4000</v>
      </c>
    </row>
    <row r="27" spans="1:11" x14ac:dyDescent="0.25">
      <c r="A27" s="9">
        <v>42005</v>
      </c>
      <c r="B27" s="2" t="s">
        <v>66</v>
      </c>
      <c r="C27" s="2">
        <v>5000</v>
      </c>
    </row>
    <row r="28" spans="1:11" x14ac:dyDescent="0.25">
      <c r="A28" s="9">
        <v>42339</v>
      </c>
      <c r="B28" s="2" t="s">
        <v>67</v>
      </c>
      <c r="C28" s="2">
        <v>4000</v>
      </c>
    </row>
    <row r="29" spans="1:11" x14ac:dyDescent="0.25">
      <c r="A29" s="10" t="s">
        <v>68</v>
      </c>
      <c r="B29" s="2" t="s">
        <v>69</v>
      </c>
      <c r="C29" s="2">
        <v>2000</v>
      </c>
    </row>
  </sheetData>
  <customSheetViews>
    <customSheetView guid="{064965CD-BD07-4A4A-A46E-CBA62651141F}">
      <pageMargins left="0.7" right="0.7" top="0.75" bottom="0.75" header="0.3" footer="0.3"/>
    </customSheetView>
  </customSheetViews>
  <mergeCells count="4">
    <mergeCell ref="A16:K16"/>
    <mergeCell ref="A17:K17"/>
    <mergeCell ref="A18:K18"/>
    <mergeCell ref="A20:K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87"/>
  <sheetViews>
    <sheetView workbookViewId="0">
      <selection activeCell="C5" sqref="C5"/>
    </sheetView>
  </sheetViews>
  <sheetFormatPr defaultRowHeight="15" x14ac:dyDescent="0.25"/>
  <cols>
    <col min="1" max="1" width="10.28515625" customWidth="1"/>
    <col min="2" max="2" width="12.7109375" customWidth="1"/>
    <col min="3" max="3" width="13" customWidth="1"/>
    <col min="4" max="4" width="12.85546875" customWidth="1"/>
    <col min="7" max="7" width="21.28515625" customWidth="1"/>
    <col min="8" max="8" width="14.28515625" customWidth="1"/>
    <col min="17" max="17" width="11.5703125" customWidth="1"/>
  </cols>
  <sheetData>
    <row r="1" spans="1:17" x14ac:dyDescent="0.25">
      <c r="A1" s="129" t="s">
        <v>70</v>
      </c>
      <c r="B1" s="129"/>
      <c r="C1" s="129"/>
      <c r="D1" s="129"/>
      <c r="K1" s="33"/>
      <c r="M1" s="24" t="s">
        <v>125</v>
      </c>
      <c r="N1" s="24"/>
    </row>
    <row r="2" spans="1:17" x14ac:dyDescent="0.25">
      <c r="K2" s="33"/>
      <c r="M2" s="21" t="s">
        <v>126</v>
      </c>
      <c r="N2" s="21"/>
    </row>
    <row r="3" spans="1:17" x14ac:dyDescent="0.25">
      <c r="K3" s="33"/>
      <c r="M3" s="30" t="s">
        <v>133</v>
      </c>
      <c r="N3" s="30"/>
      <c r="O3" s="30"/>
      <c r="P3" s="30"/>
      <c r="Q3" s="30"/>
    </row>
    <row r="4" spans="1:17" x14ac:dyDescent="0.25">
      <c r="A4" s="24" t="s">
        <v>71</v>
      </c>
      <c r="B4" s="23"/>
      <c r="K4" s="33"/>
    </row>
    <row r="5" spans="1:17" x14ac:dyDescent="0.25">
      <c r="A5" s="21" t="s">
        <v>72</v>
      </c>
      <c r="B5" s="21" t="s">
        <v>83</v>
      </c>
      <c r="C5" s="21" t="s">
        <v>84</v>
      </c>
      <c r="D5" s="21" t="s">
        <v>85</v>
      </c>
      <c r="K5" s="33"/>
      <c r="M5" s="21" t="s">
        <v>134</v>
      </c>
      <c r="N5" s="21" t="s">
        <v>72</v>
      </c>
      <c r="O5" s="21" t="s">
        <v>127</v>
      </c>
      <c r="P5" s="21" t="s">
        <v>128</v>
      </c>
      <c r="Q5" s="21" t="s">
        <v>135</v>
      </c>
    </row>
    <row r="6" spans="1:17" x14ac:dyDescent="0.25">
      <c r="A6" s="2" t="s">
        <v>74</v>
      </c>
      <c r="B6" s="2">
        <v>10</v>
      </c>
      <c r="C6" s="2">
        <v>1000</v>
      </c>
      <c r="D6" s="2">
        <f>B6*C6</f>
        <v>10000</v>
      </c>
      <c r="K6" s="33"/>
      <c r="M6" s="34">
        <v>1</v>
      </c>
      <c r="N6" s="2" t="s">
        <v>30</v>
      </c>
      <c r="O6" s="2">
        <v>20</v>
      </c>
      <c r="P6" s="2" t="s">
        <v>129</v>
      </c>
      <c r="Q6" s="8" t="str">
        <f>IF(AND(P6="Indian",O6&gt;=18),"Eligible","Not Eligible")</f>
        <v>Eligible</v>
      </c>
    </row>
    <row r="7" spans="1:17" x14ac:dyDescent="0.25">
      <c r="A7" s="2" t="s">
        <v>75</v>
      </c>
      <c r="B7" s="2">
        <v>23</v>
      </c>
      <c r="C7" s="2">
        <v>456</v>
      </c>
      <c r="D7" s="2">
        <f t="shared" ref="D7:D11" si="0">B7*C7</f>
        <v>10488</v>
      </c>
      <c r="K7" s="33"/>
      <c r="M7" s="34">
        <v>2</v>
      </c>
      <c r="N7" s="2" t="s">
        <v>31</v>
      </c>
      <c r="O7" s="2">
        <v>2</v>
      </c>
      <c r="P7" s="2" t="s">
        <v>129</v>
      </c>
      <c r="Q7" s="8" t="str">
        <f t="shared" ref="Q7:Q15" si="1">IF(AND(P7="Indian",O7&gt;=18),"Eligible","Not Eligible")</f>
        <v>Not Eligible</v>
      </c>
    </row>
    <row r="8" spans="1:17" x14ac:dyDescent="0.25">
      <c r="A8" s="2" t="s">
        <v>76</v>
      </c>
      <c r="B8" s="2">
        <v>12</v>
      </c>
      <c r="C8" s="2">
        <v>678</v>
      </c>
      <c r="D8" s="2">
        <f t="shared" si="0"/>
        <v>8136</v>
      </c>
      <c r="K8" s="33"/>
      <c r="M8" s="34">
        <v>3</v>
      </c>
      <c r="N8" s="2" t="s">
        <v>32</v>
      </c>
      <c r="O8" s="2">
        <v>4</v>
      </c>
      <c r="P8" s="2" t="s">
        <v>130</v>
      </c>
      <c r="Q8" s="8" t="str">
        <f t="shared" si="1"/>
        <v>Not Eligible</v>
      </c>
    </row>
    <row r="9" spans="1:17" x14ac:dyDescent="0.25">
      <c r="A9" s="2" t="s">
        <v>77</v>
      </c>
      <c r="B9" s="2">
        <v>34</v>
      </c>
      <c r="C9" s="2">
        <v>345</v>
      </c>
      <c r="D9" s="2">
        <f t="shared" si="0"/>
        <v>11730</v>
      </c>
      <c r="K9" s="33"/>
      <c r="M9" s="34">
        <v>4</v>
      </c>
      <c r="N9" s="2" t="s">
        <v>33</v>
      </c>
      <c r="O9" s="2">
        <v>40</v>
      </c>
      <c r="P9" s="2" t="s">
        <v>131</v>
      </c>
      <c r="Q9" s="8" t="str">
        <f t="shared" si="1"/>
        <v>Not Eligible</v>
      </c>
    </row>
    <row r="10" spans="1:17" x14ac:dyDescent="0.25">
      <c r="A10" s="2" t="s">
        <v>78</v>
      </c>
      <c r="B10" s="2">
        <v>12</v>
      </c>
      <c r="C10" s="2">
        <v>45</v>
      </c>
      <c r="D10" s="2">
        <f t="shared" si="0"/>
        <v>540</v>
      </c>
      <c r="K10" s="33"/>
      <c r="M10" s="34">
        <v>5</v>
      </c>
      <c r="N10" s="2" t="s">
        <v>34</v>
      </c>
      <c r="O10" s="2">
        <v>34</v>
      </c>
      <c r="P10" s="2" t="s">
        <v>129</v>
      </c>
      <c r="Q10" s="8" t="str">
        <f t="shared" si="1"/>
        <v>Eligible</v>
      </c>
    </row>
    <row r="11" spans="1:17" x14ac:dyDescent="0.25">
      <c r="A11" s="2" t="s">
        <v>79</v>
      </c>
      <c r="B11" s="2">
        <v>15</v>
      </c>
      <c r="C11" s="2">
        <v>45</v>
      </c>
      <c r="D11" s="2">
        <f t="shared" si="0"/>
        <v>675</v>
      </c>
      <c r="K11" s="33"/>
      <c r="M11" s="34">
        <v>6</v>
      </c>
      <c r="N11" s="2" t="s">
        <v>35</v>
      </c>
      <c r="O11" s="2">
        <v>24</v>
      </c>
      <c r="P11" s="2" t="s">
        <v>129</v>
      </c>
      <c r="Q11" s="8" t="str">
        <f t="shared" si="1"/>
        <v>Eligible</v>
      </c>
    </row>
    <row r="12" spans="1:17" x14ac:dyDescent="0.25">
      <c r="A12" s="21" t="s">
        <v>80</v>
      </c>
      <c r="B12" s="21">
        <f>SUM(B6:B11)</f>
        <v>106</v>
      </c>
      <c r="C12" s="21" t="s">
        <v>80</v>
      </c>
      <c r="D12" s="21">
        <f>SUM(D6:D11)</f>
        <v>41569</v>
      </c>
      <c r="K12" s="33"/>
      <c r="M12" s="34">
        <v>7</v>
      </c>
      <c r="N12" s="2" t="s">
        <v>33</v>
      </c>
      <c r="O12" s="2">
        <v>25</v>
      </c>
      <c r="P12" s="2" t="s">
        <v>130</v>
      </c>
      <c r="Q12" s="8" t="str">
        <f t="shared" si="1"/>
        <v>Not Eligible</v>
      </c>
    </row>
    <row r="13" spans="1:17" x14ac:dyDescent="0.25">
      <c r="K13" s="33"/>
      <c r="M13" s="34">
        <v>8</v>
      </c>
      <c r="N13" s="2" t="s">
        <v>35</v>
      </c>
      <c r="O13" s="2">
        <v>34</v>
      </c>
      <c r="P13" s="2" t="s">
        <v>132</v>
      </c>
      <c r="Q13" s="8" t="str">
        <f t="shared" si="1"/>
        <v>Not Eligible</v>
      </c>
    </row>
    <row r="14" spans="1:17" x14ac:dyDescent="0.25">
      <c r="K14" s="33"/>
      <c r="M14" s="34">
        <v>9</v>
      </c>
      <c r="N14" s="2" t="s">
        <v>36</v>
      </c>
      <c r="O14" s="2">
        <v>26</v>
      </c>
      <c r="P14" s="2" t="s">
        <v>130</v>
      </c>
      <c r="Q14" s="8" t="str">
        <f t="shared" si="1"/>
        <v>Not Eligible</v>
      </c>
    </row>
    <row r="15" spans="1:17" x14ac:dyDescent="0.25">
      <c r="K15" s="33"/>
      <c r="M15" s="34">
        <v>10</v>
      </c>
      <c r="N15" s="2" t="s">
        <v>37</v>
      </c>
      <c r="O15" s="2">
        <v>4</v>
      </c>
      <c r="P15" s="2" t="s">
        <v>129</v>
      </c>
      <c r="Q15" s="8" t="str">
        <f t="shared" si="1"/>
        <v>Not Eligible</v>
      </c>
    </row>
    <row r="16" spans="1:17" x14ac:dyDescent="0.25">
      <c r="A16" s="24" t="s">
        <v>82</v>
      </c>
      <c r="B16" s="23"/>
      <c r="K16" s="33"/>
    </row>
    <row r="17" spans="1:19" x14ac:dyDescent="0.25">
      <c r="A17" s="21" t="s">
        <v>72</v>
      </c>
      <c r="B17" s="21" t="s">
        <v>81</v>
      </c>
      <c r="C17" s="21" t="s">
        <v>73</v>
      </c>
      <c r="K17" s="33"/>
    </row>
    <row r="18" spans="1:19" x14ac:dyDescent="0.25">
      <c r="A18" s="2" t="s">
        <v>74</v>
      </c>
      <c r="B18" s="2"/>
      <c r="C18" s="22"/>
      <c r="K18" s="33"/>
      <c r="M18" s="24" t="s">
        <v>136</v>
      </c>
      <c r="N18" s="24"/>
      <c r="O18" s="24"/>
      <c r="R18" s="24" t="s">
        <v>162</v>
      </c>
      <c r="S18" s="24"/>
    </row>
    <row r="19" spans="1:19" x14ac:dyDescent="0.25">
      <c r="A19" s="2" t="s">
        <v>75</v>
      </c>
      <c r="B19" s="2"/>
      <c r="C19" s="22"/>
      <c r="K19" s="33"/>
      <c r="R19" s="21" t="s">
        <v>138</v>
      </c>
      <c r="S19" s="21" t="s">
        <v>163</v>
      </c>
    </row>
    <row r="20" spans="1:19" x14ac:dyDescent="0.25">
      <c r="A20" s="2" t="s">
        <v>76</v>
      </c>
      <c r="B20" s="2"/>
      <c r="C20" s="22"/>
      <c r="K20" s="33"/>
      <c r="M20" s="21" t="s">
        <v>137</v>
      </c>
      <c r="N20" s="21" t="s">
        <v>138</v>
      </c>
      <c r="O20" s="21" t="s">
        <v>139</v>
      </c>
      <c r="R20" s="2" t="s">
        <v>141</v>
      </c>
      <c r="S20" s="2">
        <v>55000</v>
      </c>
    </row>
    <row r="21" spans="1:19" x14ac:dyDescent="0.25">
      <c r="A21" s="2" t="s">
        <v>77</v>
      </c>
      <c r="B21" s="2"/>
      <c r="C21" s="22"/>
      <c r="K21" s="33"/>
      <c r="M21" s="2" t="s">
        <v>140</v>
      </c>
      <c r="N21" s="2" t="s">
        <v>141</v>
      </c>
      <c r="O21" s="2" t="str">
        <f>IF(OR(N21="Yamaha",N21="Victor"),"55000",IF(OR(N21="Pulsar",N21="Street"),"50000",IF(N21="Fiero","45000","65000")))</f>
        <v>55000</v>
      </c>
      <c r="R21" s="2" t="s">
        <v>143</v>
      </c>
      <c r="S21" s="2">
        <v>50000</v>
      </c>
    </row>
    <row r="22" spans="1:19" x14ac:dyDescent="0.25">
      <c r="A22" s="2" t="s">
        <v>78</v>
      </c>
      <c r="B22" s="2"/>
      <c r="C22" s="22"/>
      <c r="K22" s="33"/>
      <c r="M22" s="2" t="s">
        <v>142</v>
      </c>
      <c r="N22" s="2" t="s">
        <v>143</v>
      </c>
      <c r="O22" s="2" t="str">
        <f>IF(OR(N22="Yamaha",N22="Victor"),"55000",IF(OR(N22="Pulsar",N22="Street"),"50000",IF(N22="Fiero","45000","65000")))</f>
        <v>50000</v>
      </c>
      <c r="R22" s="2" t="s">
        <v>145</v>
      </c>
      <c r="S22" s="2">
        <v>50000</v>
      </c>
    </row>
    <row r="23" spans="1:19" x14ac:dyDescent="0.25">
      <c r="A23" s="2" t="s">
        <v>79</v>
      </c>
      <c r="B23" s="2"/>
      <c r="C23" s="22"/>
      <c r="K23" s="33"/>
      <c r="M23" s="2" t="s">
        <v>144</v>
      </c>
      <c r="N23" s="2" t="s">
        <v>145</v>
      </c>
      <c r="O23" s="2" t="str">
        <f t="shared" ref="O23:O36" si="2">IF(OR(N23="Yamaha",N23="Victor"),"55000",IF(OR(N23="Pulsar",N23="Street"),"50000",IF(N23="Fiero","45000","65000")))</f>
        <v>50000</v>
      </c>
      <c r="R23" s="2" t="s">
        <v>147</v>
      </c>
      <c r="S23" s="2">
        <v>55000</v>
      </c>
    </row>
    <row r="24" spans="1:19" x14ac:dyDescent="0.25">
      <c r="A24" s="21" t="s">
        <v>80</v>
      </c>
      <c r="B24" s="21">
        <f>SUM(B18:B23)</f>
        <v>0</v>
      </c>
      <c r="C24" s="21"/>
      <c r="K24" s="33"/>
      <c r="M24" s="2" t="s">
        <v>146</v>
      </c>
      <c r="N24" s="2" t="s">
        <v>147</v>
      </c>
      <c r="O24" s="2" t="str">
        <f t="shared" si="2"/>
        <v>55000</v>
      </c>
      <c r="R24" s="2" t="s">
        <v>149</v>
      </c>
      <c r="S24" s="2">
        <v>45000</v>
      </c>
    </row>
    <row r="25" spans="1:19" x14ac:dyDescent="0.25">
      <c r="K25" s="33"/>
      <c r="M25" s="2" t="s">
        <v>148</v>
      </c>
      <c r="N25" s="2" t="s">
        <v>149</v>
      </c>
      <c r="O25" s="2" t="str">
        <f t="shared" si="2"/>
        <v>45000</v>
      </c>
      <c r="R25" s="2" t="s">
        <v>153</v>
      </c>
      <c r="S25" s="2">
        <v>65000</v>
      </c>
    </row>
    <row r="26" spans="1:19" x14ac:dyDescent="0.25">
      <c r="K26" s="33"/>
      <c r="M26" s="2" t="s">
        <v>150</v>
      </c>
      <c r="N26" s="2" t="s">
        <v>147</v>
      </c>
      <c r="O26" s="2" t="str">
        <f t="shared" si="2"/>
        <v>55000</v>
      </c>
    </row>
    <row r="27" spans="1:19" x14ac:dyDescent="0.25">
      <c r="A27" s="24" t="s">
        <v>82</v>
      </c>
      <c r="B27" s="24"/>
      <c r="K27" s="33"/>
      <c r="M27" s="2" t="s">
        <v>151</v>
      </c>
      <c r="N27" s="2" t="s">
        <v>145</v>
      </c>
      <c r="O27" s="2" t="str">
        <f t="shared" si="2"/>
        <v>50000</v>
      </c>
    </row>
    <row r="28" spans="1:19" x14ac:dyDescent="0.25">
      <c r="A28" s="26" t="s">
        <v>86</v>
      </c>
      <c r="B28" s="26"/>
      <c r="K28" s="33"/>
      <c r="M28" s="2" t="s">
        <v>152</v>
      </c>
      <c r="N28" s="2" t="s">
        <v>153</v>
      </c>
      <c r="O28" s="2" t="str">
        <f t="shared" si="2"/>
        <v>65000</v>
      </c>
    </row>
    <row r="29" spans="1:19" x14ac:dyDescent="0.25">
      <c r="A29" s="25"/>
      <c r="B29" s="27">
        <v>1</v>
      </c>
      <c r="C29" s="27">
        <v>2</v>
      </c>
      <c r="D29" s="27">
        <v>3</v>
      </c>
      <c r="E29" s="27">
        <v>4</v>
      </c>
      <c r="F29" s="27">
        <v>5</v>
      </c>
      <c r="K29" s="33"/>
      <c r="M29" s="2" t="s">
        <v>154</v>
      </c>
      <c r="N29" s="2" t="s">
        <v>141</v>
      </c>
      <c r="O29" s="2" t="str">
        <f t="shared" si="2"/>
        <v>55000</v>
      </c>
    </row>
    <row r="30" spans="1:19" x14ac:dyDescent="0.25">
      <c r="A30" s="25">
        <v>1</v>
      </c>
      <c r="B30" s="2"/>
      <c r="C30" s="2"/>
      <c r="D30" s="2"/>
      <c r="E30" s="2"/>
      <c r="F30" s="2"/>
      <c r="K30" s="33"/>
      <c r="M30" s="2" t="s">
        <v>155</v>
      </c>
      <c r="N30" s="2" t="s">
        <v>147</v>
      </c>
      <c r="O30" s="2" t="str">
        <f t="shared" si="2"/>
        <v>55000</v>
      </c>
    </row>
    <row r="31" spans="1:19" x14ac:dyDescent="0.25">
      <c r="A31" s="25">
        <v>2</v>
      </c>
      <c r="B31" s="2"/>
      <c r="C31" s="2"/>
      <c r="D31" s="2"/>
      <c r="E31" s="2"/>
      <c r="F31" s="2"/>
      <c r="K31" s="33"/>
      <c r="M31" s="2" t="s">
        <v>156</v>
      </c>
      <c r="N31" s="2" t="s">
        <v>149</v>
      </c>
      <c r="O31" s="2" t="str">
        <f t="shared" si="2"/>
        <v>45000</v>
      </c>
    </row>
    <row r="32" spans="1:19" x14ac:dyDescent="0.25">
      <c r="A32" s="25">
        <v>3</v>
      </c>
      <c r="B32" s="2"/>
      <c r="C32" s="2"/>
      <c r="D32" s="2"/>
      <c r="E32" s="2"/>
      <c r="F32" s="2"/>
      <c r="K32" s="33"/>
      <c r="M32" s="2" t="s">
        <v>157</v>
      </c>
      <c r="N32" s="2" t="s">
        <v>143</v>
      </c>
      <c r="O32" s="2" t="str">
        <f t="shared" si="2"/>
        <v>50000</v>
      </c>
    </row>
    <row r="33" spans="1:23" x14ac:dyDescent="0.25">
      <c r="A33" s="25">
        <v>4</v>
      </c>
      <c r="B33" s="2"/>
      <c r="C33" s="2"/>
      <c r="D33" s="2"/>
      <c r="E33" s="2"/>
      <c r="F33" s="2"/>
      <c r="K33" s="33"/>
      <c r="M33" s="2" t="s">
        <v>158</v>
      </c>
      <c r="N33" s="2" t="s">
        <v>143</v>
      </c>
      <c r="O33" s="2" t="str">
        <f t="shared" si="2"/>
        <v>50000</v>
      </c>
    </row>
    <row r="34" spans="1:23" x14ac:dyDescent="0.25">
      <c r="A34" s="25">
        <v>5</v>
      </c>
      <c r="B34" s="2"/>
      <c r="C34" s="2"/>
      <c r="D34" s="2"/>
      <c r="E34" s="2"/>
      <c r="F34" s="2"/>
      <c r="K34" s="33"/>
      <c r="M34" s="2" t="s">
        <v>159</v>
      </c>
      <c r="N34" s="2" t="s">
        <v>147</v>
      </c>
      <c r="O34" s="2" t="str">
        <f t="shared" si="2"/>
        <v>55000</v>
      </c>
    </row>
    <row r="35" spans="1:23" x14ac:dyDescent="0.25">
      <c r="K35" s="33"/>
      <c r="M35" s="2" t="s">
        <v>160</v>
      </c>
      <c r="N35" s="2" t="s">
        <v>141</v>
      </c>
      <c r="O35" s="2" t="str">
        <f t="shared" si="2"/>
        <v>55000</v>
      </c>
    </row>
    <row r="36" spans="1:23" x14ac:dyDescent="0.25">
      <c r="K36" s="33"/>
      <c r="M36" s="2" t="s">
        <v>161</v>
      </c>
      <c r="N36" s="2" t="s">
        <v>147</v>
      </c>
      <c r="O36" s="2" t="str">
        <f t="shared" si="2"/>
        <v>55000</v>
      </c>
    </row>
    <row r="37" spans="1:23" x14ac:dyDescent="0.25">
      <c r="K37" s="33"/>
    </row>
    <row r="38" spans="1:23" x14ac:dyDescent="0.25">
      <c r="K38" s="33"/>
      <c r="M38" s="24" t="s">
        <v>185</v>
      </c>
      <c r="N38" s="24"/>
      <c r="O38" s="24"/>
    </row>
    <row r="39" spans="1:23" x14ac:dyDescent="0.25">
      <c r="A39" s="24" t="s">
        <v>87</v>
      </c>
      <c r="B39" s="24"/>
      <c r="C39" s="24"/>
      <c r="D39" s="24"/>
      <c r="E39" s="24"/>
      <c r="F39" s="24"/>
      <c r="K39" s="33"/>
      <c r="M39" s="21" t="s">
        <v>72</v>
      </c>
      <c r="N39" s="21" t="s">
        <v>164</v>
      </c>
      <c r="O39" s="21" t="s">
        <v>165</v>
      </c>
      <c r="P39" s="21" t="s">
        <v>166</v>
      </c>
      <c r="Q39" s="21" t="s">
        <v>167</v>
      </c>
      <c r="R39" s="21" t="s">
        <v>168</v>
      </c>
      <c r="S39" s="21" t="s">
        <v>169</v>
      </c>
      <c r="V39" s="21" t="s">
        <v>169</v>
      </c>
      <c r="W39" s="21" t="s">
        <v>172</v>
      </c>
    </row>
    <row r="40" spans="1:23" x14ac:dyDescent="0.25">
      <c r="K40" s="33"/>
      <c r="M40" s="35" t="s">
        <v>45</v>
      </c>
      <c r="N40" s="2">
        <v>90</v>
      </c>
      <c r="O40" s="2">
        <v>90</v>
      </c>
      <c r="P40" s="2">
        <v>90</v>
      </c>
      <c r="Q40" s="2">
        <v>90</v>
      </c>
      <c r="R40" s="2"/>
      <c r="S40" s="2"/>
      <c r="V40" s="35" t="s">
        <v>173</v>
      </c>
      <c r="W40" s="35" t="s">
        <v>174</v>
      </c>
    </row>
    <row r="41" spans="1:23" x14ac:dyDescent="0.25">
      <c r="A41" s="26" t="s">
        <v>0</v>
      </c>
      <c r="B41" s="26" t="s">
        <v>88</v>
      </c>
      <c r="C41" s="26" t="s">
        <v>89</v>
      </c>
      <c r="D41" s="26" t="s">
        <v>90</v>
      </c>
      <c r="E41" s="26" t="s">
        <v>11</v>
      </c>
      <c r="G41" s="32" t="s">
        <v>105</v>
      </c>
      <c r="H41" s="32"/>
      <c r="I41" s="32"/>
      <c r="K41" s="33"/>
      <c r="M41" s="35" t="s">
        <v>46</v>
      </c>
      <c r="N41" s="2">
        <v>90</v>
      </c>
      <c r="O41" s="2">
        <v>90</v>
      </c>
      <c r="P41" s="2">
        <v>90</v>
      </c>
      <c r="Q41" s="2">
        <v>20</v>
      </c>
      <c r="R41" s="2"/>
      <c r="S41" s="2"/>
      <c r="V41" s="35" t="s">
        <v>175</v>
      </c>
      <c r="W41" s="35" t="s">
        <v>176</v>
      </c>
    </row>
    <row r="42" spans="1:23" x14ac:dyDescent="0.25">
      <c r="A42" s="28">
        <v>41427</v>
      </c>
      <c r="B42" s="13" t="s">
        <v>30</v>
      </c>
      <c r="C42" s="2" t="s">
        <v>93</v>
      </c>
      <c r="D42" s="2" t="s">
        <v>100</v>
      </c>
      <c r="E42" s="2">
        <v>18560</v>
      </c>
      <c r="G42" s="128" t="s">
        <v>104</v>
      </c>
      <c r="H42" s="128"/>
      <c r="K42" s="33"/>
      <c r="M42" s="35" t="s">
        <v>170</v>
      </c>
      <c r="N42" s="2">
        <v>25</v>
      </c>
      <c r="O42" s="2">
        <v>10</v>
      </c>
      <c r="P42" s="2">
        <v>12</v>
      </c>
      <c r="Q42" s="2">
        <v>16</v>
      </c>
      <c r="R42" s="2"/>
      <c r="S42" s="2"/>
      <c r="V42" s="35" t="s">
        <v>177</v>
      </c>
      <c r="W42" s="35" t="s">
        <v>178</v>
      </c>
    </row>
    <row r="43" spans="1:23" x14ac:dyDescent="0.25">
      <c r="A43" s="28">
        <v>41529</v>
      </c>
      <c r="B43" s="13" t="s">
        <v>31</v>
      </c>
      <c r="C43" s="2" t="s">
        <v>94</v>
      </c>
      <c r="D43" s="2" t="s">
        <v>101</v>
      </c>
      <c r="E43" s="2">
        <v>13920</v>
      </c>
      <c r="G43" s="31" t="s">
        <v>89</v>
      </c>
      <c r="H43" s="21" t="s">
        <v>80</v>
      </c>
      <c r="K43" s="33"/>
      <c r="M43" s="35" t="s">
        <v>171</v>
      </c>
      <c r="N43" s="2">
        <v>45</v>
      </c>
      <c r="O43" s="2">
        <v>67</v>
      </c>
      <c r="P43" s="2">
        <v>56</v>
      </c>
      <c r="Q43" s="2">
        <v>87</v>
      </c>
      <c r="R43" s="2"/>
      <c r="S43" s="2"/>
      <c r="V43" s="35" t="s">
        <v>179</v>
      </c>
      <c r="W43" s="35" t="s">
        <v>180</v>
      </c>
    </row>
    <row r="44" spans="1:23" x14ac:dyDescent="0.25">
      <c r="A44" s="28">
        <v>41588</v>
      </c>
      <c r="B44" s="13" t="s">
        <v>32</v>
      </c>
      <c r="C44" s="2" t="s">
        <v>95</v>
      </c>
      <c r="D44" s="2" t="s">
        <v>102</v>
      </c>
      <c r="E44" s="2">
        <v>11600</v>
      </c>
      <c r="G44" s="2" t="s">
        <v>93</v>
      </c>
      <c r="H44" s="8">
        <f>SUMIF(C42:C69,G44,E42:E69)</f>
        <v>104400</v>
      </c>
      <c r="K44" s="33"/>
      <c r="M44" s="35" t="s">
        <v>91</v>
      </c>
      <c r="N44" s="2">
        <v>56</v>
      </c>
      <c r="O44" s="2">
        <v>45</v>
      </c>
      <c r="P44" s="2">
        <v>78</v>
      </c>
      <c r="Q44" s="2">
        <v>67</v>
      </c>
      <c r="R44" s="2"/>
      <c r="S44" s="2"/>
      <c r="V44" s="35" t="s">
        <v>181</v>
      </c>
      <c r="W44" s="35" t="s">
        <v>182</v>
      </c>
    </row>
    <row r="45" spans="1:23" x14ac:dyDescent="0.25">
      <c r="A45" s="28">
        <v>41559</v>
      </c>
      <c r="B45" s="13" t="s">
        <v>33</v>
      </c>
      <c r="C45" s="2" t="s">
        <v>96</v>
      </c>
      <c r="D45" s="2" t="s">
        <v>103</v>
      </c>
      <c r="E45" s="2">
        <v>9280</v>
      </c>
      <c r="K45" s="33"/>
      <c r="M45" s="35" t="s">
        <v>92</v>
      </c>
      <c r="N45" s="2">
        <v>45</v>
      </c>
      <c r="O45" s="2">
        <v>23</v>
      </c>
      <c r="P45" s="2">
        <v>24</v>
      </c>
      <c r="Q45" s="2">
        <v>56</v>
      </c>
      <c r="R45" s="2"/>
      <c r="S45" s="2"/>
      <c r="V45" s="35" t="s">
        <v>183</v>
      </c>
      <c r="W45" s="35" t="s">
        <v>184</v>
      </c>
    </row>
    <row r="46" spans="1:23" x14ac:dyDescent="0.25">
      <c r="A46" s="28">
        <v>41896</v>
      </c>
      <c r="B46" s="13" t="s">
        <v>33</v>
      </c>
      <c r="C46" s="2" t="s">
        <v>97</v>
      </c>
      <c r="D46" s="2" t="s">
        <v>102</v>
      </c>
      <c r="E46" s="2">
        <v>13920</v>
      </c>
      <c r="K46" s="33"/>
    </row>
    <row r="47" spans="1:23" x14ac:dyDescent="0.25">
      <c r="A47" s="28">
        <v>41928</v>
      </c>
      <c r="B47" s="13" t="s">
        <v>31</v>
      </c>
      <c r="C47" s="2" t="s">
        <v>98</v>
      </c>
      <c r="D47" s="2" t="s">
        <v>100</v>
      </c>
      <c r="E47" s="2">
        <v>16240</v>
      </c>
      <c r="G47" s="128" t="s">
        <v>106</v>
      </c>
      <c r="H47" s="128"/>
      <c r="K47" s="33"/>
    </row>
    <row r="48" spans="1:23" x14ac:dyDescent="0.25">
      <c r="A48" s="28">
        <v>41902</v>
      </c>
      <c r="B48" s="13" t="s">
        <v>33</v>
      </c>
      <c r="C48" s="2" t="s">
        <v>93</v>
      </c>
      <c r="D48" s="2" t="s">
        <v>101</v>
      </c>
      <c r="E48" s="2">
        <v>9280</v>
      </c>
      <c r="G48" s="31" t="s">
        <v>89</v>
      </c>
      <c r="H48" s="31" t="s">
        <v>88</v>
      </c>
      <c r="K48" s="33"/>
    </row>
    <row r="49" spans="1:23" x14ac:dyDescent="0.25">
      <c r="A49" s="28">
        <v>41922</v>
      </c>
      <c r="B49" s="13" t="s">
        <v>30</v>
      </c>
      <c r="C49" s="2" t="s">
        <v>98</v>
      </c>
      <c r="D49" s="2" t="s">
        <v>103</v>
      </c>
      <c r="E49" s="2">
        <v>11600</v>
      </c>
      <c r="G49" s="2" t="s">
        <v>93</v>
      </c>
      <c r="H49" s="13" t="s">
        <v>33</v>
      </c>
      <c r="K49" s="33"/>
    </row>
    <row r="50" spans="1:23" x14ac:dyDescent="0.25">
      <c r="A50" s="28">
        <v>41557</v>
      </c>
      <c r="B50" s="13" t="s">
        <v>31</v>
      </c>
      <c r="C50" s="2" t="s">
        <v>94</v>
      </c>
      <c r="D50" s="2" t="s">
        <v>102</v>
      </c>
      <c r="E50" s="2">
        <v>23200</v>
      </c>
      <c r="H50" s="21" t="s">
        <v>80</v>
      </c>
      <c r="K50" s="33"/>
    </row>
    <row r="51" spans="1:23" x14ac:dyDescent="0.25">
      <c r="A51" s="28">
        <v>41620</v>
      </c>
      <c r="B51" s="13" t="s">
        <v>32</v>
      </c>
      <c r="C51" s="2" t="s">
        <v>97</v>
      </c>
      <c r="D51" s="2" t="s">
        <v>100</v>
      </c>
      <c r="E51" s="2">
        <v>11600</v>
      </c>
      <c r="H51" s="8">
        <f>SUMIFS(E42:E69,C42:C69,G49,B42:B69,H49)</f>
        <v>25520</v>
      </c>
      <c r="K51" s="33"/>
      <c r="M51" s="24" t="s">
        <v>186</v>
      </c>
      <c r="N51" s="24"/>
      <c r="O51" s="24"/>
    </row>
    <row r="52" spans="1:23" x14ac:dyDescent="0.25">
      <c r="A52" s="28">
        <v>41404</v>
      </c>
      <c r="B52" s="13" t="s">
        <v>30</v>
      </c>
      <c r="C52" s="2" t="s">
        <v>93</v>
      </c>
      <c r="D52" s="2" t="s">
        <v>101</v>
      </c>
      <c r="E52" s="2">
        <v>18560</v>
      </c>
      <c r="K52" s="33"/>
    </row>
    <row r="53" spans="1:23" x14ac:dyDescent="0.25">
      <c r="A53" s="28">
        <v>41802</v>
      </c>
      <c r="B53" s="13" t="s">
        <v>31</v>
      </c>
      <c r="C53" s="2" t="s">
        <v>99</v>
      </c>
      <c r="D53" s="2" t="s">
        <v>101</v>
      </c>
      <c r="E53" s="2">
        <v>20880</v>
      </c>
      <c r="K53" s="33"/>
      <c r="M53" s="21" t="s">
        <v>72</v>
      </c>
      <c r="N53" s="21" t="s">
        <v>187</v>
      </c>
      <c r="O53" s="21" t="s">
        <v>188</v>
      </c>
      <c r="P53" s="21" t="s">
        <v>189</v>
      </c>
      <c r="Q53" s="21" t="s">
        <v>190</v>
      </c>
      <c r="R53" s="21" t="s">
        <v>191</v>
      </c>
      <c r="S53" s="21" t="s">
        <v>192</v>
      </c>
      <c r="T53" s="21" t="s">
        <v>193</v>
      </c>
      <c r="U53" s="21" t="s">
        <v>194</v>
      </c>
      <c r="V53" s="21" t="s">
        <v>195</v>
      </c>
      <c r="W53" s="21" t="s">
        <v>196</v>
      </c>
    </row>
    <row r="54" spans="1:23" x14ac:dyDescent="0.25">
      <c r="A54" s="28">
        <v>41926</v>
      </c>
      <c r="B54" s="13" t="s">
        <v>32</v>
      </c>
      <c r="C54" s="2" t="s">
        <v>98</v>
      </c>
      <c r="D54" s="2" t="s">
        <v>100</v>
      </c>
      <c r="E54" s="2">
        <v>18560</v>
      </c>
      <c r="G54" s="128" t="s">
        <v>106</v>
      </c>
      <c r="H54" s="128"/>
      <c r="K54" s="33"/>
      <c r="M54" s="36" t="s">
        <v>45</v>
      </c>
      <c r="N54" s="8" t="str">
        <f>PROPER(M54)</f>
        <v>Amar</v>
      </c>
      <c r="O54" s="8" t="str">
        <f>UPPER(M54)</f>
        <v>AMAR</v>
      </c>
      <c r="P54" s="8" t="str">
        <f>LOWER(M54)</f>
        <v>amar</v>
      </c>
      <c r="Q54" s="8">
        <f>LEN(M54)</f>
        <v>4</v>
      </c>
      <c r="R54" s="8" t="str">
        <f>LEFT(M54,2)</f>
        <v>Am</v>
      </c>
      <c r="S54" s="8" t="str">
        <f>RIGHT(M54,2)</f>
        <v>ar</v>
      </c>
      <c r="T54" s="8" t="str">
        <f>REPLACE(M54,1,2,"Pm")</f>
        <v>Pmar</v>
      </c>
      <c r="U54" s="8" t="str">
        <f>SUBSTITUTE(M54,"m","e")</f>
        <v>Aear</v>
      </c>
      <c r="V54" s="8" t="str">
        <f>REPT(M54,4)</f>
        <v>AmarAmarAmarAmar</v>
      </c>
      <c r="W54" s="8">
        <f>FIND("m",M54,1)</f>
        <v>2</v>
      </c>
    </row>
    <row r="55" spans="1:23" x14ac:dyDescent="0.25">
      <c r="A55" s="28">
        <v>41529</v>
      </c>
      <c r="B55" s="13" t="s">
        <v>33</v>
      </c>
      <c r="C55" s="2" t="s">
        <v>93</v>
      </c>
      <c r="D55" s="2" t="s">
        <v>103</v>
      </c>
      <c r="E55" s="2">
        <v>16240</v>
      </c>
      <c r="G55" s="21" t="s">
        <v>107</v>
      </c>
      <c r="H55" s="31" t="s">
        <v>11</v>
      </c>
      <c r="I55" s="31" t="s">
        <v>89</v>
      </c>
      <c r="J55" s="21" t="s">
        <v>108</v>
      </c>
      <c r="K55" s="33"/>
      <c r="M55" s="36" t="s">
        <v>46</v>
      </c>
      <c r="N55" s="8" t="str">
        <f t="shared" ref="N55:N59" si="3">PROPER(M55)</f>
        <v>Mukesh</v>
      </c>
      <c r="O55" s="8" t="str">
        <f t="shared" ref="O55:O59" si="4">UPPER(M55)</f>
        <v>MUKESH</v>
      </c>
      <c r="P55" s="8" t="str">
        <f t="shared" ref="P55:P59" si="5">LOWER(M55)</f>
        <v>mukesh</v>
      </c>
      <c r="Q55" s="8">
        <f t="shared" ref="Q55:Q59" si="6">LEN(M55)</f>
        <v>6</v>
      </c>
      <c r="R55" s="8" t="str">
        <f t="shared" ref="R55:R59" si="7">LEFT(M55,2)</f>
        <v>Mu</v>
      </c>
      <c r="S55" s="8" t="str">
        <f t="shared" ref="S55:S59" si="8">RIGHT(M55,2)</f>
        <v>sh</v>
      </c>
      <c r="T55" s="8" t="str">
        <f t="shared" ref="T55:T59" si="9">REPLACE(M55,1,2,"Pm")</f>
        <v>Pmkesh</v>
      </c>
      <c r="U55" s="8" t="str">
        <f t="shared" ref="U55:U59" si="10">SUBSTITUTE(M55,"m","e")</f>
        <v>Mukesh</v>
      </c>
      <c r="V55" s="8" t="str">
        <f t="shared" ref="V55:V59" si="11">REPT(M55,4)</f>
        <v>MukeshMukeshMukeshMukesh</v>
      </c>
      <c r="W55" s="8"/>
    </row>
    <row r="56" spans="1:23" x14ac:dyDescent="0.25">
      <c r="A56" s="28">
        <v>41804</v>
      </c>
      <c r="B56" s="13" t="s">
        <v>30</v>
      </c>
      <c r="C56" s="2" t="s">
        <v>99</v>
      </c>
      <c r="D56" s="2" t="s">
        <v>102</v>
      </c>
      <c r="E56" s="2">
        <v>27840</v>
      </c>
      <c r="G56" s="2" t="s">
        <v>109</v>
      </c>
      <c r="H56" s="2" t="s">
        <v>115</v>
      </c>
      <c r="I56" s="2" t="s">
        <v>93</v>
      </c>
      <c r="J56" s="8"/>
      <c r="K56" s="33"/>
      <c r="M56" s="36" t="s">
        <v>170</v>
      </c>
      <c r="N56" s="8" t="str">
        <f t="shared" si="3"/>
        <v>Riyaz</v>
      </c>
      <c r="O56" s="8" t="str">
        <f t="shared" si="4"/>
        <v>RIYAZ</v>
      </c>
      <c r="P56" s="8" t="str">
        <f t="shared" si="5"/>
        <v>riyaz</v>
      </c>
      <c r="Q56" s="8">
        <f t="shared" si="6"/>
        <v>5</v>
      </c>
      <c r="R56" s="8" t="str">
        <f t="shared" si="7"/>
        <v>Ri</v>
      </c>
      <c r="S56" s="8" t="str">
        <f t="shared" si="8"/>
        <v>az</v>
      </c>
      <c r="T56" s="8" t="str">
        <f t="shared" si="9"/>
        <v>Pmyaz</v>
      </c>
      <c r="U56" s="8" t="str">
        <f t="shared" si="10"/>
        <v>Riyaz</v>
      </c>
      <c r="V56" s="8" t="str">
        <f t="shared" si="11"/>
        <v>RiyazRiyazRiyazRiyaz</v>
      </c>
      <c r="W56" s="8"/>
    </row>
    <row r="57" spans="1:23" x14ac:dyDescent="0.25">
      <c r="A57" s="28">
        <v>41559</v>
      </c>
      <c r="B57" s="13" t="s">
        <v>31</v>
      </c>
      <c r="C57" s="2" t="s">
        <v>97</v>
      </c>
      <c r="D57" s="2" t="s">
        <v>100</v>
      </c>
      <c r="E57" s="2">
        <v>18560</v>
      </c>
      <c r="G57" s="2" t="s">
        <v>110</v>
      </c>
      <c r="H57" s="2" t="s">
        <v>116</v>
      </c>
      <c r="I57" s="2" t="s">
        <v>93</v>
      </c>
      <c r="J57" s="8"/>
      <c r="K57" s="33"/>
      <c r="M57" s="36" t="s">
        <v>171</v>
      </c>
      <c r="N57" s="8" t="str">
        <f t="shared" si="3"/>
        <v>Michael</v>
      </c>
      <c r="O57" s="8" t="str">
        <f t="shared" si="4"/>
        <v>MICHAEL</v>
      </c>
      <c r="P57" s="8" t="str">
        <f t="shared" si="5"/>
        <v>michael</v>
      </c>
      <c r="Q57" s="8">
        <f t="shared" si="6"/>
        <v>7</v>
      </c>
      <c r="R57" s="8" t="str">
        <f t="shared" si="7"/>
        <v>Mi</v>
      </c>
      <c r="S57" s="8" t="str">
        <f t="shared" si="8"/>
        <v>el</v>
      </c>
      <c r="T57" s="8" t="str">
        <f t="shared" si="9"/>
        <v>Pmchael</v>
      </c>
      <c r="U57" s="8" t="str">
        <f t="shared" si="10"/>
        <v>Michael</v>
      </c>
      <c r="V57" s="8" t="str">
        <f t="shared" si="11"/>
        <v>MichaelMichaelMichaelMichael</v>
      </c>
      <c r="W57" s="8"/>
    </row>
    <row r="58" spans="1:23" x14ac:dyDescent="0.25">
      <c r="A58" s="28">
        <v>41892</v>
      </c>
      <c r="B58" s="13" t="s">
        <v>31</v>
      </c>
      <c r="C58" s="2" t="s">
        <v>96</v>
      </c>
      <c r="D58" s="2" t="s">
        <v>101</v>
      </c>
      <c r="E58" s="2">
        <v>13920</v>
      </c>
      <c r="G58" s="2" t="s">
        <v>111</v>
      </c>
      <c r="H58" s="2" t="s">
        <v>117</v>
      </c>
      <c r="I58" s="2" t="s">
        <v>93</v>
      </c>
      <c r="J58" s="8"/>
      <c r="K58" s="33"/>
      <c r="M58" s="36" t="s">
        <v>197</v>
      </c>
      <c r="N58" s="8" t="str">
        <f>PROPER(M58)</f>
        <v>Mitchelle Desoza</v>
      </c>
      <c r="O58" s="8" t="str">
        <f t="shared" si="4"/>
        <v>MITCHELLE DESOZA</v>
      </c>
      <c r="P58" s="8" t="str">
        <f t="shared" si="5"/>
        <v>mitchelle desoza</v>
      </c>
      <c r="Q58" s="8">
        <f t="shared" si="6"/>
        <v>16</v>
      </c>
      <c r="R58" s="8" t="str">
        <f t="shared" si="7"/>
        <v>Mi</v>
      </c>
      <c r="S58" s="8" t="str">
        <f t="shared" si="8"/>
        <v>za</v>
      </c>
      <c r="T58" s="8" t="str">
        <f t="shared" si="9"/>
        <v>Pmtchelle Desoza</v>
      </c>
      <c r="U58" s="8" t="str">
        <f t="shared" si="10"/>
        <v>Mitchelle Desoza</v>
      </c>
      <c r="V58" s="8" t="str">
        <f t="shared" si="11"/>
        <v>Mitchelle DesozaMitchelle DesozaMitchelle DesozaMitchelle Desoza</v>
      </c>
      <c r="W58" s="8"/>
    </row>
    <row r="59" spans="1:23" x14ac:dyDescent="0.25">
      <c r="A59" s="28">
        <v>41567</v>
      </c>
      <c r="B59" s="13" t="s">
        <v>30</v>
      </c>
      <c r="C59" s="2" t="s">
        <v>95</v>
      </c>
      <c r="D59" s="2" t="s">
        <v>103</v>
      </c>
      <c r="E59" s="2">
        <v>5800</v>
      </c>
      <c r="G59" s="2" t="s">
        <v>112</v>
      </c>
      <c r="H59" s="2" t="s">
        <v>118</v>
      </c>
      <c r="I59" s="2" t="s">
        <v>93</v>
      </c>
      <c r="J59" s="8"/>
      <c r="K59" s="33"/>
      <c r="M59" s="36" t="s">
        <v>92</v>
      </c>
      <c r="N59" s="8" t="str">
        <f t="shared" si="3"/>
        <v>Sara</v>
      </c>
      <c r="O59" s="8" t="str">
        <f t="shared" si="4"/>
        <v>SARA</v>
      </c>
      <c r="P59" s="8" t="str">
        <f t="shared" si="5"/>
        <v>sara</v>
      </c>
      <c r="Q59" s="8">
        <f t="shared" si="6"/>
        <v>4</v>
      </c>
      <c r="R59" s="8" t="str">
        <f t="shared" si="7"/>
        <v>Sa</v>
      </c>
      <c r="S59" s="8" t="str">
        <f t="shared" si="8"/>
        <v>ra</v>
      </c>
      <c r="T59" s="8" t="str">
        <f t="shared" si="9"/>
        <v>Pmra</v>
      </c>
      <c r="U59" s="8" t="str">
        <f t="shared" si="10"/>
        <v>Sara</v>
      </c>
      <c r="V59" s="8" t="str">
        <f t="shared" si="11"/>
        <v>SaraSaraSaraSara</v>
      </c>
      <c r="W59" s="8"/>
    </row>
    <row r="60" spans="1:23" x14ac:dyDescent="0.25">
      <c r="A60" s="28">
        <v>41945</v>
      </c>
      <c r="B60" s="13" t="s">
        <v>32</v>
      </c>
      <c r="C60" s="2" t="s">
        <v>95</v>
      </c>
      <c r="D60" s="2" t="s">
        <v>102</v>
      </c>
      <c r="E60" s="2">
        <v>13920</v>
      </c>
      <c r="G60" s="2" t="s">
        <v>113</v>
      </c>
      <c r="H60" s="2">
        <f>15000</f>
        <v>15000</v>
      </c>
      <c r="I60" s="2" t="s">
        <v>93</v>
      </c>
      <c r="J60" s="8"/>
      <c r="K60" s="33"/>
    </row>
    <row r="61" spans="1:23" x14ac:dyDescent="0.25">
      <c r="A61" s="28">
        <v>41975</v>
      </c>
      <c r="B61" s="13" t="s">
        <v>32</v>
      </c>
      <c r="C61" s="2" t="s">
        <v>93</v>
      </c>
      <c r="D61" s="2" t="s">
        <v>100</v>
      </c>
      <c r="E61" s="2">
        <v>23200</v>
      </c>
      <c r="G61" s="2" t="s">
        <v>114</v>
      </c>
      <c r="H61" s="2" t="s">
        <v>119</v>
      </c>
      <c r="I61" s="2" t="s">
        <v>93</v>
      </c>
      <c r="J61" s="8"/>
      <c r="K61" s="33"/>
    </row>
    <row r="62" spans="1:23" x14ac:dyDescent="0.25">
      <c r="A62" s="28">
        <v>41671</v>
      </c>
      <c r="B62" s="13" t="s">
        <v>31</v>
      </c>
      <c r="C62" s="2" t="s">
        <v>98</v>
      </c>
      <c r="D62" s="2" t="s">
        <v>101</v>
      </c>
      <c r="E62" s="2">
        <v>11600</v>
      </c>
      <c r="K62" s="33"/>
    </row>
    <row r="63" spans="1:23" x14ac:dyDescent="0.25">
      <c r="A63" s="28">
        <v>41861</v>
      </c>
      <c r="B63" s="29" t="s">
        <v>33</v>
      </c>
      <c r="C63" s="2" t="s">
        <v>99</v>
      </c>
      <c r="D63" s="2" t="s">
        <v>102</v>
      </c>
      <c r="E63" s="2">
        <v>9280</v>
      </c>
      <c r="K63" s="33"/>
    </row>
    <row r="64" spans="1:23" x14ac:dyDescent="0.25">
      <c r="A64" s="28">
        <v>41800</v>
      </c>
      <c r="B64" s="29" t="s">
        <v>33</v>
      </c>
      <c r="C64" s="2" t="s">
        <v>97</v>
      </c>
      <c r="D64" s="2" t="s">
        <v>103</v>
      </c>
      <c r="E64" s="2">
        <v>13920</v>
      </c>
      <c r="G64" s="32" t="s">
        <v>120</v>
      </c>
      <c r="H64" s="32"/>
      <c r="K64" s="33"/>
    </row>
    <row r="65" spans="1:11" x14ac:dyDescent="0.25">
      <c r="A65" s="28">
        <v>41614</v>
      </c>
      <c r="B65" s="29" t="s">
        <v>31</v>
      </c>
      <c r="C65" s="2" t="s">
        <v>94</v>
      </c>
      <c r="D65" s="2" t="s">
        <v>103</v>
      </c>
      <c r="E65" s="2">
        <v>58000</v>
      </c>
      <c r="G65" s="128" t="s">
        <v>122</v>
      </c>
      <c r="H65" s="128"/>
      <c r="K65" s="33"/>
    </row>
    <row r="66" spans="1:11" x14ac:dyDescent="0.25">
      <c r="A66" s="28">
        <v>41315</v>
      </c>
      <c r="B66" s="29" t="s">
        <v>31</v>
      </c>
      <c r="C66" s="2" t="s">
        <v>95</v>
      </c>
      <c r="D66" s="2" t="s">
        <v>102</v>
      </c>
      <c r="E66" s="2">
        <v>17400</v>
      </c>
      <c r="G66" s="31" t="s">
        <v>89</v>
      </c>
      <c r="H66" s="21" t="s">
        <v>80</v>
      </c>
      <c r="K66" s="33"/>
    </row>
    <row r="67" spans="1:11" x14ac:dyDescent="0.25">
      <c r="A67" s="28">
        <v>41731</v>
      </c>
      <c r="B67" s="29" t="s">
        <v>30</v>
      </c>
      <c r="C67" s="2" t="s">
        <v>98</v>
      </c>
      <c r="D67" s="2" t="s">
        <v>100</v>
      </c>
      <c r="E67" s="2">
        <v>13920</v>
      </c>
      <c r="G67" s="2" t="s">
        <v>93</v>
      </c>
      <c r="H67" s="8">
        <f>SUMIF(C65:C92,G67,E65:E92)</f>
        <v>18560</v>
      </c>
      <c r="K67" s="33"/>
    </row>
    <row r="68" spans="1:11" x14ac:dyDescent="0.25">
      <c r="A68" s="28">
        <v>41769</v>
      </c>
      <c r="B68" s="29" t="s">
        <v>30</v>
      </c>
      <c r="C68" s="2" t="s">
        <v>93</v>
      </c>
      <c r="D68" s="2" t="s">
        <v>101</v>
      </c>
      <c r="E68" s="2">
        <v>18560</v>
      </c>
      <c r="K68" s="33"/>
    </row>
    <row r="69" spans="1:11" x14ac:dyDescent="0.25">
      <c r="A69" s="28">
        <v>42055</v>
      </c>
      <c r="B69" s="29" t="s">
        <v>33</v>
      </c>
      <c r="C69" s="2" t="s">
        <v>99</v>
      </c>
      <c r="D69" s="2" t="s">
        <v>100</v>
      </c>
      <c r="E69" s="2">
        <v>34800</v>
      </c>
      <c r="K69" s="33"/>
    </row>
    <row r="70" spans="1:11" x14ac:dyDescent="0.25">
      <c r="G70" s="128" t="s">
        <v>123</v>
      </c>
      <c r="H70" s="128"/>
      <c r="K70" s="33"/>
    </row>
    <row r="71" spans="1:11" x14ac:dyDescent="0.25">
      <c r="G71" s="31" t="s">
        <v>89</v>
      </c>
      <c r="H71" s="31" t="s">
        <v>88</v>
      </c>
      <c r="K71" s="33"/>
    </row>
    <row r="72" spans="1:11" x14ac:dyDescent="0.25">
      <c r="G72" s="2" t="s">
        <v>93</v>
      </c>
      <c r="H72" s="13" t="s">
        <v>33</v>
      </c>
      <c r="K72" s="33"/>
    </row>
    <row r="73" spans="1:11" x14ac:dyDescent="0.25">
      <c r="H73" s="21" t="s">
        <v>80</v>
      </c>
      <c r="K73" s="33"/>
    </row>
    <row r="74" spans="1:11" x14ac:dyDescent="0.25">
      <c r="H74" s="8">
        <f>SUMIFS(E65:E92,C65:C92,G72,B65:B92,H72)</f>
        <v>0</v>
      </c>
      <c r="K74" s="33"/>
    </row>
    <row r="75" spans="1:11" x14ac:dyDescent="0.25">
      <c r="K75" s="33"/>
    </row>
    <row r="76" spans="1:11" x14ac:dyDescent="0.25">
      <c r="K76" s="33"/>
    </row>
    <row r="77" spans="1:11" x14ac:dyDescent="0.25">
      <c r="G77" s="32" t="s">
        <v>121</v>
      </c>
      <c r="H77" s="32"/>
      <c r="K77" s="33"/>
    </row>
    <row r="78" spans="1:11" x14ac:dyDescent="0.25">
      <c r="G78" s="128" t="s">
        <v>124</v>
      </c>
      <c r="H78" s="128"/>
      <c r="K78" s="33"/>
    </row>
    <row r="79" spans="1:11" x14ac:dyDescent="0.25">
      <c r="G79" s="31" t="s">
        <v>89</v>
      </c>
      <c r="H79" s="21" t="s">
        <v>80</v>
      </c>
      <c r="K79" s="33"/>
    </row>
    <row r="80" spans="1:11" x14ac:dyDescent="0.25">
      <c r="G80" s="2" t="s">
        <v>93</v>
      </c>
      <c r="H80" s="8">
        <f>SUMIF(C78:C105,G80,E78:E105)</f>
        <v>0</v>
      </c>
      <c r="K80" s="33"/>
    </row>
    <row r="81" spans="7:11" x14ac:dyDescent="0.25">
      <c r="K81" s="33"/>
    </row>
    <row r="82" spans="7:11" x14ac:dyDescent="0.25">
      <c r="K82" s="33"/>
    </row>
    <row r="83" spans="7:11" x14ac:dyDescent="0.25">
      <c r="G83" s="128" t="s">
        <v>106</v>
      </c>
      <c r="H83" s="128"/>
      <c r="K83" s="33"/>
    </row>
    <row r="84" spans="7:11" x14ac:dyDescent="0.25">
      <c r="G84" s="31" t="s">
        <v>89</v>
      </c>
      <c r="H84" s="31" t="s">
        <v>88</v>
      </c>
      <c r="K84" s="33"/>
    </row>
    <row r="85" spans="7:11" x14ac:dyDescent="0.25">
      <c r="G85" s="2" t="s">
        <v>93</v>
      </c>
      <c r="H85" s="13" t="s">
        <v>33</v>
      </c>
      <c r="K85" s="33"/>
    </row>
    <row r="86" spans="7:11" x14ac:dyDescent="0.25">
      <c r="H86" s="21" t="s">
        <v>80</v>
      </c>
      <c r="K86" s="33"/>
    </row>
    <row r="87" spans="7:11" x14ac:dyDescent="0.25">
      <c r="H87" s="8">
        <f>SUMIFS(E78:E105,C78:C105,G85,B78:B105,H85)</f>
        <v>0</v>
      </c>
      <c r="K87" s="33"/>
    </row>
  </sheetData>
  <customSheetViews>
    <customSheetView guid="{064965CD-BD07-4A4A-A46E-CBA62651141F}">
      <selection activeCell="N6" sqref="N6:N15"/>
      <pageMargins left="0.7" right="0.7" top="0.75" bottom="0.75" header="0.3" footer="0.3"/>
      <pageSetup orientation="portrait" r:id="rId1"/>
    </customSheetView>
  </customSheetViews>
  <mergeCells count="8">
    <mergeCell ref="G65:H65"/>
    <mergeCell ref="G70:H70"/>
    <mergeCell ref="G78:H78"/>
    <mergeCell ref="G83:H83"/>
    <mergeCell ref="A1:D1"/>
    <mergeCell ref="G42:H42"/>
    <mergeCell ref="G47:H47"/>
    <mergeCell ref="G54:H54"/>
  </mergeCell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V30"/>
  <sheetViews>
    <sheetView workbookViewId="0">
      <selection activeCell="F4" sqref="F4"/>
    </sheetView>
  </sheetViews>
  <sheetFormatPr defaultRowHeight="15" x14ac:dyDescent="0.25"/>
  <cols>
    <col min="1" max="1" width="10.28515625" customWidth="1"/>
    <col min="6" max="6" width="15.5703125" customWidth="1"/>
    <col min="7" max="7" width="19" customWidth="1"/>
  </cols>
  <sheetData>
    <row r="1" spans="1:22" x14ac:dyDescent="0.25">
      <c r="A1" s="23" t="s">
        <v>198</v>
      </c>
      <c r="B1" s="20"/>
      <c r="R1" t="s">
        <v>90</v>
      </c>
      <c r="S1" t="s">
        <v>199</v>
      </c>
    </row>
    <row r="2" spans="1:22" x14ac:dyDescent="0.25">
      <c r="A2" s="26" t="s">
        <v>0</v>
      </c>
      <c r="B2" s="26" t="s">
        <v>88</v>
      </c>
      <c r="C2" s="26" t="s">
        <v>89</v>
      </c>
      <c r="D2" s="26" t="s">
        <v>90</v>
      </c>
      <c r="E2" s="26" t="s">
        <v>11</v>
      </c>
      <c r="F2" s="21" t="s">
        <v>204</v>
      </c>
      <c r="G2" s="37" t="s">
        <v>205</v>
      </c>
      <c r="R2" s="2" t="s">
        <v>100</v>
      </c>
      <c r="S2" t="s">
        <v>200</v>
      </c>
    </row>
    <row r="3" spans="1:22" x14ac:dyDescent="0.25">
      <c r="A3" s="28">
        <v>41427</v>
      </c>
      <c r="B3" s="13" t="s">
        <v>30</v>
      </c>
      <c r="C3" s="2" t="s">
        <v>93</v>
      </c>
      <c r="D3" s="2" t="s">
        <v>100</v>
      </c>
      <c r="E3" s="2">
        <v>18560</v>
      </c>
      <c r="F3" s="2" t="str">
        <f>VLOOKUP(D3,$R$2:$S$5,2,FALSE)</f>
        <v>P0001</v>
      </c>
      <c r="G3" s="2" t="str">
        <f>HLOOKUP(D3,$S$9:$V$10,2,FALSE)</f>
        <v>P0001</v>
      </c>
      <c r="R3" s="2" t="s">
        <v>101</v>
      </c>
      <c r="S3" t="s">
        <v>201</v>
      </c>
    </row>
    <row r="4" spans="1:22" x14ac:dyDescent="0.25">
      <c r="A4" s="28">
        <v>41529</v>
      </c>
      <c r="B4" s="13" t="s">
        <v>31</v>
      </c>
      <c r="C4" s="2" t="s">
        <v>94</v>
      </c>
      <c r="D4" s="2" t="s">
        <v>101</v>
      </c>
      <c r="E4" s="2">
        <v>13920</v>
      </c>
      <c r="F4" s="2" t="str">
        <f t="shared" ref="F4:F30" si="0">VLOOKUP(D4,$R$2:$S$5,2,FALSE)</f>
        <v>P0002</v>
      </c>
      <c r="G4" s="2" t="str">
        <f t="shared" ref="G4:G30" si="1">HLOOKUP(D4,$S$9:$V$10,2,FALSE)</f>
        <v>P0002</v>
      </c>
      <c r="R4" s="2" t="s">
        <v>102</v>
      </c>
      <c r="S4" t="s">
        <v>202</v>
      </c>
    </row>
    <row r="5" spans="1:22" x14ac:dyDescent="0.25">
      <c r="A5" s="28">
        <v>41588</v>
      </c>
      <c r="B5" s="13" t="s">
        <v>32</v>
      </c>
      <c r="C5" s="2" t="s">
        <v>95</v>
      </c>
      <c r="D5" s="2" t="s">
        <v>102</v>
      </c>
      <c r="E5" s="2">
        <v>11600</v>
      </c>
      <c r="F5" s="2" t="str">
        <f t="shared" si="0"/>
        <v>P0003</v>
      </c>
      <c r="G5" s="2" t="str">
        <f t="shared" si="1"/>
        <v>P0003</v>
      </c>
      <c r="R5" s="2" t="s">
        <v>103</v>
      </c>
      <c r="S5" t="s">
        <v>203</v>
      </c>
    </row>
    <row r="6" spans="1:22" x14ac:dyDescent="0.25">
      <c r="A6" s="28">
        <v>41559</v>
      </c>
      <c r="B6" s="13" t="s">
        <v>33</v>
      </c>
      <c r="C6" s="2" t="s">
        <v>96</v>
      </c>
      <c r="D6" s="2" t="s">
        <v>103</v>
      </c>
      <c r="E6" s="2">
        <v>9280</v>
      </c>
      <c r="F6" s="2" t="str">
        <f t="shared" si="0"/>
        <v>P0004</v>
      </c>
      <c r="G6" s="2" t="str">
        <f t="shared" si="1"/>
        <v>P0004</v>
      </c>
    </row>
    <row r="7" spans="1:22" x14ac:dyDescent="0.25">
      <c r="A7" s="28">
        <v>41896</v>
      </c>
      <c r="B7" s="13" t="s">
        <v>33</v>
      </c>
      <c r="C7" s="2" t="s">
        <v>97</v>
      </c>
      <c r="D7" s="2" t="s">
        <v>102</v>
      </c>
      <c r="E7" s="2">
        <v>13920</v>
      </c>
      <c r="F7" s="2" t="str">
        <f t="shared" si="0"/>
        <v>P0003</v>
      </c>
      <c r="G7" s="2" t="str">
        <f t="shared" si="1"/>
        <v>P0003</v>
      </c>
    </row>
    <row r="8" spans="1:22" x14ac:dyDescent="0.25">
      <c r="A8" s="28">
        <v>41928</v>
      </c>
      <c r="B8" s="13" t="s">
        <v>31</v>
      </c>
      <c r="C8" s="2" t="s">
        <v>98</v>
      </c>
      <c r="D8" s="2" t="s">
        <v>100</v>
      </c>
      <c r="E8" s="2">
        <v>16240</v>
      </c>
      <c r="F8" s="2" t="str">
        <f t="shared" si="0"/>
        <v>P0001</v>
      </c>
      <c r="G8" s="2" t="str">
        <f t="shared" si="1"/>
        <v>P0001</v>
      </c>
    </row>
    <row r="9" spans="1:22" x14ac:dyDescent="0.25">
      <c r="A9" s="28">
        <v>41902</v>
      </c>
      <c r="B9" s="13" t="s">
        <v>33</v>
      </c>
      <c r="C9" s="2" t="s">
        <v>93</v>
      </c>
      <c r="D9" s="2" t="s">
        <v>101</v>
      </c>
      <c r="E9" s="2">
        <v>9280</v>
      </c>
      <c r="F9" s="2" t="str">
        <f t="shared" si="0"/>
        <v>P0002</v>
      </c>
      <c r="G9" s="2" t="str">
        <f t="shared" si="1"/>
        <v>P0002</v>
      </c>
      <c r="R9" t="s">
        <v>206</v>
      </c>
      <c r="S9" t="s">
        <v>100</v>
      </c>
      <c r="T9" t="s">
        <v>101</v>
      </c>
      <c r="U9" t="s">
        <v>102</v>
      </c>
      <c r="V9" t="s">
        <v>103</v>
      </c>
    </row>
    <row r="10" spans="1:22" x14ac:dyDescent="0.25">
      <c r="A10" s="28">
        <v>41922</v>
      </c>
      <c r="B10" s="13" t="s">
        <v>30</v>
      </c>
      <c r="C10" s="2" t="s">
        <v>98</v>
      </c>
      <c r="D10" s="2" t="s">
        <v>103</v>
      </c>
      <c r="E10" s="2">
        <v>11600</v>
      </c>
      <c r="F10" s="2" t="str">
        <f t="shared" si="0"/>
        <v>P0004</v>
      </c>
      <c r="G10" s="2" t="str">
        <f t="shared" si="1"/>
        <v>P0004</v>
      </c>
      <c r="R10" t="s">
        <v>207</v>
      </c>
      <c r="S10" t="s">
        <v>200</v>
      </c>
      <c r="T10" t="s">
        <v>201</v>
      </c>
      <c r="U10" t="s">
        <v>202</v>
      </c>
      <c r="V10" t="s">
        <v>203</v>
      </c>
    </row>
    <row r="11" spans="1:22" x14ac:dyDescent="0.25">
      <c r="A11" s="28">
        <v>41557</v>
      </c>
      <c r="B11" s="13" t="s">
        <v>31</v>
      </c>
      <c r="C11" s="2" t="s">
        <v>94</v>
      </c>
      <c r="D11" s="2" t="s">
        <v>102</v>
      </c>
      <c r="E11" s="2">
        <v>23200</v>
      </c>
      <c r="F11" s="2" t="str">
        <f t="shared" si="0"/>
        <v>P0003</v>
      </c>
      <c r="G11" s="2" t="str">
        <f t="shared" si="1"/>
        <v>P0003</v>
      </c>
    </row>
    <row r="12" spans="1:22" x14ac:dyDescent="0.25">
      <c r="A12" s="28">
        <v>41620</v>
      </c>
      <c r="B12" s="13" t="s">
        <v>32</v>
      </c>
      <c r="C12" s="2" t="s">
        <v>97</v>
      </c>
      <c r="D12" s="2" t="s">
        <v>100</v>
      </c>
      <c r="E12" s="2">
        <v>11600</v>
      </c>
      <c r="F12" s="2" t="str">
        <f t="shared" si="0"/>
        <v>P0001</v>
      </c>
      <c r="G12" s="2" t="str">
        <f t="shared" si="1"/>
        <v>P0001</v>
      </c>
    </row>
    <row r="13" spans="1:22" x14ac:dyDescent="0.25">
      <c r="A13" s="28">
        <v>41404</v>
      </c>
      <c r="B13" s="13" t="s">
        <v>30</v>
      </c>
      <c r="C13" s="2" t="s">
        <v>93</v>
      </c>
      <c r="D13" s="2" t="s">
        <v>101</v>
      </c>
      <c r="E13" s="2">
        <v>18560</v>
      </c>
      <c r="F13" s="2" t="str">
        <f t="shared" si="0"/>
        <v>P0002</v>
      </c>
      <c r="G13" s="2" t="str">
        <f t="shared" si="1"/>
        <v>P0002</v>
      </c>
    </row>
    <row r="14" spans="1:22" x14ac:dyDescent="0.25">
      <c r="A14" s="28">
        <v>41802</v>
      </c>
      <c r="B14" s="13" t="s">
        <v>31</v>
      </c>
      <c r="C14" s="2" t="s">
        <v>99</v>
      </c>
      <c r="D14" s="2" t="s">
        <v>101</v>
      </c>
      <c r="E14" s="2">
        <v>20880</v>
      </c>
      <c r="F14" s="2" t="str">
        <f t="shared" si="0"/>
        <v>P0002</v>
      </c>
      <c r="G14" s="2" t="str">
        <f t="shared" si="1"/>
        <v>P0002</v>
      </c>
    </row>
    <row r="15" spans="1:22" x14ac:dyDescent="0.25">
      <c r="A15" s="28">
        <v>41926</v>
      </c>
      <c r="B15" s="13" t="s">
        <v>32</v>
      </c>
      <c r="C15" s="2" t="s">
        <v>98</v>
      </c>
      <c r="D15" s="2" t="s">
        <v>100</v>
      </c>
      <c r="E15" s="2">
        <v>18560</v>
      </c>
      <c r="F15" s="2" t="str">
        <f t="shared" si="0"/>
        <v>P0001</v>
      </c>
      <c r="G15" s="2" t="str">
        <f t="shared" si="1"/>
        <v>P0001</v>
      </c>
    </row>
    <row r="16" spans="1:22" x14ac:dyDescent="0.25">
      <c r="A16" s="28">
        <v>41529</v>
      </c>
      <c r="B16" s="13" t="s">
        <v>33</v>
      </c>
      <c r="C16" s="2" t="s">
        <v>93</v>
      </c>
      <c r="D16" s="2" t="s">
        <v>103</v>
      </c>
      <c r="E16" s="2">
        <v>16240</v>
      </c>
      <c r="F16" s="2" t="str">
        <f t="shared" si="0"/>
        <v>P0004</v>
      </c>
      <c r="G16" s="2" t="str">
        <f t="shared" si="1"/>
        <v>P0004</v>
      </c>
    </row>
    <row r="17" spans="1:7" x14ac:dyDescent="0.25">
      <c r="A17" s="28">
        <v>41804</v>
      </c>
      <c r="B17" s="13" t="s">
        <v>30</v>
      </c>
      <c r="C17" s="2" t="s">
        <v>99</v>
      </c>
      <c r="D17" s="2" t="s">
        <v>102</v>
      </c>
      <c r="E17" s="2">
        <v>27840</v>
      </c>
      <c r="F17" s="2" t="str">
        <f t="shared" si="0"/>
        <v>P0003</v>
      </c>
      <c r="G17" s="2" t="str">
        <f t="shared" si="1"/>
        <v>P0003</v>
      </c>
    </row>
    <row r="18" spans="1:7" x14ac:dyDescent="0.25">
      <c r="A18" s="28">
        <v>41559</v>
      </c>
      <c r="B18" s="13" t="s">
        <v>31</v>
      </c>
      <c r="C18" s="2" t="s">
        <v>97</v>
      </c>
      <c r="D18" s="2" t="s">
        <v>100</v>
      </c>
      <c r="E18" s="2">
        <v>18560</v>
      </c>
      <c r="F18" s="2" t="str">
        <f t="shared" si="0"/>
        <v>P0001</v>
      </c>
      <c r="G18" s="2" t="str">
        <f t="shared" si="1"/>
        <v>P0001</v>
      </c>
    </row>
    <row r="19" spans="1:7" x14ac:dyDescent="0.25">
      <c r="A19" s="28">
        <v>41892</v>
      </c>
      <c r="B19" s="13" t="s">
        <v>31</v>
      </c>
      <c r="C19" s="2" t="s">
        <v>96</v>
      </c>
      <c r="D19" s="2" t="s">
        <v>101</v>
      </c>
      <c r="E19" s="2">
        <v>13920</v>
      </c>
      <c r="F19" s="2" t="str">
        <f t="shared" si="0"/>
        <v>P0002</v>
      </c>
      <c r="G19" s="2" t="str">
        <f t="shared" si="1"/>
        <v>P0002</v>
      </c>
    </row>
    <row r="20" spans="1:7" x14ac:dyDescent="0.25">
      <c r="A20" s="28">
        <v>41567</v>
      </c>
      <c r="B20" s="13" t="s">
        <v>30</v>
      </c>
      <c r="C20" s="2" t="s">
        <v>95</v>
      </c>
      <c r="D20" s="2" t="s">
        <v>103</v>
      </c>
      <c r="E20" s="2">
        <v>5800</v>
      </c>
      <c r="F20" s="2" t="str">
        <f t="shared" si="0"/>
        <v>P0004</v>
      </c>
      <c r="G20" s="2" t="str">
        <f t="shared" si="1"/>
        <v>P0004</v>
      </c>
    </row>
    <row r="21" spans="1:7" x14ac:dyDescent="0.25">
      <c r="A21" s="28">
        <v>41945</v>
      </c>
      <c r="B21" s="13" t="s">
        <v>32</v>
      </c>
      <c r="C21" s="2" t="s">
        <v>95</v>
      </c>
      <c r="D21" s="2" t="s">
        <v>102</v>
      </c>
      <c r="E21" s="2">
        <v>13920</v>
      </c>
      <c r="F21" s="2" t="str">
        <f t="shared" si="0"/>
        <v>P0003</v>
      </c>
      <c r="G21" s="2" t="str">
        <f t="shared" si="1"/>
        <v>P0003</v>
      </c>
    </row>
    <row r="22" spans="1:7" x14ac:dyDescent="0.25">
      <c r="A22" s="28">
        <v>41975</v>
      </c>
      <c r="B22" s="13" t="s">
        <v>32</v>
      </c>
      <c r="C22" s="2" t="s">
        <v>93</v>
      </c>
      <c r="D22" s="2" t="s">
        <v>100</v>
      </c>
      <c r="E22" s="2">
        <v>23200</v>
      </c>
      <c r="F22" s="2" t="str">
        <f t="shared" si="0"/>
        <v>P0001</v>
      </c>
      <c r="G22" s="2" t="str">
        <f t="shared" si="1"/>
        <v>P0001</v>
      </c>
    </row>
    <row r="23" spans="1:7" x14ac:dyDescent="0.25">
      <c r="A23" s="28">
        <v>41671</v>
      </c>
      <c r="B23" s="13" t="s">
        <v>31</v>
      </c>
      <c r="C23" s="2" t="s">
        <v>98</v>
      </c>
      <c r="D23" s="2" t="s">
        <v>101</v>
      </c>
      <c r="E23" s="2">
        <v>11600</v>
      </c>
      <c r="F23" s="2" t="str">
        <f t="shared" si="0"/>
        <v>P0002</v>
      </c>
      <c r="G23" s="2" t="str">
        <f t="shared" si="1"/>
        <v>P0002</v>
      </c>
    </row>
    <row r="24" spans="1:7" x14ac:dyDescent="0.25">
      <c r="A24" s="28">
        <v>41861</v>
      </c>
      <c r="B24" s="29" t="s">
        <v>33</v>
      </c>
      <c r="C24" s="2" t="s">
        <v>99</v>
      </c>
      <c r="D24" s="2" t="s">
        <v>102</v>
      </c>
      <c r="E24" s="2">
        <v>9280</v>
      </c>
      <c r="F24" s="2" t="str">
        <f t="shared" si="0"/>
        <v>P0003</v>
      </c>
      <c r="G24" s="2" t="str">
        <f t="shared" si="1"/>
        <v>P0003</v>
      </c>
    </row>
    <row r="25" spans="1:7" x14ac:dyDescent="0.25">
      <c r="A25" s="28">
        <v>41800</v>
      </c>
      <c r="B25" s="29" t="s">
        <v>33</v>
      </c>
      <c r="C25" s="2" t="s">
        <v>97</v>
      </c>
      <c r="D25" s="2" t="s">
        <v>103</v>
      </c>
      <c r="E25" s="2">
        <v>13920</v>
      </c>
      <c r="F25" s="2" t="str">
        <f t="shared" si="0"/>
        <v>P0004</v>
      </c>
      <c r="G25" s="2" t="str">
        <f t="shared" si="1"/>
        <v>P0004</v>
      </c>
    </row>
    <row r="26" spans="1:7" x14ac:dyDescent="0.25">
      <c r="A26" s="28">
        <v>41614</v>
      </c>
      <c r="B26" s="29" t="s">
        <v>31</v>
      </c>
      <c r="C26" s="2" t="s">
        <v>94</v>
      </c>
      <c r="D26" s="2" t="s">
        <v>103</v>
      </c>
      <c r="E26" s="2">
        <v>58000</v>
      </c>
      <c r="F26" s="2" t="str">
        <f t="shared" si="0"/>
        <v>P0004</v>
      </c>
      <c r="G26" s="2" t="str">
        <f t="shared" si="1"/>
        <v>P0004</v>
      </c>
    </row>
    <row r="27" spans="1:7" x14ac:dyDescent="0.25">
      <c r="A27" s="28">
        <v>41315</v>
      </c>
      <c r="B27" s="29" t="s">
        <v>31</v>
      </c>
      <c r="C27" s="2" t="s">
        <v>95</v>
      </c>
      <c r="D27" s="2" t="s">
        <v>102</v>
      </c>
      <c r="E27" s="2">
        <v>17400</v>
      </c>
      <c r="F27" s="2" t="str">
        <f t="shared" si="0"/>
        <v>P0003</v>
      </c>
      <c r="G27" s="2" t="str">
        <f t="shared" si="1"/>
        <v>P0003</v>
      </c>
    </row>
    <row r="28" spans="1:7" x14ac:dyDescent="0.25">
      <c r="A28" s="28">
        <v>41731</v>
      </c>
      <c r="B28" s="29" t="s">
        <v>30</v>
      </c>
      <c r="C28" s="2" t="s">
        <v>98</v>
      </c>
      <c r="D28" s="2" t="s">
        <v>100</v>
      </c>
      <c r="E28" s="2">
        <v>13920</v>
      </c>
      <c r="F28" s="2" t="str">
        <f t="shared" si="0"/>
        <v>P0001</v>
      </c>
      <c r="G28" s="2" t="str">
        <f t="shared" si="1"/>
        <v>P0001</v>
      </c>
    </row>
    <row r="29" spans="1:7" x14ac:dyDescent="0.25">
      <c r="A29" s="28">
        <v>41769</v>
      </c>
      <c r="B29" s="29" t="s">
        <v>30</v>
      </c>
      <c r="C29" s="2" t="s">
        <v>93</v>
      </c>
      <c r="D29" s="2" t="s">
        <v>101</v>
      </c>
      <c r="E29" s="2">
        <v>18560</v>
      </c>
      <c r="F29" s="2" t="str">
        <f t="shared" si="0"/>
        <v>P0002</v>
      </c>
      <c r="G29" s="2" t="str">
        <f t="shared" si="1"/>
        <v>P0002</v>
      </c>
    </row>
    <row r="30" spans="1:7" x14ac:dyDescent="0.25">
      <c r="A30" s="28">
        <v>42055</v>
      </c>
      <c r="B30" s="29" t="s">
        <v>33</v>
      </c>
      <c r="C30" s="2" t="s">
        <v>99</v>
      </c>
      <c r="D30" s="2" t="s">
        <v>100</v>
      </c>
      <c r="E30" s="2">
        <v>34800</v>
      </c>
      <c r="F30" s="2" t="str">
        <f t="shared" si="0"/>
        <v>P0001</v>
      </c>
      <c r="G30" s="2" t="str">
        <f t="shared" si="1"/>
        <v>P0001</v>
      </c>
    </row>
  </sheetData>
  <customSheetViews>
    <customSheetView guid="{064965CD-BD07-4A4A-A46E-CBA62651141F}">
      <selection activeCell="F4" sqref="F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S120"/>
  <sheetViews>
    <sheetView tabSelected="1" topLeftCell="A46" workbookViewId="0">
      <selection activeCell="C59" sqref="C59"/>
    </sheetView>
  </sheetViews>
  <sheetFormatPr defaultRowHeight="15" x14ac:dyDescent="0.25"/>
  <cols>
    <col min="1" max="1" width="10.85546875" customWidth="1"/>
    <col min="2" max="2" width="11.42578125" bestFit="1" customWidth="1"/>
    <col min="3" max="3" width="11.85546875" bestFit="1" customWidth="1"/>
    <col min="4" max="4" width="12.42578125" customWidth="1"/>
    <col min="5" max="5" width="11.85546875" customWidth="1"/>
    <col min="6" max="6" width="12.5703125" customWidth="1"/>
  </cols>
  <sheetData>
    <row r="1" spans="1:6" x14ac:dyDescent="0.25">
      <c r="A1" s="38" t="s">
        <v>219</v>
      </c>
      <c r="B1" s="38"/>
    </row>
    <row r="2" spans="1:6" x14ac:dyDescent="0.25">
      <c r="A2" s="38" t="s">
        <v>220</v>
      </c>
      <c r="B2" s="38"/>
    </row>
    <row r="3" spans="1:6" x14ac:dyDescent="0.25">
      <c r="A3" s="38" t="s">
        <v>221</v>
      </c>
      <c r="B3" s="38"/>
    </row>
    <row r="4" spans="1:6" x14ac:dyDescent="0.25">
      <c r="A4" s="38" t="s">
        <v>222</v>
      </c>
      <c r="B4" s="38"/>
    </row>
    <row r="5" spans="1:6" x14ac:dyDescent="0.25">
      <c r="A5" s="38" t="s">
        <v>224</v>
      </c>
      <c r="B5" s="38"/>
      <c r="C5" s="38"/>
    </row>
    <row r="6" spans="1:6" x14ac:dyDescent="0.25">
      <c r="A6" s="38" t="s">
        <v>225</v>
      </c>
      <c r="B6" s="38"/>
      <c r="C6" s="38"/>
    </row>
    <row r="7" spans="1:6" x14ac:dyDescent="0.25">
      <c r="A7" s="38" t="s">
        <v>226</v>
      </c>
      <c r="B7" s="38"/>
      <c r="C7" s="38"/>
      <c r="D7" s="38"/>
    </row>
    <row r="8" spans="1:6" x14ac:dyDescent="0.25">
      <c r="A8" s="38" t="s">
        <v>227</v>
      </c>
      <c r="B8" s="38"/>
      <c r="C8" s="38"/>
      <c r="D8" s="38"/>
    </row>
    <row r="9" spans="1:6" x14ac:dyDescent="0.25">
      <c r="A9" s="38" t="s">
        <v>283</v>
      </c>
      <c r="B9" s="38"/>
      <c r="C9" s="38"/>
      <c r="D9" s="38"/>
    </row>
    <row r="11" spans="1:6" x14ac:dyDescent="0.25">
      <c r="A11" s="46" t="s">
        <v>0</v>
      </c>
      <c r="B11" s="46" t="s">
        <v>88</v>
      </c>
      <c r="C11" s="46" t="s">
        <v>89</v>
      </c>
      <c r="D11" s="46" t="s">
        <v>90</v>
      </c>
      <c r="E11" s="46" t="s">
        <v>11</v>
      </c>
      <c r="F11" s="91" t="s">
        <v>223</v>
      </c>
    </row>
    <row r="12" spans="1:6" x14ac:dyDescent="0.25">
      <c r="A12" s="92">
        <v>41975</v>
      </c>
      <c r="B12" s="93" t="s">
        <v>32</v>
      </c>
      <c r="C12" s="94" t="s">
        <v>93</v>
      </c>
      <c r="D12" s="93" t="s">
        <v>100</v>
      </c>
      <c r="E12" s="94">
        <v>23200</v>
      </c>
      <c r="F12" s="95"/>
    </row>
    <row r="13" spans="1:6" x14ac:dyDescent="0.25">
      <c r="A13" s="92">
        <v>41945</v>
      </c>
      <c r="B13" s="96" t="s">
        <v>32</v>
      </c>
      <c r="C13" s="94" t="s">
        <v>95</v>
      </c>
      <c r="D13" s="96" t="s">
        <v>102</v>
      </c>
      <c r="E13" s="94">
        <v>13920</v>
      </c>
      <c r="F13" s="95"/>
    </row>
    <row r="14" spans="1:6" x14ac:dyDescent="0.25">
      <c r="A14" s="92">
        <v>41926</v>
      </c>
      <c r="B14" s="93" t="s">
        <v>32</v>
      </c>
      <c r="C14" s="94" t="s">
        <v>98</v>
      </c>
      <c r="D14" s="93" t="s">
        <v>100</v>
      </c>
      <c r="E14" s="94">
        <v>18560</v>
      </c>
      <c r="F14" s="95"/>
    </row>
    <row r="15" spans="1:6" x14ac:dyDescent="0.25">
      <c r="A15" s="92">
        <v>41620</v>
      </c>
      <c r="B15" s="96" t="s">
        <v>32</v>
      </c>
      <c r="C15" s="94" t="s">
        <v>97</v>
      </c>
      <c r="D15" s="96" t="s">
        <v>100</v>
      </c>
      <c r="E15" s="94">
        <v>11600</v>
      </c>
      <c r="F15" s="95"/>
    </row>
    <row r="16" spans="1:6" x14ac:dyDescent="0.25">
      <c r="A16" s="92">
        <v>41588</v>
      </c>
      <c r="B16" s="93" t="s">
        <v>32</v>
      </c>
      <c r="C16" s="94" t="s">
        <v>95</v>
      </c>
      <c r="D16" s="93" t="s">
        <v>102</v>
      </c>
      <c r="E16" s="94">
        <v>11600</v>
      </c>
      <c r="F16" s="95"/>
    </row>
    <row r="17" spans="1:6" x14ac:dyDescent="0.25">
      <c r="A17" s="92">
        <v>41928</v>
      </c>
      <c r="B17" s="97" t="s">
        <v>31</v>
      </c>
      <c r="C17" s="94" t="s">
        <v>98</v>
      </c>
      <c r="D17" s="96" t="s">
        <v>100</v>
      </c>
      <c r="E17" s="94">
        <v>16240</v>
      </c>
      <c r="F17" s="95"/>
    </row>
    <row r="18" spans="1:6" x14ac:dyDescent="0.25">
      <c r="A18" s="92">
        <v>41892</v>
      </c>
      <c r="B18" s="93" t="s">
        <v>31</v>
      </c>
      <c r="C18" s="94" t="s">
        <v>96</v>
      </c>
      <c r="D18" s="93" t="s">
        <v>101</v>
      </c>
      <c r="E18" s="94">
        <v>13920</v>
      </c>
      <c r="F18" s="95"/>
    </row>
    <row r="19" spans="1:6" x14ac:dyDescent="0.25">
      <c r="A19" s="92">
        <v>41802</v>
      </c>
      <c r="B19" s="96" t="s">
        <v>31</v>
      </c>
      <c r="C19" s="94" t="s">
        <v>99</v>
      </c>
      <c r="D19" s="96" t="s">
        <v>101</v>
      </c>
      <c r="E19" s="94">
        <v>20880</v>
      </c>
      <c r="F19" s="95"/>
    </row>
    <row r="20" spans="1:6" x14ac:dyDescent="0.25">
      <c r="A20" s="92">
        <v>41671</v>
      </c>
      <c r="B20" s="93" t="s">
        <v>31</v>
      </c>
      <c r="C20" s="94" t="s">
        <v>98</v>
      </c>
      <c r="D20" s="93" t="s">
        <v>101</v>
      </c>
      <c r="E20" s="94">
        <v>11600</v>
      </c>
      <c r="F20" s="95"/>
    </row>
    <row r="21" spans="1:6" x14ac:dyDescent="0.25">
      <c r="A21" s="92">
        <v>41614</v>
      </c>
      <c r="B21" s="98" t="s">
        <v>31</v>
      </c>
      <c r="C21" s="94" t="s">
        <v>94</v>
      </c>
      <c r="D21" s="96" t="s">
        <v>103</v>
      </c>
      <c r="E21" s="94">
        <v>58000</v>
      </c>
      <c r="F21" s="95"/>
    </row>
    <row r="22" spans="1:6" x14ac:dyDescent="0.25">
      <c r="A22" s="92">
        <v>41559</v>
      </c>
      <c r="B22" s="93" t="s">
        <v>31</v>
      </c>
      <c r="C22" s="94" t="s">
        <v>97</v>
      </c>
      <c r="D22" s="93" t="s">
        <v>100</v>
      </c>
      <c r="E22" s="94">
        <v>18560</v>
      </c>
      <c r="F22" s="95"/>
    </row>
    <row r="23" spans="1:6" x14ac:dyDescent="0.25">
      <c r="A23" s="92">
        <v>41557</v>
      </c>
      <c r="B23" s="96" t="s">
        <v>31</v>
      </c>
      <c r="C23" s="94" t="s">
        <v>94</v>
      </c>
      <c r="D23" s="96" t="s">
        <v>102</v>
      </c>
      <c r="E23" s="94">
        <v>23200</v>
      </c>
      <c r="F23" s="95"/>
    </row>
    <row r="24" spans="1:6" x14ac:dyDescent="0.25">
      <c r="A24" s="92">
        <v>41529</v>
      </c>
      <c r="B24" s="93" t="s">
        <v>31</v>
      </c>
      <c r="C24" s="94" t="s">
        <v>94</v>
      </c>
      <c r="D24" s="93" t="s">
        <v>101</v>
      </c>
      <c r="E24" s="94">
        <v>13920</v>
      </c>
      <c r="F24" s="95"/>
    </row>
    <row r="25" spans="1:6" x14ac:dyDescent="0.25">
      <c r="A25" s="92">
        <v>41315</v>
      </c>
      <c r="B25" s="98" t="s">
        <v>31</v>
      </c>
      <c r="C25" s="94" t="s">
        <v>95</v>
      </c>
      <c r="D25" s="96" t="s">
        <v>102</v>
      </c>
      <c r="E25" s="94">
        <v>17400</v>
      </c>
      <c r="F25" s="95"/>
    </row>
    <row r="26" spans="1:6" x14ac:dyDescent="0.25">
      <c r="A26" s="92">
        <v>41922</v>
      </c>
      <c r="B26" s="93" t="s">
        <v>30</v>
      </c>
      <c r="C26" s="94" t="s">
        <v>98</v>
      </c>
      <c r="D26" s="93" t="s">
        <v>103</v>
      </c>
      <c r="E26" s="94">
        <v>11600</v>
      </c>
      <c r="F26" s="95"/>
    </row>
    <row r="27" spans="1:6" x14ac:dyDescent="0.25">
      <c r="A27" s="92">
        <v>41804</v>
      </c>
      <c r="B27" s="96" t="s">
        <v>30</v>
      </c>
      <c r="C27" s="94" t="s">
        <v>99</v>
      </c>
      <c r="D27" s="96" t="s">
        <v>102</v>
      </c>
      <c r="E27" s="94">
        <v>27840</v>
      </c>
      <c r="F27" s="95"/>
    </row>
    <row r="28" spans="1:6" x14ac:dyDescent="0.25">
      <c r="A28" s="92">
        <v>41769</v>
      </c>
      <c r="B28" s="99" t="s">
        <v>30</v>
      </c>
      <c r="C28" s="94" t="s">
        <v>93</v>
      </c>
      <c r="D28" s="93" t="s">
        <v>101</v>
      </c>
      <c r="E28" s="94">
        <v>18560</v>
      </c>
      <c r="F28" s="95"/>
    </row>
    <row r="29" spans="1:6" x14ac:dyDescent="0.25">
      <c r="A29" s="92">
        <v>41731</v>
      </c>
      <c r="B29" s="98" t="s">
        <v>30</v>
      </c>
      <c r="C29" s="94" t="s">
        <v>98</v>
      </c>
      <c r="D29" s="96" t="s">
        <v>100</v>
      </c>
      <c r="E29" s="94">
        <v>13920</v>
      </c>
      <c r="F29" s="95"/>
    </row>
    <row r="30" spans="1:6" x14ac:dyDescent="0.25">
      <c r="A30" s="92">
        <v>41567</v>
      </c>
      <c r="B30" s="93" t="s">
        <v>30</v>
      </c>
      <c r="C30" s="94" t="s">
        <v>95</v>
      </c>
      <c r="D30" s="93" t="s">
        <v>103</v>
      </c>
      <c r="E30" s="94">
        <v>5800</v>
      </c>
      <c r="F30" s="95"/>
    </row>
    <row r="31" spans="1:6" x14ac:dyDescent="0.25">
      <c r="A31" s="92">
        <v>41427</v>
      </c>
      <c r="B31" s="96" t="s">
        <v>30</v>
      </c>
      <c r="C31" s="94" t="s">
        <v>93</v>
      </c>
      <c r="D31" s="96" t="s">
        <v>100</v>
      </c>
      <c r="E31" s="94">
        <v>18560</v>
      </c>
      <c r="F31" s="95"/>
    </row>
    <row r="32" spans="1:6" x14ac:dyDescent="0.25">
      <c r="A32" s="92">
        <v>41404</v>
      </c>
      <c r="B32" s="93" t="s">
        <v>30</v>
      </c>
      <c r="C32" s="94" t="s">
        <v>93</v>
      </c>
      <c r="D32" s="93" t="s">
        <v>101</v>
      </c>
      <c r="E32" s="94">
        <v>18560</v>
      </c>
      <c r="F32" s="95"/>
    </row>
    <row r="33" spans="1:6" x14ac:dyDescent="0.25">
      <c r="A33" s="92">
        <v>42055</v>
      </c>
      <c r="B33" s="98" t="s">
        <v>33</v>
      </c>
      <c r="C33" s="94" t="s">
        <v>99</v>
      </c>
      <c r="D33" s="96" t="s">
        <v>100</v>
      </c>
      <c r="E33" s="94">
        <v>34800</v>
      </c>
      <c r="F33" s="95"/>
    </row>
    <row r="34" spans="1:6" x14ac:dyDescent="0.25">
      <c r="A34" s="92">
        <v>41902</v>
      </c>
      <c r="B34" s="93" t="s">
        <v>33</v>
      </c>
      <c r="C34" s="94" t="s">
        <v>93</v>
      </c>
      <c r="D34" s="93" t="s">
        <v>101</v>
      </c>
      <c r="E34" s="94">
        <v>9280</v>
      </c>
      <c r="F34" s="95"/>
    </row>
    <row r="35" spans="1:6" x14ac:dyDescent="0.25">
      <c r="A35" s="92">
        <v>41896</v>
      </c>
      <c r="B35" s="96" t="s">
        <v>33</v>
      </c>
      <c r="C35" s="94" t="s">
        <v>97</v>
      </c>
      <c r="D35" s="96" t="s">
        <v>102</v>
      </c>
      <c r="E35" s="94">
        <v>13920</v>
      </c>
      <c r="F35" s="95"/>
    </row>
    <row r="36" spans="1:6" x14ac:dyDescent="0.25">
      <c r="A36" s="92">
        <v>41861</v>
      </c>
      <c r="B36" s="99" t="s">
        <v>33</v>
      </c>
      <c r="C36" s="94" t="s">
        <v>99</v>
      </c>
      <c r="D36" s="93" t="s">
        <v>102</v>
      </c>
      <c r="E36" s="94">
        <v>9280</v>
      </c>
      <c r="F36" s="95"/>
    </row>
    <row r="37" spans="1:6" x14ac:dyDescent="0.25">
      <c r="A37" s="92">
        <v>41800</v>
      </c>
      <c r="B37" s="98" t="s">
        <v>33</v>
      </c>
      <c r="C37" s="94" t="s">
        <v>97</v>
      </c>
      <c r="D37" s="96" t="s">
        <v>103</v>
      </c>
      <c r="E37" s="94">
        <v>13920</v>
      </c>
      <c r="F37" s="95"/>
    </row>
    <row r="38" spans="1:6" x14ac:dyDescent="0.25">
      <c r="A38" s="92">
        <v>41559</v>
      </c>
      <c r="B38" s="93" t="s">
        <v>33</v>
      </c>
      <c r="C38" s="94" t="s">
        <v>96</v>
      </c>
      <c r="D38" s="93" t="s">
        <v>103</v>
      </c>
      <c r="E38" s="94">
        <v>9280</v>
      </c>
      <c r="F38" s="95"/>
    </row>
    <row r="39" spans="1:6" ht="15.75" thickBot="1" x14ac:dyDescent="0.3">
      <c r="A39" s="92">
        <v>41529</v>
      </c>
      <c r="B39" s="96" t="s">
        <v>33</v>
      </c>
      <c r="C39" s="94" t="s">
        <v>93</v>
      </c>
      <c r="D39" s="96" t="s">
        <v>103</v>
      </c>
      <c r="E39" s="94">
        <v>16240</v>
      </c>
      <c r="F39" s="95"/>
    </row>
    <row r="40" spans="1:6" ht="15.75" thickTop="1" x14ac:dyDescent="0.25">
      <c r="A40" s="100" t="s">
        <v>168</v>
      </c>
      <c r="B40" s="100">
        <f>SUBTOTAL(109,'Sort &amp; Filter Data in Tables'!$B$12:$B$39)</f>
        <v>0</v>
      </c>
      <c r="C40" s="100">
        <f>SUBTOTAL(109,'Sort &amp; Filter Data in Tables'!$C$12:$C$39)</f>
        <v>0</v>
      </c>
      <c r="D40" s="100">
        <f>SUBTOTAL(109,'Sort &amp; Filter Data in Tables'!$D$12:$D$39)</f>
        <v>0</v>
      </c>
      <c r="E40" s="100">
        <f>SUBTOTAL(109,'Sort &amp; Filter Data in Tables'!$E$12:$E$39)</f>
        <v>494160</v>
      </c>
      <c r="F40" s="101">
        <f>SUBTOTAL(109,'Sort &amp; Filter Data in Tables'!$F$12:$F$39)</f>
        <v>0</v>
      </c>
    </row>
    <row r="41" spans="1:6" x14ac:dyDescent="0.25">
      <c r="A41" s="41"/>
      <c r="B41" s="14"/>
      <c r="C41" s="42"/>
      <c r="E41" s="42"/>
      <c r="F41" s="42"/>
    </row>
    <row r="42" spans="1:6" x14ac:dyDescent="0.25">
      <c r="A42" s="41"/>
      <c r="B42" s="14"/>
      <c r="C42" s="42"/>
      <c r="E42" s="42"/>
      <c r="F42" s="42"/>
    </row>
    <row r="43" spans="1:6" x14ac:dyDescent="0.25">
      <c r="A43" s="39" t="s">
        <v>208</v>
      </c>
      <c r="B43" s="39"/>
      <c r="C43" s="39"/>
    </row>
    <row r="44" spans="1:6" x14ac:dyDescent="0.25">
      <c r="A44" s="38" t="s">
        <v>209</v>
      </c>
      <c r="B44" s="38"/>
      <c r="C44" s="38"/>
    </row>
    <row r="45" spans="1:6" x14ac:dyDescent="0.25">
      <c r="A45" s="38" t="s">
        <v>210</v>
      </c>
      <c r="B45" s="38"/>
      <c r="C45" s="38"/>
      <c r="D45" s="38"/>
    </row>
    <row r="46" spans="1:6" x14ac:dyDescent="0.25">
      <c r="A46" s="38" t="s">
        <v>211</v>
      </c>
      <c r="B46" s="38"/>
      <c r="C46" s="38"/>
      <c r="D46" s="38"/>
    </row>
    <row r="47" spans="1:6" x14ac:dyDescent="0.25">
      <c r="A47" s="38" t="s">
        <v>212</v>
      </c>
      <c r="B47" s="38"/>
      <c r="C47" s="38"/>
      <c r="D47" s="38"/>
    </row>
    <row r="48" spans="1:6" x14ac:dyDescent="0.25">
      <c r="A48" s="38" t="s">
        <v>213</v>
      </c>
      <c r="B48" s="38"/>
      <c r="C48" s="38"/>
      <c r="D48" s="38"/>
    </row>
    <row r="49" spans="1:19" x14ac:dyDescent="0.25">
      <c r="A49" s="38" t="s">
        <v>214</v>
      </c>
      <c r="B49" s="38"/>
      <c r="C49" s="38"/>
      <c r="D49" s="38"/>
    </row>
    <row r="50" spans="1:19" x14ac:dyDescent="0.25">
      <c r="A50" s="38" t="s">
        <v>215</v>
      </c>
      <c r="B50" s="38"/>
      <c r="C50" s="38"/>
      <c r="D50" s="38"/>
    </row>
    <row r="51" spans="1:19" x14ac:dyDescent="0.25">
      <c r="A51" s="38" t="s">
        <v>216</v>
      </c>
      <c r="B51" s="38"/>
      <c r="C51" s="38"/>
      <c r="D51" s="38"/>
    </row>
    <row r="53" spans="1:19" x14ac:dyDescent="0.25">
      <c r="A53" s="38" t="s">
        <v>217</v>
      </c>
      <c r="B53" s="38"/>
      <c r="C53" s="38"/>
      <c r="D53" s="38"/>
      <c r="E53" s="38"/>
    </row>
    <row r="54" spans="1:19" x14ac:dyDescent="0.25">
      <c r="A54" s="38" t="s">
        <v>218</v>
      </c>
      <c r="B54" s="38"/>
      <c r="C54" s="38"/>
      <c r="D54" s="38"/>
      <c r="E54" s="38"/>
      <c r="F54" s="38"/>
      <c r="G54" s="38"/>
    </row>
    <row r="55" spans="1:19" x14ac:dyDescent="0.25">
      <c r="A55" s="46" t="s">
        <v>267</v>
      </c>
      <c r="B55" s="46" t="s">
        <v>268</v>
      </c>
      <c r="C55" s="46" t="s">
        <v>228</v>
      </c>
      <c r="D55" s="46" t="s">
        <v>229</v>
      </c>
      <c r="E55" s="46" t="s">
        <v>230</v>
      </c>
      <c r="F55" s="46" t="s">
        <v>269</v>
      </c>
      <c r="G55" s="46" t="s">
        <v>231</v>
      </c>
      <c r="H55" s="46" t="s">
        <v>232</v>
      </c>
      <c r="I55" s="46" t="s">
        <v>233</v>
      </c>
    </row>
    <row r="56" spans="1:19" x14ac:dyDescent="0.25">
      <c r="C56" t="s">
        <v>234</v>
      </c>
      <c r="D56" t="s">
        <v>235</v>
      </c>
    </row>
    <row r="57" spans="1:19" x14ac:dyDescent="0.25">
      <c r="D57" t="s">
        <v>236</v>
      </c>
    </row>
    <row r="58" spans="1:19" x14ac:dyDescent="0.25">
      <c r="E58">
        <v>10000</v>
      </c>
    </row>
    <row r="59" spans="1:19" x14ac:dyDescent="0.25">
      <c r="A59" s="46" t="s">
        <v>267</v>
      </c>
      <c r="B59" s="46" t="s">
        <v>268</v>
      </c>
      <c r="C59" s="46" t="s">
        <v>228</v>
      </c>
      <c r="D59" s="46" t="s">
        <v>229</v>
      </c>
      <c r="E59" s="46" t="s">
        <v>230</v>
      </c>
      <c r="F59" s="46" t="s">
        <v>269</v>
      </c>
      <c r="G59" s="46" t="s">
        <v>231</v>
      </c>
      <c r="H59" s="46" t="s">
        <v>232</v>
      </c>
      <c r="I59" s="46" t="s">
        <v>233</v>
      </c>
    </row>
    <row r="60" spans="1:19" x14ac:dyDescent="0.25">
      <c r="A60" s="34">
        <v>4</v>
      </c>
      <c r="B60" s="48" t="s">
        <v>33</v>
      </c>
      <c r="C60" s="43" t="s">
        <v>234</v>
      </c>
      <c r="D60" s="43" t="s">
        <v>239</v>
      </c>
      <c r="E60" s="44">
        <v>8000</v>
      </c>
      <c r="F60" s="45">
        <v>38637</v>
      </c>
      <c r="G60" s="2">
        <f t="shared" ref="G60:G89" si="0">E60*10%</f>
        <v>800</v>
      </c>
      <c r="H60" s="2">
        <f t="shared" ref="H60:H89" si="1">E60*6%</f>
        <v>480</v>
      </c>
      <c r="I60" s="47">
        <f t="shared" ref="I60:I89" si="2">SUM(G60:H60,E60)</f>
        <v>9280</v>
      </c>
      <c r="K60" s="46" t="s">
        <v>267</v>
      </c>
      <c r="L60" s="46" t="s">
        <v>268</v>
      </c>
      <c r="M60" s="46" t="s">
        <v>228</v>
      </c>
      <c r="N60" s="46" t="s">
        <v>229</v>
      </c>
      <c r="O60" s="46" t="s">
        <v>230</v>
      </c>
      <c r="P60" s="46" t="s">
        <v>269</v>
      </c>
      <c r="Q60" s="46" t="s">
        <v>231</v>
      </c>
      <c r="R60" s="46" t="s">
        <v>232</v>
      </c>
      <c r="S60" s="46" t="s">
        <v>233</v>
      </c>
    </row>
    <row r="61" spans="1:19" x14ac:dyDescent="0.25">
      <c r="A61" s="34">
        <v>7</v>
      </c>
      <c r="B61" s="48" t="s">
        <v>33</v>
      </c>
      <c r="C61" s="43" t="s">
        <v>234</v>
      </c>
      <c r="D61" s="43" t="s">
        <v>239</v>
      </c>
      <c r="E61" s="44">
        <v>8000</v>
      </c>
      <c r="F61" s="45">
        <v>38250</v>
      </c>
      <c r="G61" s="2">
        <f t="shared" si="0"/>
        <v>800</v>
      </c>
      <c r="H61" s="2">
        <f t="shared" si="1"/>
        <v>480</v>
      </c>
      <c r="I61" s="47">
        <f t="shared" si="2"/>
        <v>9280</v>
      </c>
      <c r="K61" s="34">
        <v>1</v>
      </c>
      <c r="L61" s="40" t="s">
        <v>30</v>
      </c>
      <c r="M61" s="43" t="s">
        <v>234</v>
      </c>
      <c r="N61" s="43" t="s">
        <v>235</v>
      </c>
      <c r="O61" s="44">
        <v>16000</v>
      </c>
      <c r="P61" s="45">
        <v>37409</v>
      </c>
      <c r="Q61" s="2">
        <v>1600</v>
      </c>
      <c r="R61" s="2">
        <v>960</v>
      </c>
      <c r="S61" s="47">
        <v>18560</v>
      </c>
    </row>
    <row r="62" spans="1:19" ht="26.25" x14ac:dyDescent="0.25">
      <c r="A62" s="34">
        <v>16</v>
      </c>
      <c r="B62" s="48" t="s">
        <v>43</v>
      </c>
      <c r="C62" s="43" t="s">
        <v>244</v>
      </c>
      <c r="D62" s="43" t="s">
        <v>235</v>
      </c>
      <c r="E62" s="44">
        <v>16000</v>
      </c>
      <c r="F62" s="45">
        <v>38272</v>
      </c>
      <c r="G62" s="2">
        <f t="shared" si="0"/>
        <v>1600</v>
      </c>
      <c r="H62" s="2">
        <f t="shared" si="1"/>
        <v>960</v>
      </c>
      <c r="I62" s="47">
        <f t="shared" si="2"/>
        <v>18560</v>
      </c>
      <c r="K62" s="34">
        <v>29</v>
      </c>
      <c r="L62" s="35" t="s">
        <v>263</v>
      </c>
      <c r="M62" s="43" t="s">
        <v>264</v>
      </c>
      <c r="N62" s="43" t="s">
        <v>265</v>
      </c>
      <c r="O62" s="44">
        <v>10000</v>
      </c>
      <c r="P62" s="9">
        <v>39192</v>
      </c>
      <c r="Q62" s="2">
        <v>1000</v>
      </c>
      <c r="R62" s="2">
        <v>600</v>
      </c>
      <c r="S62" s="47">
        <v>11600</v>
      </c>
    </row>
    <row r="63" spans="1:19" x14ac:dyDescent="0.25">
      <c r="A63" s="34">
        <v>24</v>
      </c>
      <c r="B63" s="48" t="s">
        <v>255</v>
      </c>
      <c r="C63" s="43" t="s">
        <v>256</v>
      </c>
      <c r="D63" s="43" t="s">
        <v>241</v>
      </c>
      <c r="E63" s="44">
        <v>50000</v>
      </c>
      <c r="F63" s="9">
        <v>40153</v>
      </c>
      <c r="G63" s="2">
        <f t="shared" si="0"/>
        <v>5000</v>
      </c>
      <c r="H63" s="2">
        <f t="shared" si="1"/>
        <v>3000</v>
      </c>
      <c r="I63" s="47">
        <f t="shared" si="2"/>
        <v>58000</v>
      </c>
      <c r="K63" s="34">
        <v>2</v>
      </c>
      <c r="L63" s="2" t="s">
        <v>31</v>
      </c>
      <c r="M63" s="43" t="s">
        <v>234</v>
      </c>
      <c r="N63" s="43" t="s">
        <v>236</v>
      </c>
      <c r="O63" s="44">
        <v>12000</v>
      </c>
      <c r="P63" s="45">
        <v>38607</v>
      </c>
      <c r="Q63" s="2">
        <v>1200</v>
      </c>
      <c r="R63" s="2">
        <v>720</v>
      </c>
      <c r="S63" s="47">
        <v>13920</v>
      </c>
    </row>
    <row r="64" spans="1:19" x14ac:dyDescent="0.25">
      <c r="A64" s="34">
        <v>1</v>
      </c>
      <c r="B64" s="40" t="s">
        <v>30</v>
      </c>
      <c r="C64" s="43" t="s">
        <v>234</v>
      </c>
      <c r="D64" s="43" t="s">
        <v>235</v>
      </c>
      <c r="E64" s="44">
        <v>16000</v>
      </c>
      <c r="F64" s="45">
        <v>37409</v>
      </c>
      <c r="G64" s="2">
        <f t="shared" si="0"/>
        <v>1600</v>
      </c>
      <c r="H64" s="2">
        <f t="shared" si="1"/>
        <v>960</v>
      </c>
      <c r="I64" s="47">
        <f t="shared" si="2"/>
        <v>18560</v>
      </c>
      <c r="K64" s="34">
        <v>3</v>
      </c>
      <c r="L64" s="2" t="s">
        <v>32</v>
      </c>
      <c r="M64" s="43" t="s">
        <v>237</v>
      </c>
      <c r="N64" s="43" t="s">
        <v>238</v>
      </c>
      <c r="O64" s="44">
        <v>10000</v>
      </c>
      <c r="P64" s="45">
        <v>38301</v>
      </c>
      <c r="Q64" s="2">
        <v>1000</v>
      </c>
      <c r="R64" s="2">
        <v>600</v>
      </c>
      <c r="S64" s="47">
        <v>11600</v>
      </c>
    </row>
    <row r="65" spans="1:19" x14ac:dyDescent="0.25">
      <c r="A65" s="34">
        <v>9</v>
      </c>
      <c r="B65" s="49" t="s">
        <v>36</v>
      </c>
      <c r="C65" s="43" t="s">
        <v>234</v>
      </c>
      <c r="D65" s="43" t="s">
        <v>243</v>
      </c>
      <c r="E65" s="44">
        <v>20000</v>
      </c>
      <c r="F65" s="45">
        <v>37539</v>
      </c>
      <c r="G65" s="2">
        <f t="shared" si="0"/>
        <v>2000</v>
      </c>
      <c r="H65" s="2">
        <f t="shared" si="1"/>
        <v>1200</v>
      </c>
      <c r="I65" s="47">
        <f t="shared" si="2"/>
        <v>23200</v>
      </c>
      <c r="K65" s="34">
        <v>8</v>
      </c>
      <c r="L65" s="2" t="s">
        <v>35</v>
      </c>
      <c r="M65" s="43" t="s">
        <v>242</v>
      </c>
      <c r="N65" s="43" t="s">
        <v>241</v>
      </c>
      <c r="O65" s="44">
        <v>10000</v>
      </c>
      <c r="P65" s="45">
        <v>37174</v>
      </c>
      <c r="Q65" s="2">
        <v>1000</v>
      </c>
      <c r="R65" s="2">
        <v>600</v>
      </c>
      <c r="S65" s="47">
        <v>11600</v>
      </c>
    </row>
    <row r="66" spans="1:19" x14ac:dyDescent="0.25">
      <c r="A66" s="34">
        <v>13</v>
      </c>
      <c r="B66" s="50" t="s">
        <v>40</v>
      </c>
      <c r="C66" s="43" t="s">
        <v>246</v>
      </c>
      <c r="D66" s="43" t="s">
        <v>245</v>
      </c>
      <c r="E66" s="44">
        <v>16000</v>
      </c>
      <c r="F66" s="45">
        <v>37908</v>
      </c>
      <c r="G66" s="2">
        <f t="shared" si="0"/>
        <v>1600</v>
      </c>
      <c r="H66" s="2">
        <f t="shared" si="1"/>
        <v>960</v>
      </c>
      <c r="I66" s="47">
        <f t="shared" si="2"/>
        <v>18560</v>
      </c>
      <c r="K66" s="34">
        <v>10</v>
      </c>
      <c r="L66" s="2" t="s">
        <v>37</v>
      </c>
      <c r="M66" s="43" t="s">
        <v>244</v>
      </c>
      <c r="N66" s="43" t="s">
        <v>245</v>
      </c>
      <c r="O66" s="44">
        <v>10000</v>
      </c>
      <c r="P66" s="45">
        <v>37602</v>
      </c>
      <c r="Q66" s="2">
        <v>1000</v>
      </c>
      <c r="R66" s="2">
        <v>600</v>
      </c>
      <c r="S66" s="47">
        <v>11600</v>
      </c>
    </row>
    <row r="67" spans="1:19" x14ac:dyDescent="0.25">
      <c r="A67" s="34">
        <v>22</v>
      </c>
      <c r="B67" s="35" t="s">
        <v>252</v>
      </c>
      <c r="C67" s="43" t="s">
        <v>250</v>
      </c>
      <c r="D67" s="43" t="s">
        <v>251</v>
      </c>
      <c r="E67" s="44">
        <v>8000</v>
      </c>
      <c r="F67" s="9">
        <v>38939</v>
      </c>
      <c r="G67" s="2">
        <f t="shared" si="0"/>
        <v>800</v>
      </c>
      <c r="H67" s="2">
        <f t="shared" si="1"/>
        <v>480</v>
      </c>
      <c r="I67" s="47">
        <f t="shared" si="2"/>
        <v>9280</v>
      </c>
      <c r="K67" s="34">
        <v>21</v>
      </c>
      <c r="L67" s="2" t="s">
        <v>249</v>
      </c>
      <c r="M67" s="43" t="s">
        <v>250</v>
      </c>
      <c r="N67" s="43" t="s">
        <v>251</v>
      </c>
      <c r="O67" s="44">
        <v>10000</v>
      </c>
      <c r="P67" s="9">
        <v>38749</v>
      </c>
      <c r="Q67" s="2">
        <v>1000</v>
      </c>
      <c r="R67" s="2">
        <v>600</v>
      </c>
      <c r="S67" s="47">
        <v>11600</v>
      </c>
    </row>
    <row r="68" spans="1:19" x14ac:dyDescent="0.25">
      <c r="A68" s="34">
        <v>23</v>
      </c>
      <c r="B68" s="35" t="s">
        <v>253</v>
      </c>
      <c r="C68" s="43" t="s">
        <v>254</v>
      </c>
      <c r="D68" s="43" t="s">
        <v>239</v>
      </c>
      <c r="E68" s="44">
        <v>12000</v>
      </c>
      <c r="F68" s="9">
        <v>38878</v>
      </c>
      <c r="G68" s="2">
        <f t="shared" si="0"/>
        <v>1200</v>
      </c>
      <c r="H68" s="2">
        <f t="shared" si="1"/>
        <v>720</v>
      </c>
      <c r="I68" s="47">
        <f t="shared" si="2"/>
        <v>13920</v>
      </c>
    </row>
    <row r="69" spans="1:19" x14ac:dyDescent="0.25">
      <c r="A69" s="34">
        <v>25</v>
      </c>
      <c r="B69" s="35" t="s">
        <v>257</v>
      </c>
      <c r="C69" s="43" t="s">
        <v>244</v>
      </c>
      <c r="D69" s="43" t="s">
        <v>258</v>
      </c>
      <c r="E69" s="44">
        <v>15000</v>
      </c>
      <c r="F69" s="9">
        <v>39488</v>
      </c>
      <c r="G69" s="2">
        <f t="shared" si="0"/>
        <v>1500</v>
      </c>
      <c r="H69" s="2">
        <f t="shared" si="1"/>
        <v>900</v>
      </c>
      <c r="I69" s="47">
        <f t="shared" si="2"/>
        <v>17400</v>
      </c>
    </row>
    <row r="70" spans="1:19" x14ac:dyDescent="0.25">
      <c r="A70" s="34">
        <v>26</v>
      </c>
      <c r="B70" s="35" t="s">
        <v>91</v>
      </c>
      <c r="C70" s="43" t="s">
        <v>234</v>
      </c>
      <c r="D70" s="43" t="s">
        <v>259</v>
      </c>
      <c r="E70" s="44">
        <v>12000</v>
      </c>
      <c r="F70" s="9">
        <v>39540</v>
      </c>
      <c r="G70" s="2">
        <f t="shared" si="0"/>
        <v>1200</v>
      </c>
      <c r="H70" s="2">
        <f t="shared" si="1"/>
        <v>720</v>
      </c>
      <c r="I70" s="47">
        <f t="shared" si="2"/>
        <v>13920</v>
      </c>
    </row>
    <row r="71" spans="1:19" x14ac:dyDescent="0.25">
      <c r="A71" s="34">
        <v>27</v>
      </c>
      <c r="B71" s="35" t="s">
        <v>92</v>
      </c>
      <c r="C71" s="43" t="s">
        <v>260</v>
      </c>
      <c r="D71" s="43" t="s">
        <v>261</v>
      </c>
      <c r="E71" s="44">
        <v>16000</v>
      </c>
      <c r="F71" s="9">
        <v>39578</v>
      </c>
      <c r="G71" s="2">
        <f t="shared" si="0"/>
        <v>1600</v>
      </c>
      <c r="H71" s="2">
        <f t="shared" si="1"/>
        <v>960</v>
      </c>
      <c r="I71" s="47">
        <f t="shared" si="2"/>
        <v>18560</v>
      </c>
    </row>
    <row r="72" spans="1:19" x14ac:dyDescent="0.25">
      <c r="A72" s="34">
        <v>28</v>
      </c>
      <c r="B72" s="35" t="s">
        <v>262</v>
      </c>
      <c r="C72" s="43" t="s">
        <v>260</v>
      </c>
      <c r="D72" s="43" t="s">
        <v>241</v>
      </c>
      <c r="E72" s="44">
        <v>30000</v>
      </c>
      <c r="F72" s="9">
        <v>39133</v>
      </c>
      <c r="G72" s="2">
        <f t="shared" si="0"/>
        <v>3000</v>
      </c>
      <c r="H72" s="2">
        <f t="shared" si="1"/>
        <v>1800</v>
      </c>
      <c r="I72" s="47">
        <f t="shared" si="2"/>
        <v>34800</v>
      </c>
    </row>
    <row r="73" spans="1:19" x14ac:dyDescent="0.25">
      <c r="A73" s="34">
        <v>29</v>
      </c>
      <c r="B73" s="35" t="s">
        <v>263</v>
      </c>
      <c r="C73" s="43" t="s">
        <v>264</v>
      </c>
      <c r="D73" s="43" t="s">
        <v>265</v>
      </c>
      <c r="E73" s="44">
        <v>10000</v>
      </c>
      <c r="F73" s="9">
        <v>39192</v>
      </c>
      <c r="G73" s="2">
        <f t="shared" si="0"/>
        <v>1000</v>
      </c>
      <c r="H73" s="2">
        <f t="shared" si="1"/>
        <v>600</v>
      </c>
      <c r="I73" s="47">
        <f t="shared" si="2"/>
        <v>11600</v>
      </c>
    </row>
    <row r="74" spans="1:19" x14ac:dyDescent="0.25">
      <c r="A74" s="34">
        <v>30</v>
      </c>
      <c r="B74" s="35" t="s">
        <v>266</v>
      </c>
      <c r="C74" s="43" t="s">
        <v>237</v>
      </c>
      <c r="D74" s="43" t="s">
        <v>243</v>
      </c>
      <c r="E74" s="44">
        <v>45000</v>
      </c>
      <c r="F74" s="9">
        <v>40058</v>
      </c>
      <c r="G74" s="2">
        <f t="shared" si="0"/>
        <v>4500</v>
      </c>
      <c r="H74" s="2">
        <f t="shared" si="1"/>
        <v>2700</v>
      </c>
      <c r="I74" s="47">
        <f t="shared" si="2"/>
        <v>52200</v>
      </c>
    </row>
    <row r="75" spans="1:19" x14ac:dyDescent="0.25">
      <c r="A75" s="34">
        <v>2</v>
      </c>
      <c r="B75" s="2" t="s">
        <v>31</v>
      </c>
      <c r="C75" s="43" t="s">
        <v>234</v>
      </c>
      <c r="D75" s="43" t="s">
        <v>236</v>
      </c>
      <c r="E75" s="44">
        <v>12000</v>
      </c>
      <c r="F75" s="45">
        <v>38607</v>
      </c>
      <c r="G75" s="2">
        <f t="shared" si="0"/>
        <v>1200</v>
      </c>
      <c r="H75" s="2">
        <f t="shared" si="1"/>
        <v>720</v>
      </c>
      <c r="I75" s="47">
        <f t="shared" si="2"/>
        <v>13920</v>
      </c>
    </row>
    <row r="76" spans="1:19" x14ac:dyDescent="0.25">
      <c r="A76" s="34">
        <v>3</v>
      </c>
      <c r="B76" s="2" t="s">
        <v>32</v>
      </c>
      <c r="C76" s="43" t="s">
        <v>237</v>
      </c>
      <c r="D76" s="43" t="s">
        <v>238</v>
      </c>
      <c r="E76" s="44">
        <v>10000</v>
      </c>
      <c r="F76" s="45">
        <v>38301</v>
      </c>
      <c r="G76" s="2">
        <f t="shared" si="0"/>
        <v>1000</v>
      </c>
      <c r="H76" s="2">
        <f t="shared" si="1"/>
        <v>600</v>
      </c>
      <c r="I76" s="47">
        <f t="shared" si="2"/>
        <v>11600</v>
      </c>
    </row>
    <row r="77" spans="1:19" x14ac:dyDescent="0.25">
      <c r="A77" s="34">
        <v>5</v>
      </c>
      <c r="B77" s="2" t="s">
        <v>34</v>
      </c>
      <c r="C77" s="43" t="s">
        <v>240</v>
      </c>
      <c r="D77" s="43" t="s">
        <v>241</v>
      </c>
      <c r="E77" s="44">
        <v>12000</v>
      </c>
      <c r="F77" s="45">
        <v>37513</v>
      </c>
      <c r="G77" s="2">
        <f t="shared" si="0"/>
        <v>1200</v>
      </c>
      <c r="H77" s="2">
        <f t="shared" si="1"/>
        <v>720</v>
      </c>
      <c r="I77" s="47">
        <f t="shared" si="2"/>
        <v>13920</v>
      </c>
    </row>
    <row r="78" spans="1:19" x14ac:dyDescent="0.25">
      <c r="A78" s="34">
        <v>6</v>
      </c>
      <c r="B78" s="2" t="s">
        <v>35</v>
      </c>
      <c r="C78" s="43" t="s">
        <v>242</v>
      </c>
      <c r="D78" s="43" t="s">
        <v>241</v>
      </c>
      <c r="E78" s="44">
        <v>14000</v>
      </c>
      <c r="F78" s="45">
        <v>38641</v>
      </c>
      <c r="G78" s="2">
        <f t="shared" si="0"/>
        <v>1400</v>
      </c>
      <c r="H78" s="2">
        <f t="shared" si="1"/>
        <v>840</v>
      </c>
      <c r="I78" s="47">
        <f t="shared" si="2"/>
        <v>16240</v>
      </c>
    </row>
    <row r="79" spans="1:19" x14ac:dyDescent="0.25">
      <c r="A79" s="34">
        <v>8</v>
      </c>
      <c r="B79" s="2" t="s">
        <v>35</v>
      </c>
      <c r="C79" s="43" t="s">
        <v>242</v>
      </c>
      <c r="D79" s="43" t="s">
        <v>241</v>
      </c>
      <c r="E79" s="44">
        <v>10000</v>
      </c>
      <c r="F79" s="45">
        <v>37174</v>
      </c>
      <c r="G79" s="2">
        <f t="shared" si="0"/>
        <v>1000</v>
      </c>
      <c r="H79" s="2">
        <f t="shared" si="1"/>
        <v>600</v>
      </c>
      <c r="I79" s="47">
        <f t="shared" si="2"/>
        <v>11600</v>
      </c>
    </row>
    <row r="80" spans="1:19" x14ac:dyDescent="0.25">
      <c r="A80" s="34">
        <v>10</v>
      </c>
      <c r="B80" s="2" t="s">
        <v>37</v>
      </c>
      <c r="C80" s="43" t="s">
        <v>244</v>
      </c>
      <c r="D80" s="43" t="s">
        <v>245</v>
      </c>
      <c r="E80" s="44">
        <v>10000</v>
      </c>
      <c r="F80" s="45">
        <v>37602</v>
      </c>
      <c r="G80" s="2">
        <f t="shared" si="0"/>
        <v>1000</v>
      </c>
      <c r="H80" s="2">
        <f t="shared" si="1"/>
        <v>600</v>
      </c>
      <c r="I80" s="47">
        <f t="shared" si="2"/>
        <v>11600</v>
      </c>
    </row>
    <row r="81" spans="1:9" x14ac:dyDescent="0.25">
      <c r="A81" s="34">
        <v>11</v>
      </c>
      <c r="B81" s="2" t="s">
        <v>38</v>
      </c>
      <c r="C81" s="43" t="s">
        <v>237</v>
      </c>
      <c r="D81" s="43" t="s">
        <v>241</v>
      </c>
      <c r="E81" s="44">
        <v>16000</v>
      </c>
      <c r="F81" s="45">
        <v>38117</v>
      </c>
      <c r="G81" s="2">
        <f t="shared" si="0"/>
        <v>1600</v>
      </c>
      <c r="H81" s="2">
        <f t="shared" si="1"/>
        <v>960</v>
      </c>
      <c r="I81" s="47">
        <f t="shared" si="2"/>
        <v>18560</v>
      </c>
    </row>
    <row r="82" spans="1:9" x14ac:dyDescent="0.25">
      <c r="A82" s="34">
        <v>12</v>
      </c>
      <c r="B82" s="2" t="s">
        <v>39</v>
      </c>
      <c r="C82" s="43" t="s">
        <v>242</v>
      </c>
      <c r="D82" s="43" t="s">
        <v>241</v>
      </c>
      <c r="E82" s="44">
        <v>18000</v>
      </c>
      <c r="F82" s="45">
        <v>38150</v>
      </c>
      <c r="G82" s="2">
        <f t="shared" si="0"/>
        <v>1800</v>
      </c>
      <c r="H82" s="2">
        <f t="shared" si="1"/>
        <v>1080</v>
      </c>
      <c r="I82" s="47">
        <f t="shared" si="2"/>
        <v>20880</v>
      </c>
    </row>
    <row r="83" spans="1:9" x14ac:dyDescent="0.25">
      <c r="A83" s="34">
        <v>14</v>
      </c>
      <c r="B83" s="2" t="s">
        <v>41</v>
      </c>
      <c r="C83" s="43" t="s">
        <v>237</v>
      </c>
      <c r="D83" s="43" t="s">
        <v>245</v>
      </c>
      <c r="E83" s="44">
        <v>14000</v>
      </c>
      <c r="F83" s="45">
        <v>37511</v>
      </c>
      <c r="G83" s="2">
        <f t="shared" si="0"/>
        <v>1400</v>
      </c>
      <c r="H83" s="2">
        <f t="shared" si="1"/>
        <v>840</v>
      </c>
      <c r="I83" s="47">
        <f t="shared" si="2"/>
        <v>16240</v>
      </c>
    </row>
    <row r="84" spans="1:9" ht="15.75" customHeight="1" x14ac:dyDescent="0.25">
      <c r="A84" s="34">
        <v>15</v>
      </c>
      <c r="B84" s="2" t="s">
        <v>42</v>
      </c>
      <c r="C84" s="43" t="s">
        <v>234</v>
      </c>
      <c r="D84" s="43" t="s">
        <v>247</v>
      </c>
      <c r="E84" s="44">
        <v>24000</v>
      </c>
      <c r="F84" s="45">
        <v>37421</v>
      </c>
      <c r="G84" s="2">
        <f t="shared" si="0"/>
        <v>2400</v>
      </c>
      <c r="H84" s="2">
        <f t="shared" si="1"/>
        <v>1440</v>
      </c>
      <c r="I84" s="47">
        <f t="shared" si="2"/>
        <v>27840</v>
      </c>
    </row>
    <row r="85" spans="1:9" ht="15" customHeight="1" x14ac:dyDescent="0.25">
      <c r="A85" s="34">
        <v>17</v>
      </c>
      <c r="B85" s="2" t="s">
        <v>44</v>
      </c>
      <c r="C85" s="43" t="s">
        <v>237</v>
      </c>
      <c r="D85" s="43" t="s">
        <v>241</v>
      </c>
      <c r="E85" s="44">
        <v>12000</v>
      </c>
      <c r="F85" s="45">
        <v>38240</v>
      </c>
      <c r="G85" s="2">
        <f t="shared" si="0"/>
        <v>1200</v>
      </c>
      <c r="H85" s="2">
        <f t="shared" si="1"/>
        <v>720</v>
      </c>
      <c r="I85" s="47">
        <f t="shared" si="2"/>
        <v>13920</v>
      </c>
    </row>
    <row r="86" spans="1:9" x14ac:dyDescent="0.25">
      <c r="A86" s="34">
        <v>18</v>
      </c>
      <c r="B86" s="2" t="s">
        <v>45</v>
      </c>
      <c r="C86" s="43" t="s">
        <v>240</v>
      </c>
      <c r="D86" s="43" t="s">
        <v>248</v>
      </c>
      <c r="E86" s="44">
        <v>5000</v>
      </c>
      <c r="F86" s="45">
        <v>37549</v>
      </c>
      <c r="G86" s="2">
        <f t="shared" si="0"/>
        <v>500</v>
      </c>
      <c r="H86" s="2">
        <f t="shared" si="1"/>
        <v>300</v>
      </c>
      <c r="I86" s="47">
        <f t="shared" si="2"/>
        <v>5800</v>
      </c>
    </row>
    <row r="87" spans="1:9" x14ac:dyDescent="0.25">
      <c r="A87" s="34">
        <v>19</v>
      </c>
      <c r="B87" s="2" t="s">
        <v>46</v>
      </c>
      <c r="C87" s="43" t="s">
        <v>246</v>
      </c>
      <c r="D87" s="43" t="s">
        <v>245</v>
      </c>
      <c r="E87" s="44">
        <v>12000</v>
      </c>
      <c r="F87" s="45">
        <v>38293</v>
      </c>
      <c r="G87" s="2">
        <f t="shared" si="0"/>
        <v>1200</v>
      </c>
      <c r="H87" s="2">
        <f t="shared" si="1"/>
        <v>720</v>
      </c>
      <c r="I87" s="47">
        <f t="shared" si="2"/>
        <v>13920</v>
      </c>
    </row>
    <row r="88" spans="1:9" x14ac:dyDescent="0.25">
      <c r="A88" s="34">
        <v>20</v>
      </c>
      <c r="B88" s="2" t="s">
        <v>47</v>
      </c>
      <c r="C88" s="43" t="s">
        <v>240</v>
      </c>
      <c r="D88" s="43" t="s">
        <v>241</v>
      </c>
      <c r="E88" s="44">
        <v>20000</v>
      </c>
      <c r="F88" s="45">
        <v>38323</v>
      </c>
      <c r="G88" s="2">
        <f t="shared" si="0"/>
        <v>2000</v>
      </c>
      <c r="H88" s="2">
        <f t="shared" si="1"/>
        <v>1200</v>
      </c>
      <c r="I88" s="47">
        <f t="shared" si="2"/>
        <v>23200</v>
      </c>
    </row>
    <row r="89" spans="1:9" x14ac:dyDescent="0.25">
      <c r="A89" s="34">
        <v>21</v>
      </c>
      <c r="B89" s="2" t="s">
        <v>249</v>
      </c>
      <c r="C89" s="43" t="s">
        <v>250</v>
      </c>
      <c r="D89" s="43" t="s">
        <v>251</v>
      </c>
      <c r="E89" s="44">
        <v>10000</v>
      </c>
      <c r="F89" s="9">
        <v>38749</v>
      </c>
      <c r="G89" s="2">
        <f t="shared" si="0"/>
        <v>1000</v>
      </c>
      <c r="H89" s="2">
        <f t="shared" si="1"/>
        <v>600</v>
      </c>
      <c r="I89" s="47">
        <f t="shared" si="2"/>
        <v>11600</v>
      </c>
    </row>
    <row r="93" spans="1:9" x14ac:dyDescent="0.25">
      <c r="A93" t="s">
        <v>270</v>
      </c>
    </row>
    <row r="94" spans="1:9" x14ac:dyDescent="0.25">
      <c r="A94" s="130" t="s">
        <v>271</v>
      </c>
      <c r="B94" s="130"/>
      <c r="C94" s="130"/>
      <c r="D94" s="130"/>
      <c r="E94" s="130"/>
      <c r="F94" s="130"/>
      <c r="G94" s="130"/>
      <c r="H94" s="130"/>
      <c r="I94" s="130"/>
    </row>
    <row r="95" spans="1:9" x14ac:dyDescent="0.25">
      <c r="A95" s="1"/>
      <c r="B95" s="1" t="s">
        <v>281</v>
      </c>
      <c r="C95" s="1" t="s">
        <v>280</v>
      </c>
      <c r="D95" s="1" t="s">
        <v>279</v>
      </c>
      <c r="E95" s="1" t="s">
        <v>278</v>
      </c>
      <c r="F95" s="1" t="s">
        <v>282</v>
      </c>
      <c r="G95" s="1" t="s">
        <v>276</v>
      </c>
      <c r="H95" s="1" t="s">
        <v>277</v>
      </c>
    </row>
    <row r="96" spans="1:9" x14ac:dyDescent="0.25">
      <c r="A96" s="1" t="s">
        <v>272</v>
      </c>
      <c r="B96" s="2">
        <v>45</v>
      </c>
      <c r="C96" s="2">
        <v>79</v>
      </c>
      <c r="D96" s="2">
        <v>23</v>
      </c>
      <c r="E96" s="2">
        <v>367</v>
      </c>
      <c r="F96" s="2">
        <v>12</v>
      </c>
      <c r="G96" s="2">
        <v>123</v>
      </c>
      <c r="H96" s="2">
        <v>90</v>
      </c>
    </row>
    <row r="97" spans="1:8" x14ac:dyDescent="0.25">
      <c r="A97" s="1" t="s">
        <v>273</v>
      </c>
      <c r="B97" s="2">
        <v>67</v>
      </c>
      <c r="C97" s="2">
        <v>123</v>
      </c>
      <c r="D97" s="2">
        <v>45</v>
      </c>
      <c r="E97" s="2">
        <v>44</v>
      </c>
      <c r="F97" s="2">
        <v>45</v>
      </c>
      <c r="G97" s="2">
        <v>23</v>
      </c>
      <c r="H97" s="2">
        <v>78</v>
      </c>
    </row>
    <row r="98" spans="1:8" x14ac:dyDescent="0.25">
      <c r="A98" s="1" t="s">
        <v>274</v>
      </c>
      <c r="B98" s="2">
        <v>67</v>
      </c>
      <c r="C98" s="2">
        <v>45</v>
      </c>
      <c r="D98" s="2">
        <v>56</v>
      </c>
      <c r="E98" s="2">
        <v>78</v>
      </c>
      <c r="F98" s="2">
        <v>67</v>
      </c>
      <c r="G98" s="2">
        <v>45</v>
      </c>
      <c r="H98" s="2">
        <v>56</v>
      </c>
    </row>
    <row r="99" spans="1:8" x14ac:dyDescent="0.25">
      <c r="A99" s="1" t="s">
        <v>275</v>
      </c>
      <c r="B99" s="2">
        <v>90</v>
      </c>
      <c r="C99" s="2">
        <v>67</v>
      </c>
      <c r="D99" s="2">
        <v>78</v>
      </c>
      <c r="E99" s="2">
        <v>98</v>
      </c>
      <c r="F99" s="2">
        <v>89</v>
      </c>
      <c r="G99" s="2">
        <v>145</v>
      </c>
      <c r="H99" s="2">
        <v>78</v>
      </c>
    </row>
    <row r="103" spans="1:8" x14ac:dyDescent="0.25">
      <c r="A103" t="s">
        <v>284</v>
      </c>
    </row>
    <row r="105" spans="1:8" x14ac:dyDescent="0.25">
      <c r="A105" s="104" t="s">
        <v>285</v>
      </c>
      <c r="B105" s="105" t="s">
        <v>139</v>
      </c>
      <c r="D105" s="1" t="s">
        <v>285</v>
      </c>
      <c r="E105" s="1" t="s">
        <v>139</v>
      </c>
    </row>
    <row r="106" spans="1:8" x14ac:dyDescent="0.25">
      <c r="A106" s="106" t="s">
        <v>286</v>
      </c>
      <c r="B106" s="107">
        <v>25</v>
      </c>
      <c r="D106" s="2" t="s">
        <v>289</v>
      </c>
      <c r="E106" s="2">
        <v>34</v>
      </c>
    </row>
    <row r="107" spans="1:8" x14ac:dyDescent="0.25">
      <c r="A107" s="108" t="s">
        <v>287</v>
      </c>
      <c r="B107" s="109">
        <v>20</v>
      </c>
    </row>
    <row r="108" spans="1:8" x14ac:dyDescent="0.25">
      <c r="A108" s="110" t="s">
        <v>288</v>
      </c>
      <c r="B108" s="111">
        <v>15</v>
      </c>
    </row>
    <row r="109" spans="1:8" x14ac:dyDescent="0.25">
      <c r="A109" s="102" t="s">
        <v>289</v>
      </c>
      <c r="B109" s="103">
        <v>34</v>
      </c>
    </row>
    <row r="112" spans="1:8" x14ac:dyDescent="0.25">
      <c r="A112" t="s">
        <v>290</v>
      </c>
    </row>
    <row r="114" spans="1:3" x14ac:dyDescent="0.25">
      <c r="A114" s="51" t="s">
        <v>291</v>
      </c>
      <c r="B114" s="51" t="s">
        <v>292</v>
      </c>
      <c r="C114" s="51" t="s">
        <v>293</v>
      </c>
    </row>
    <row r="115" spans="1:3" x14ac:dyDescent="0.25">
      <c r="A115" s="54" t="s">
        <v>23</v>
      </c>
      <c r="B115" s="52" t="s">
        <v>294</v>
      </c>
      <c r="C115" s="52">
        <v>3000</v>
      </c>
    </row>
    <row r="116" spans="1:3" x14ac:dyDescent="0.25">
      <c r="A116" s="54" t="s">
        <v>23</v>
      </c>
      <c r="B116" s="52" t="s">
        <v>295</v>
      </c>
      <c r="C116" s="52">
        <v>40000</v>
      </c>
    </row>
    <row r="117" spans="1:3" x14ac:dyDescent="0.25">
      <c r="A117" s="54" t="s">
        <v>23</v>
      </c>
      <c r="B117" s="52" t="s">
        <v>296</v>
      </c>
      <c r="C117" s="52">
        <v>5000</v>
      </c>
    </row>
    <row r="118" spans="1:3" x14ac:dyDescent="0.25">
      <c r="A118" s="54" t="s">
        <v>53</v>
      </c>
      <c r="B118" s="53" t="s">
        <v>297</v>
      </c>
      <c r="C118" s="53">
        <v>20000</v>
      </c>
    </row>
    <row r="119" spans="1:3" x14ac:dyDescent="0.25">
      <c r="A119" s="54" t="s">
        <v>53</v>
      </c>
      <c r="B119" s="53" t="s">
        <v>298</v>
      </c>
      <c r="C119" s="53">
        <v>50000</v>
      </c>
    </row>
    <row r="120" spans="1:3" x14ac:dyDescent="0.25">
      <c r="A120" s="54" t="s">
        <v>53</v>
      </c>
      <c r="B120" s="53" t="s">
        <v>299</v>
      </c>
      <c r="C120" s="53">
        <v>60000</v>
      </c>
    </row>
  </sheetData>
  <sortState xmlns:xlrd2="http://schemas.microsoft.com/office/spreadsheetml/2017/richdata2" columnSort="1" ref="B95:H99">
    <sortCondition ref="B95:H95" customList="Sunday,Monday,Tuesday,Wednesday,Thursday,Friday,Saturday"/>
  </sortState>
  <dataConsolidate/>
  <customSheetViews>
    <customSheetView guid="{064965CD-BD07-4A4A-A46E-CBA62651141F}" topLeftCell="A94">
      <selection activeCell="A105" sqref="A105:B109"/>
      <pageMargins left="0.7" right="0.7" top="0.75" bottom="0.75" header="0.3" footer="0.3"/>
      <pageSetup orientation="portrait" r:id="rId1"/>
    </customSheetView>
  </customSheetViews>
  <mergeCells count="1">
    <mergeCell ref="A94:I94"/>
  </mergeCells>
  <dataValidations count="1">
    <dataValidation type="list" allowBlank="1" showInputMessage="1" showErrorMessage="1" sqref="D106" xr:uid="{00000000-0002-0000-0600-000000000000}">
      <formula1>$A$106:$A$109</formula1>
    </dataValidation>
  </dataValidation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O42"/>
  <sheetViews>
    <sheetView workbookViewId="0">
      <selection activeCell="B14" sqref="B14:N14"/>
    </sheetView>
  </sheetViews>
  <sheetFormatPr defaultRowHeight="15" x14ac:dyDescent="0.25"/>
  <cols>
    <col min="1" max="1" width="19.28515625" customWidth="1"/>
    <col min="3" max="3" width="11.5703125" bestFit="1" customWidth="1"/>
    <col min="6" max="6" width="12.5703125" bestFit="1" customWidth="1"/>
    <col min="10" max="10" width="12" bestFit="1" customWidth="1"/>
    <col min="14" max="14" width="21.85546875" customWidth="1"/>
  </cols>
  <sheetData>
    <row r="1" spans="1:15" ht="15.75" customHeight="1" x14ac:dyDescent="0.25">
      <c r="A1" s="132" t="s">
        <v>301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</row>
    <row r="2" spans="1:15" x14ac:dyDescent="0.25">
      <c r="A2" s="133" t="s">
        <v>302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</row>
    <row r="4" spans="1:15" x14ac:dyDescent="0.25">
      <c r="A4" s="133" t="s">
        <v>303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</row>
    <row r="5" spans="1:15" x14ac:dyDescent="0.25">
      <c r="A5" s="134" t="s">
        <v>304</v>
      </c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</row>
    <row r="7" spans="1:15" ht="16.5" x14ac:dyDescent="0.25">
      <c r="A7" s="68" t="s">
        <v>305</v>
      </c>
    </row>
    <row r="9" spans="1:15" x14ac:dyDescent="0.25">
      <c r="A9" s="69" t="s">
        <v>306</v>
      </c>
      <c r="B9" s="136" t="s">
        <v>307</v>
      </c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</row>
    <row r="10" spans="1:15" ht="16.5" customHeight="1" x14ac:dyDescent="0.25">
      <c r="A10" s="70" t="s">
        <v>308</v>
      </c>
      <c r="B10" s="131" t="s">
        <v>309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</row>
    <row r="11" spans="1:15" x14ac:dyDescent="0.25">
      <c r="A11" s="70" t="s">
        <v>310</v>
      </c>
      <c r="B11" s="131" t="s">
        <v>311</v>
      </c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</row>
    <row r="12" spans="1:15" x14ac:dyDescent="0.25">
      <c r="A12" s="70" t="s">
        <v>312</v>
      </c>
      <c r="B12" s="131" t="s">
        <v>313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</row>
    <row r="13" spans="1:15" x14ac:dyDescent="0.25">
      <c r="A13" s="70" t="s">
        <v>314</v>
      </c>
      <c r="B13" s="131" t="s">
        <v>330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</row>
    <row r="14" spans="1:15" x14ac:dyDescent="0.25">
      <c r="A14" s="70"/>
      <c r="B14" s="131" t="s">
        <v>331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</row>
    <row r="15" spans="1:15" x14ac:dyDescent="0.25">
      <c r="A15" s="70" t="s">
        <v>315</v>
      </c>
      <c r="B15" s="131" t="s">
        <v>316</v>
      </c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</row>
    <row r="16" spans="1:15" x14ac:dyDescent="0.25">
      <c r="A16" s="70" t="s">
        <v>317</v>
      </c>
      <c r="B16" s="131" t="s">
        <v>318</v>
      </c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</row>
    <row r="17" spans="1:14" x14ac:dyDescent="0.25">
      <c r="A17" s="70" t="s">
        <v>319</v>
      </c>
      <c r="B17" s="131" t="s">
        <v>332</v>
      </c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</row>
    <row r="18" spans="1:14" x14ac:dyDescent="0.25">
      <c r="A18" s="70" t="s">
        <v>320</v>
      </c>
      <c r="B18" s="131" t="s">
        <v>321</v>
      </c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</row>
    <row r="19" spans="1:14" x14ac:dyDescent="0.25">
      <c r="A19" s="70" t="s">
        <v>322</v>
      </c>
      <c r="B19" s="131" t="s">
        <v>323</v>
      </c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</row>
    <row r="20" spans="1:14" x14ac:dyDescent="0.25">
      <c r="A20" s="70" t="s">
        <v>324</v>
      </c>
      <c r="B20" s="137" t="s">
        <v>325</v>
      </c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9"/>
    </row>
    <row r="21" spans="1:14" x14ac:dyDescent="0.25">
      <c r="A21" s="70" t="s">
        <v>326</v>
      </c>
      <c r="B21" s="131" t="s">
        <v>327</v>
      </c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</row>
    <row r="22" spans="1:14" x14ac:dyDescent="0.25">
      <c r="A22" s="70" t="s">
        <v>328</v>
      </c>
      <c r="B22" s="131" t="s">
        <v>329</v>
      </c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</row>
    <row r="25" spans="1:14" x14ac:dyDescent="0.25">
      <c r="A25" s="71" t="s">
        <v>333</v>
      </c>
      <c r="B25" s="71" t="s">
        <v>72</v>
      </c>
      <c r="C25" s="72" t="s">
        <v>334</v>
      </c>
    </row>
    <row r="26" spans="1:14" x14ac:dyDescent="0.25">
      <c r="A26" s="73" t="s">
        <v>335</v>
      </c>
      <c r="B26" s="74" t="s">
        <v>336</v>
      </c>
      <c r="C26" s="75">
        <v>80000</v>
      </c>
      <c r="E26" s="77" t="s">
        <v>347</v>
      </c>
      <c r="F26" s="76"/>
      <c r="G26" s="76"/>
      <c r="I26" s="77" t="s">
        <v>350</v>
      </c>
      <c r="J26" s="76"/>
      <c r="M26" s="77" t="s">
        <v>353</v>
      </c>
    </row>
    <row r="27" spans="1:14" x14ac:dyDescent="0.25">
      <c r="A27" s="73" t="s">
        <v>273</v>
      </c>
      <c r="B27" s="74" t="s">
        <v>337</v>
      </c>
      <c r="C27" s="74">
        <v>40000</v>
      </c>
      <c r="E27" s="69" t="s">
        <v>333</v>
      </c>
      <c r="F27" s="69" t="s">
        <v>169</v>
      </c>
      <c r="I27" s="69" t="s">
        <v>333</v>
      </c>
      <c r="J27" s="69" t="s">
        <v>169</v>
      </c>
      <c r="M27" s="69" t="s">
        <v>333</v>
      </c>
      <c r="N27" s="69" t="s">
        <v>349</v>
      </c>
    </row>
    <row r="28" spans="1:14" x14ac:dyDescent="0.25">
      <c r="A28" s="73" t="s">
        <v>273</v>
      </c>
      <c r="B28" s="74" t="s">
        <v>338</v>
      </c>
      <c r="C28" s="74">
        <v>12345</v>
      </c>
      <c r="E28" s="48" t="s">
        <v>335</v>
      </c>
      <c r="F28" s="48">
        <f>DAVERAGE(A25:C36,"Sale",A25:A26)</f>
        <v>46344</v>
      </c>
      <c r="I28" s="48" t="s">
        <v>335</v>
      </c>
      <c r="J28" s="48">
        <f>DMIN(A25:C36,"sale",I27:I28)</f>
        <v>2345</v>
      </c>
      <c r="M28" s="48" t="s">
        <v>274</v>
      </c>
      <c r="N28" s="48">
        <f>DGET($A$25:$C$36,"sale",M27:M28)</f>
        <v>12345</v>
      </c>
    </row>
    <row r="29" spans="1:14" x14ac:dyDescent="0.25">
      <c r="A29" s="73" t="s">
        <v>273</v>
      </c>
      <c r="B29" s="74" t="s">
        <v>339</v>
      </c>
      <c r="C29" s="74">
        <v>23455</v>
      </c>
    </row>
    <row r="30" spans="1:14" x14ac:dyDescent="0.25">
      <c r="A30" s="73" t="s">
        <v>272</v>
      </c>
      <c r="B30" s="74" t="s">
        <v>340</v>
      </c>
      <c r="C30" s="74">
        <v>234455</v>
      </c>
      <c r="E30" s="69" t="s">
        <v>333</v>
      </c>
      <c r="F30" s="69" t="s">
        <v>169</v>
      </c>
    </row>
    <row r="31" spans="1:14" x14ac:dyDescent="0.25">
      <c r="A31" s="73" t="s">
        <v>272</v>
      </c>
      <c r="B31" s="74" t="s">
        <v>341</v>
      </c>
      <c r="C31" s="74">
        <v>2344</v>
      </c>
      <c r="E31" s="48" t="s">
        <v>272</v>
      </c>
      <c r="F31" s="48">
        <f>DAVERAGE(A25:C36,"Sale",E30:E31)</f>
        <v>118399.5</v>
      </c>
      <c r="I31" s="77" t="s">
        <v>351</v>
      </c>
      <c r="M31" s="77" t="s">
        <v>354</v>
      </c>
    </row>
    <row r="32" spans="1:14" x14ac:dyDescent="0.25">
      <c r="A32" s="73" t="s">
        <v>275</v>
      </c>
      <c r="B32" s="74" t="s">
        <v>342</v>
      </c>
      <c r="C32" s="74">
        <v>4567</v>
      </c>
      <c r="I32" s="69" t="s">
        <v>333</v>
      </c>
      <c r="J32" s="69" t="s">
        <v>349</v>
      </c>
      <c r="M32" s="69" t="s">
        <v>333</v>
      </c>
      <c r="N32" s="69" t="s">
        <v>349</v>
      </c>
    </row>
    <row r="33" spans="1:14" x14ac:dyDescent="0.25">
      <c r="A33" s="73" t="s">
        <v>275</v>
      </c>
      <c r="B33" s="74" t="s">
        <v>343</v>
      </c>
      <c r="C33" s="74">
        <v>8907</v>
      </c>
      <c r="I33" s="48" t="s">
        <v>335</v>
      </c>
      <c r="J33" s="48">
        <f>DCOUNT($A$25:$C$36,"sale",I32:I33)</f>
        <v>3</v>
      </c>
      <c r="M33" s="48" t="s">
        <v>272</v>
      </c>
      <c r="N33" s="48">
        <f>DPRODUCT($A$25:$C$36,"sale",M32:M33)</f>
        <v>549562520</v>
      </c>
    </row>
    <row r="34" spans="1:14" x14ac:dyDescent="0.25">
      <c r="A34" s="73" t="s">
        <v>335</v>
      </c>
      <c r="B34" s="74" t="s">
        <v>344</v>
      </c>
      <c r="C34" s="74">
        <v>56687</v>
      </c>
      <c r="E34" s="77" t="s">
        <v>348</v>
      </c>
    </row>
    <row r="35" spans="1:14" x14ac:dyDescent="0.25">
      <c r="A35" s="73" t="s">
        <v>335</v>
      </c>
      <c r="B35" s="74" t="s">
        <v>345</v>
      </c>
      <c r="C35" s="74">
        <v>2345</v>
      </c>
      <c r="E35" s="69" t="s">
        <v>333</v>
      </c>
      <c r="F35" s="69" t="s">
        <v>349</v>
      </c>
      <c r="I35" s="77" t="s">
        <v>352</v>
      </c>
      <c r="M35" s="77" t="s">
        <v>355</v>
      </c>
    </row>
    <row r="36" spans="1:14" x14ac:dyDescent="0.25">
      <c r="A36" s="73" t="s">
        <v>274</v>
      </c>
      <c r="B36" s="74" t="s">
        <v>346</v>
      </c>
      <c r="C36" s="74">
        <v>12345</v>
      </c>
      <c r="E36" s="48" t="s">
        <v>335</v>
      </c>
      <c r="F36" s="48">
        <f>DMAX(A25:C36,"Sale",E35:E36)</f>
        <v>80000</v>
      </c>
      <c r="I36" s="69" t="s">
        <v>333</v>
      </c>
      <c r="J36" s="69" t="s">
        <v>349</v>
      </c>
      <c r="M36" s="69" t="s">
        <v>333</v>
      </c>
      <c r="N36" s="69" t="s">
        <v>349</v>
      </c>
    </row>
    <row r="37" spans="1:14" x14ac:dyDescent="0.25">
      <c r="I37" s="48" t="s">
        <v>335</v>
      </c>
      <c r="J37" s="48">
        <f>DCOUNTA($A$25:$C$36,"sale",I36:I37)</f>
        <v>3</v>
      </c>
      <c r="M37" s="48" t="s">
        <v>273</v>
      </c>
      <c r="N37" s="48">
        <f>DSTDEV($A$25:$C$36,"sale",M36:M37)</f>
        <v>13916.226440142937</v>
      </c>
    </row>
    <row r="40" spans="1:14" x14ac:dyDescent="0.25">
      <c r="E40" s="77" t="s">
        <v>356</v>
      </c>
      <c r="I40" s="77" t="s">
        <v>357</v>
      </c>
      <c r="M40" s="77" t="s">
        <v>356</v>
      </c>
    </row>
    <row r="41" spans="1:14" x14ac:dyDescent="0.25">
      <c r="E41" s="69" t="s">
        <v>333</v>
      </c>
      <c r="F41" s="69" t="s">
        <v>349</v>
      </c>
      <c r="I41" s="69" t="s">
        <v>333</v>
      </c>
      <c r="J41" s="69" t="s">
        <v>349</v>
      </c>
      <c r="M41" s="69" t="s">
        <v>333</v>
      </c>
      <c r="N41" s="69" t="s">
        <v>349</v>
      </c>
    </row>
    <row r="42" spans="1:14" x14ac:dyDescent="0.25">
      <c r="E42" s="48" t="s">
        <v>273</v>
      </c>
      <c r="F42" s="48">
        <f>DSTDEVP($A$25:$C$36,"sale",E41:E42)</f>
        <v>11362.551307792728</v>
      </c>
      <c r="I42" s="48" t="s">
        <v>273</v>
      </c>
      <c r="J42" s="48">
        <f>DVAR($A$25:$C$36,"sale",I41:I42)</f>
        <v>193661358.33333337</v>
      </c>
      <c r="M42" s="48" t="s">
        <v>273</v>
      </c>
      <c r="N42" s="48">
        <f>DVARP($A$25:$C$36,"sale",M41:M42)</f>
        <v>129107572.22222222</v>
      </c>
    </row>
  </sheetData>
  <customSheetViews>
    <customSheetView guid="{064965CD-BD07-4A4A-A46E-CBA62651141F}">
      <selection sqref="A1:O1"/>
      <pageMargins left="0.7" right="0.7" top="0.75" bottom="0.75" header="0.3" footer="0.3"/>
    </customSheetView>
  </customSheetViews>
  <mergeCells count="18">
    <mergeCell ref="B21:N21"/>
    <mergeCell ref="B22:N22"/>
    <mergeCell ref="B20:N20"/>
    <mergeCell ref="B16:N16"/>
    <mergeCell ref="B17:N17"/>
    <mergeCell ref="B18:N18"/>
    <mergeCell ref="B19:N19"/>
    <mergeCell ref="B15:N15"/>
    <mergeCell ref="A1:O1"/>
    <mergeCell ref="A2:O2"/>
    <mergeCell ref="A4:O4"/>
    <mergeCell ref="A5:O5"/>
    <mergeCell ref="B9:N9"/>
    <mergeCell ref="B10:N10"/>
    <mergeCell ref="B11:N11"/>
    <mergeCell ref="B12:N12"/>
    <mergeCell ref="B13:N13"/>
    <mergeCell ref="B14:N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D4"/>
  <sheetViews>
    <sheetView workbookViewId="0">
      <selection activeCell="D23" sqref="D23"/>
    </sheetView>
  </sheetViews>
  <sheetFormatPr defaultRowHeight="15" x14ac:dyDescent="0.25"/>
  <cols>
    <col min="1" max="5" width="18.140625" customWidth="1"/>
    <col min="6" max="7" width="23.140625" customWidth="1"/>
    <col min="8" max="8" width="23.140625" bestFit="1" customWidth="1"/>
    <col min="9" max="10" width="18.140625" bestFit="1" customWidth="1"/>
    <col min="11" max="13" width="18.140625" customWidth="1"/>
    <col min="14" max="15" width="18.140625" bestFit="1" customWidth="1"/>
    <col min="16" max="19" width="18.140625" customWidth="1"/>
    <col min="20" max="20" width="18.140625" bestFit="1" customWidth="1"/>
    <col min="21" max="21" width="23.140625" customWidth="1"/>
    <col min="22" max="25" width="23.140625" bestFit="1" customWidth="1"/>
  </cols>
  <sheetData>
    <row r="1" spans="1:4" x14ac:dyDescent="0.25">
      <c r="A1" s="84" t="s">
        <v>333</v>
      </c>
      <c r="B1" t="s">
        <v>272</v>
      </c>
    </row>
    <row r="3" spans="1:4" x14ac:dyDescent="0.25">
      <c r="A3" t="s">
        <v>388</v>
      </c>
      <c r="B3" t="s">
        <v>389</v>
      </c>
      <c r="C3" t="s">
        <v>390</v>
      </c>
      <c r="D3" t="s">
        <v>391</v>
      </c>
    </row>
    <row r="4" spans="1:4" x14ac:dyDescent="0.25">
      <c r="A4">
        <v>23456.45</v>
      </c>
      <c r="B4">
        <v>43214.78</v>
      </c>
      <c r="C4">
        <v>98765.34</v>
      </c>
      <c r="D4">
        <v>76543.23</v>
      </c>
    </row>
  </sheetData>
  <customSheetViews>
    <customSheetView guid="{064965CD-BD07-4A4A-A46E-CBA62651141F}">
      <selection activeCell="D23" sqref="D23"/>
      <pageMargins left="0.7" right="0.7" top="0.75" bottom="0.75" header="0.3" footer="0.3"/>
    </customSheetView>
  </customSheetView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Basics Functions</vt:lpstr>
      <vt:lpstr>Custom number format &amp; text fun</vt:lpstr>
      <vt:lpstr>conditional formatting</vt:lpstr>
      <vt:lpstr>Name Range</vt:lpstr>
      <vt:lpstr>functions &amp; formulas</vt:lpstr>
      <vt:lpstr>Lookup &amp; Pivot Table</vt:lpstr>
      <vt:lpstr>Sort &amp; Filter Data in Tables</vt:lpstr>
      <vt:lpstr>Database Functions</vt:lpstr>
      <vt:lpstr>Sheet2</vt:lpstr>
      <vt:lpstr>Working with Charts</vt:lpstr>
      <vt:lpstr>Shared Workbooks</vt:lpstr>
      <vt:lpstr>Linking multiple workbooks</vt:lpstr>
      <vt:lpstr>Protecting Workbooks</vt:lpstr>
      <vt:lpstr>Basic_Salary</vt:lpstr>
      <vt:lpstr>DA</vt:lpstr>
      <vt:lpstr>HRA</vt:lpstr>
      <vt:lpstr>StaticStoreAmount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Swarnalatha Devarakonda</cp:lastModifiedBy>
  <cp:lastPrinted>2015-03-06T05:43:09Z</cp:lastPrinted>
  <dcterms:created xsi:type="dcterms:W3CDTF">2015-02-26T09:46:41Z</dcterms:created>
  <dcterms:modified xsi:type="dcterms:W3CDTF">2024-10-15T06:53:30Z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7f20b549-d20e-4c1a-94a1-8a5c0710ca9f</vt:lpwstr>
  </property>
</Properties>
</file>