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2560" windowHeight="10650" tabRatio="146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D27" i="1"/>
  <c r="H24"/>
  <c r="H23"/>
  <c r="E22"/>
  <c r="C22"/>
  <c r="D22" s="1"/>
  <c r="H22" s="1"/>
  <c r="H21"/>
  <c r="G21"/>
  <c r="E21"/>
  <c r="H12"/>
  <c r="D16" s="1"/>
  <c r="H13"/>
  <c r="B30"/>
  <c r="D30" s="1"/>
  <c r="B29"/>
  <c r="D29" s="1"/>
  <c r="C11"/>
  <c r="D11" s="1"/>
  <c r="H11" s="1"/>
  <c r="H10"/>
  <c r="C4"/>
  <c r="D4" s="1"/>
  <c r="H4" s="1"/>
  <c r="H3"/>
  <c r="G3"/>
  <c r="E10" s="1"/>
  <c r="G10" s="1"/>
  <c r="G22" l="1"/>
  <c r="D26" s="1"/>
  <c r="G4"/>
  <c r="E11" s="1"/>
  <c r="G11" s="1"/>
  <c r="D15" s="1"/>
  <c r="D32"/>
  <c r="B34"/>
  <c r="D31"/>
  <c r="D6" l="1"/>
</calcChain>
</file>

<file path=xl/sharedStrings.xml><?xml version="1.0" encoding="utf-8"?>
<sst xmlns="http://schemas.openxmlformats.org/spreadsheetml/2006/main" count="45" uniqueCount="22">
  <si>
    <t>Pass 1</t>
  </si>
  <si>
    <t>Print the Scara_cal gcode in the calibration folder, and measure the lengths of the following legs</t>
  </si>
  <si>
    <t>Dimension</t>
  </si>
  <si>
    <t>Measurement</t>
  </si>
  <si>
    <t>Current Step/deg</t>
  </si>
  <si>
    <t>Current Scaling Factor</t>
  </si>
  <si>
    <t>New Step M92</t>
  </si>
  <si>
    <t>New factor M365</t>
  </si>
  <si>
    <t>Theta</t>
  </si>
  <si>
    <t>Psi</t>
  </si>
  <si>
    <t>Enter the new Psi value:</t>
  </si>
  <si>
    <t>Pass 2</t>
  </si>
  <si>
    <t>X</t>
  </si>
  <si>
    <t>Y</t>
  </si>
  <si>
    <t>Pass 3</t>
  </si>
  <si>
    <t>Relative x</t>
  </si>
  <si>
    <t>Relative y</t>
  </si>
  <si>
    <t>theta</t>
  </si>
  <si>
    <t>psi</t>
  </si>
  <si>
    <t>ratio</t>
  </si>
  <si>
    <t>Enter the new scaling value:</t>
  </si>
  <si>
    <t>Note: Theta is calbrated to 90 using the calibration routine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</si>
</sst>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rgb="FFC0C0C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EA79F"/>
        <bgColor rgb="FFB3B3B3"/>
      </patternFill>
    </fill>
    <fill>
      <patternFill patternType="solid">
        <fgColor rgb="FFC0C0C0"/>
        <bgColor rgb="FFB3B3B3"/>
      </patternFill>
    </fill>
    <fill>
      <patternFill patternType="solid">
        <fgColor rgb="FFB3B3B3"/>
        <bgColor rgb="FFAEA79F"/>
      </patternFill>
    </fill>
    <fill>
      <patternFill patternType="solid">
        <fgColor rgb="FF00FF0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1" fillId="0" borderId="0" xfId="0" applyFont="1" applyProtection="1"/>
    <xf numFmtId="0" fontId="0" fillId="0" borderId="0" xfId="0" applyProtection="1"/>
    <xf numFmtId="164" fontId="0" fillId="0" borderId="0" xfId="0" applyNumberFormat="1" applyProtection="1"/>
    <xf numFmtId="0" fontId="0" fillId="0" borderId="0" xfId="0" applyAlignment="1" applyProtection="1">
      <alignment wrapText="1"/>
    </xf>
    <xf numFmtId="0" fontId="0" fillId="3" borderId="0" xfId="0" applyFill="1" applyBorder="1" applyProtection="1"/>
    <xf numFmtId="0" fontId="0" fillId="4" borderId="0" xfId="0" applyFill="1" applyProtection="1"/>
    <xf numFmtId="0" fontId="2" fillId="5" borderId="0" xfId="0" applyFont="1" applyFill="1" applyProtection="1"/>
    <xf numFmtId="0" fontId="3" fillId="4" borderId="0" xfId="0" applyFont="1" applyFill="1" applyProtection="1"/>
    <xf numFmtId="0" fontId="2" fillId="6" borderId="0" xfId="0" applyFont="1" applyFill="1" applyProtection="1"/>
    <xf numFmtId="0" fontId="0" fillId="0" borderId="0" xfId="0" applyFont="1" applyAlignment="1" applyProtection="1">
      <alignment vertical="top"/>
    </xf>
    <xf numFmtId="164" fontId="4" fillId="6" borderId="6" xfId="0" quotePrefix="1" applyNumberFormat="1" applyFont="1" applyFill="1" applyBorder="1" applyAlignment="1" applyProtection="1">
      <alignment horizontal="center" vertical="top"/>
    </xf>
    <xf numFmtId="164" fontId="4" fillId="6" borderId="7" xfId="0" quotePrefix="1" applyNumberFormat="1" applyFont="1" applyFill="1" applyBorder="1" applyAlignment="1" applyProtection="1">
      <alignment horizontal="center" vertical="top"/>
    </xf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top"/>
    </xf>
    <xf numFmtId="164" fontId="0" fillId="0" borderId="0" xfId="0" applyNumberFormat="1" applyFont="1" applyFill="1" applyBorder="1" applyAlignment="1" applyProtection="1">
      <alignment horizontal="right" vertical="top"/>
    </xf>
    <xf numFmtId="0" fontId="0" fillId="0" borderId="0" xfId="0" applyFill="1" applyBorder="1" applyAlignment="1" applyProtection="1">
      <alignment horizontal="left" vertical="top"/>
    </xf>
    <xf numFmtId="164" fontId="0" fillId="0" borderId="0" xfId="0" applyNumberFormat="1" applyFill="1" applyBorder="1" applyProtection="1"/>
    <xf numFmtId="0" fontId="0" fillId="6" borderId="0" xfId="0" applyFill="1" applyProtection="1"/>
    <xf numFmtId="0" fontId="0" fillId="0" borderId="0" xfId="0" applyAlignment="1" applyProtection="1">
      <alignment vertical="top"/>
    </xf>
    <xf numFmtId="164" fontId="4" fillId="6" borderId="8" xfId="0" quotePrefix="1" applyNumberFormat="1" applyFont="1" applyFill="1" applyBorder="1" applyAlignment="1" applyProtection="1">
      <alignment horizontal="center" vertical="top"/>
    </xf>
    <xf numFmtId="164" fontId="4" fillId="6" borderId="9" xfId="0" quotePrefix="1" applyNumberFormat="1" applyFont="1" applyFill="1" applyBorder="1" applyAlignment="1" applyProtection="1">
      <alignment horizontal="center" vertical="top"/>
    </xf>
    <xf numFmtId="164" fontId="4" fillId="6" borderId="10" xfId="0" quotePrefix="1" applyNumberFormat="1" applyFont="1" applyFill="1" applyBorder="1" applyAlignment="1" applyProtection="1">
      <alignment horizontal="center" vertical="top"/>
    </xf>
    <xf numFmtId="164" fontId="4" fillId="6" borderId="11" xfId="0" quotePrefix="1" applyNumberFormat="1" applyFont="1" applyFill="1" applyBorder="1" applyAlignment="1" applyProtection="1">
      <alignment horizontal="center" vertical="top"/>
    </xf>
    <xf numFmtId="164" fontId="4" fillId="6" borderId="12" xfId="0" quotePrefix="1" applyNumberFormat="1" applyFont="1" applyFill="1" applyBorder="1" applyAlignment="1" applyProtection="1">
      <alignment horizontal="center" vertical="top"/>
    </xf>
    <xf numFmtId="164" fontId="4" fillId="6" borderId="13" xfId="0" quotePrefix="1" applyNumberFormat="1" applyFont="1" applyFill="1" applyBorder="1" applyAlignment="1" applyProtection="1">
      <alignment horizontal="center" vertical="top"/>
    </xf>
    <xf numFmtId="0" fontId="0" fillId="0" borderId="0" xfId="0" applyFill="1" applyProtection="1"/>
    <xf numFmtId="0" fontId="0" fillId="0" borderId="0" xfId="0" applyFill="1" applyAlignment="1" applyProtection="1">
      <alignment vertical="top"/>
    </xf>
    <xf numFmtId="164" fontId="4" fillId="0" borderId="0" xfId="0" quotePrefix="1" applyNumberFormat="1" applyFont="1" applyFill="1" applyBorder="1" applyAlignment="1" applyProtection="1">
      <alignment horizontal="center" vertical="top"/>
    </xf>
    <xf numFmtId="164" fontId="0" fillId="0" borderId="0" xfId="0" applyNumberFormat="1" applyFill="1" applyProtection="1"/>
    <xf numFmtId="10" fontId="0" fillId="0" borderId="0" xfId="0" applyNumberForma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79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zoomScaleNormal="100" workbookViewId="0">
      <selection activeCell="D6" sqref="D6:E6"/>
    </sheetView>
  </sheetViews>
  <sheetFormatPr defaultRowHeight="12.75"/>
  <cols>
    <col min="1" max="3" width="11.5703125" style="7"/>
    <col min="4" max="4" width="11.5703125" style="8"/>
    <col min="5" max="5" width="15.140625" style="7"/>
    <col min="6" max="6" width="13.28515625" style="7"/>
    <col min="7" max="7" width="11.5703125" style="7"/>
    <col min="8" max="8" width="9.42578125" style="7"/>
    <col min="9" max="9" width="11.5703125" style="8"/>
    <col min="10" max="1025" width="11.5703125" style="7"/>
    <col min="1026" max="16384" width="9.140625" style="7"/>
  </cols>
  <sheetData>
    <row r="1" spans="1:10" ht="22.35" customHeight="1">
      <c r="A1" s="6" t="s">
        <v>0</v>
      </c>
      <c r="B1" s="7" t="s">
        <v>1</v>
      </c>
      <c r="F1" s="9"/>
      <c r="G1" s="9"/>
      <c r="H1" s="9"/>
    </row>
    <row r="2" spans="1:10" ht="32.1" customHeight="1">
      <c r="A2" s="7" t="s">
        <v>2</v>
      </c>
      <c r="B2" s="7" t="s">
        <v>3</v>
      </c>
      <c r="E2" s="7" t="s">
        <v>4</v>
      </c>
      <c r="F2" s="9" t="s">
        <v>5</v>
      </c>
      <c r="G2" s="9" t="s">
        <v>6</v>
      </c>
      <c r="H2" s="9" t="s">
        <v>7</v>
      </c>
    </row>
    <row r="3" spans="1:10">
      <c r="A3" s="7" t="s">
        <v>8</v>
      </c>
      <c r="B3" s="1"/>
      <c r="C3" s="10"/>
      <c r="E3" s="2"/>
      <c r="F3" s="11"/>
      <c r="G3" s="12">
        <f>E3</f>
        <v>0</v>
      </c>
      <c r="H3" s="13" t="e">
        <f>ROUND(D3/C3,3)</f>
        <v>#DIV/0!</v>
      </c>
      <c r="J3" s="7" t="s">
        <v>21</v>
      </c>
    </row>
    <row r="4" spans="1:10">
      <c r="A4" s="7" t="s">
        <v>9</v>
      </c>
      <c r="B4" s="3"/>
      <c r="C4" s="10" t="e">
        <f>B3/B4</f>
        <v>#DIV/0!</v>
      </c>
      <c r="D4" s="8" t="e">
        <f>B4*C4</f>
        <v>#DIV/0!</v>
      </c>
      <c r="E4" s="4"/>
      <c r="F4" s="11"/>
      <c r="G4" s="14">
        <f>IFERROR(ROUND(C4*E4,5),0)</f>
        <v>0</v>
      </c>
      <c r="H4" s="13" t="e">
        <f>ROUND(D4/C4,3)</f>
        <v>#DIV/0!</v>
      </c>
    </row>
    <row r="5" spans="1:10" ht="13.5" thickBot="1"/>
    <row r="6" spans="1:10" ht="15.75" thickBot="1">
      <c r="B6" s="15" t="s">
        <v>10</v>
      </c>
      <c r="D6" s="16" t="str">
        <f xml:space="preserve"> CONCATENATE("M92 Y",TEXT(G4,"0.00000"))</f>
        <v>M92 Y0.00000</v>
      </c>
      <c r="E6" s="17"/>
    </row>
    <row r="7" spans="1:10" s="18" customFormat="1" ht="32.85" customHeight="1">
      <c r="B7" s="19"/>
      <c r="D7" s="20"/>
      <c r="E7" s="21"/>
      <c r="I7" s="22"/>
    </row>
    <row r="8" spans="1:10" ht="22.35" customHeight="1">
      <c r="A8" s="6" t="s">
        <v>11</v>
      </c>
      <c r="B8" s="7" t="s">
        <v>1</v>
      </c>
      <c r="F8" s="9"/>
      <c r="G8" s="9"/>
      <c r="H8" s="9"/>
    </row>
    <row r="9" spans="1:10" ht="32.1" customHeight="1">
      <c r="A9" s="7" t="s">
        <v>2</v>
      </c>
      <c r="B9" s="7" t="s">
        <v>3</v>
      </c>
      <c r="E9" s="7" t="s">
        <v>4</v>
      </c>
      <c r="F9" s="9" t="s">
        <v>5</v>
      </c>
      <c r="G9" s="9" t="s">
        <v>6</v>
      </c>
      <c r="H9" s="9" t="s">
        <v>7</v>
      </c>
    </row>
    <row r="10" spans="1:10">
      <c r="A10" s="7" t="s">
        <v>8</v>
      </c>
      <c r="B10" s="1"/>
      <c r="C10" s="10"/>
      <c r="E10" s="11">
        <f>G3</f>
        <v>0</v>
      </c>
      <c r="F10" s="11"/>
      <c r="G10" s="12">
        <f>E10</f>
        <v>0</v>
      </c>
      <c r="H10" s="13" t="e">
        <f>ROUND(D10/C10,3)</f>
        <v>#DIV/0!</v>
      </c>
    </row>
    <row r="11" spans="1:10" ht="15.6" customHeight="1">
      <c r="A11" s="7" t="s">
        <v>9</v>
      </c>
      <c r="B11" s="3"/>
      <c r="C11" s="10" t="e">
        <f>B10/B11</f>
        <v>#DIV/0!</v>
      </c>
      <c r="D11" s="8" t="e">
        <f>B11*C11</f>
        <v>#DIV/0!</v>
      </c>
      <c r="E11" s="11">
        <f>G4</f>
        <v>0</v>
      </c>
      <c r="F11" s="11"/>
      <c r="G11" s="14">
        <f>IFERROR(ROUND(C11*E11,5),0)</f>
        <v>0</v>
      </c>
      <c r="H11" s="13" t="e">
        <f>ROUND(D11/C11,3)</f>
        <v>#DIV/0!</v>
      </c>
    </row>
    <row r="12" spans="1:10">
      <c r="A12" s="7" t="s">
        <v>12</v>
      </c>
      <c r="B12" s="5"/>
      <c r="C12" s="10"/>
      <c r="D12" s="8">
        <v>100</v>
      </c>
      <c r="E12" s="11"/>
      <c r="F12" s="2">
        <v>1</v>
      </c>
      <c r="G12" s="11"/>
      <c r="H12" s="23">
        <f>IFERROR(ROUND(D12/B12*F12,3),1)</f>
        <v>1</v>
      </c>
    </row>
    <row r="13" spans="1:10">
      <c r="A13" s="7" t="s">
        <v>13</v>
      </c>
      <c r="B13" s="3"/>
      <c r="C13" s="10"/>
      <c r="D13" s="8">
        <v>100</v>
      </c>
      <c r="E13" s="11"/>
      <c r="F13" s="4">
        <v>1</v>
      </c>
      <c r="G13" s="11"/>
      <c r="H13" s="23">
        <f>IFERROR(ROUND(D13/B13*F13,3),1)</f>
        <v>1</v>
      </c>
    </row>
    <row r="14" spans="1:10" ht="13.5" thickBot="1"/>
    <row r="15" spans="1:10" ht="15">
      <c r="B15" s="24" t="s">
        <v>10</v>
      </c>
      <c r="D15" s="25" t="str">
        <f xml:space="preserve"> CONCATENATE("M92   Y",TEXT(G11,"0.00000"))</f>
        <v>M92   Y0.00000</v>
      </c>
      <c r="E15" s="26"/>
      <c r="F15" s="27"/>
    </row>
    <row r="16" spans="1:10" ht="15.75" thickBot="1">
      <c r="B16" s="24" t="s">
        <v>20</v>
      </c>
      <c r="D16" s="28" t="str">
        <f xml:space="preserve"> CONCATENATE("M665  A",TEXT(H12,"0.00000"),"  B",TEXT(H13,"0.00000"))</f>
        <v>M665  A1.00000  B1.00000</v>
      </c>
      <c r="E16" s="29"/>
      <c r="F16" s="30"/>
    </row>
    <row r="19" spans="1:9" ht="22.35" customHeight="1">
      <c r="A19" s="6" t="s">
        <v>14</v>
      </c>
      <c r="B19" s="7" t="s">
        <v>1</v>
      </c>
      <c r="F19" s="9"/>
      <c r="G19" s="9"/>
      <c r="H19" s="9"/>
    </row>
    <row r="20" spans="1:9" ht="39" thickBot="1">
      <c r="A20" s="7" t="s">
        <v>2</v>
      </c>
      <c r="B20" s="7" t="s">
        <v>3</v>
      </c>
      <c r="E20" s="7" t="s">
        <v>4</v>
      </c>
      <c r="F20" s="9" t="s">
        <v>5</v>
      </c>
      <c r="G20" s="9" t="s">
        <v>6</v>
      </c>
      <c r="H20" s="9" t="s">
        <v>7</v>
      </c>
    </row>
    <row r="21" spans="1:9">
      <c r="A21" s="7" t="s">
        <v>8</v>
      </c>
      <c r="B21" s="1"/>
      <c r="C21" s="10"/>
      <c r="E21" s="11">
        <f>G14</f>
        <v>0</v>
      </c>
      <c r="F21" s="11"/>
      <c r="G21" s="12">
        <f>E21</f>
        <v>0</v>
      </c>
      <c r="H21" s="13" t="e">
        <f>ROUND(D21/C21,3)</f>
        <v>#DIV/0!</v>
      </c>
    </row>
    <row r="22" spans="1:9" ht="13.5" thickBot="1">
      <c r="A22" s="7" t="s">
        <v>9</v>
      </c>
      <c r="B22" s="3"/>
      <c r="C22" s="10" t="e">
        <f>B21/B22</f>
        <v>#DIV/0!</v>
      </c>
      <c r="D22" s="8" t="e">
        <f>B22*C22</f>
        <v>#DIV/0!</v>
      </c>
      <c r="E22" s="11">
        <f>G15</f>
        <v>0</v>
      </c>
      <c r="F22" s="11"/>
      <c r="G22" s="14">
        <f>IFERROR(ROUND(C22*E22,5),0)</f>
        <v>0</v>
      </c>
      <c r="H22" s="13" t="e">
        <f>ROUND(D22/C22,3)</f>
        <v>#DIV/0!</v>
      </c>
    </row>
    <row r="23" spans="1:9" ht="13.5" thickTop="1">
      <c r="A23" s="7" t="s">
        <v>12</v>
      </c>
      <c r="B23" s="5"/>
      <c r="C23" s="10"/>
      <c r="D23" s="8">
        <v>100</v>
      </c>
      <c r="E23" s="11"/>
      <c r="F23" s="2">
        <v>1</v>
      </c>
      <c r="G23" s="11"/>
      <c r="H23" s="23">
        <f>IFERROR(ROUND(D23/B23*F23,3),1)</f>
        <v>1</v>
      </c>
    </row>
    <row r="24" spans="1:9" ht="13.5" thickBot="1">
      <c r="A24" s="7" t="s">
        <v>13</v>
      </c>
      <c r="B24" s="3"/>
      <c r="C24" s="10"/>
      <c r="D24" s="8">
        <v>100</v>
      </c>
      <c r="E24" s="11"/>
      <c r="F24" s="4">
        <v>1</v>
      </c>
      <c r="G24" s="11"/>
      <c r="H24" s="23">
        <f>IFERROR(ROUND(D24/B24*F24,3),1)</f>
        <v>1</v>
      </c>
    </row>
    <row r="25" spans="1:9" ht="13.5" thickBot="1"/>
    <row r="26" spans="1:9" ht="15">
      <c r="B26" s="24" t="s">
        <v>10</v>
      </c>
      <c r="D26" s="25" t="str">
        <f xml:space="preserve"> CONCATENATE("M92   Y",TEXT(G22,"0.00000"))</f>
        <v>M92   Y0.00000</v>
      </c>
      <c r="E26" s="26"/>
      <c r="F26" s="27"/>
    </row>
    <row r="27" spans="1:9" ht="15.75" thickBot="1">
      <c r="B27" s="24" t="s">
        <v>20</v>
      </c>
      <c r="D27" s="28" t="str">
        <f xml:space="preserve"> CONCATENATE("M665  A",TEXT(H23,"0.00000"),"  B",TEXT(H24,"0.00000"))</f>
        <v>M665  A1.00000  B1.00000</v>
      </c>
      <c r="E27" s="29"/>
      <c r="F27" s="30"/>
    </row>
    <row r="28" spans="1:9" s="31" customFormat="1" ht="15">
      <c r="B28" s="32"/>
      <c r="D28" s="33"/>
      <c r="E28" s="33"/>
      <c r="F28" s="33"/>
      <c r="I28" s="34"/>
    </row>
    <row r="29" spans="1:9" hidden="1">
      <c r="A29" s="7" t="s">
        <v>15</v>
      </c>
      <c r="B29" s="7">
        <f>D23/100*55</f>
        <v>55</v>
      </c>
      <c r="D29" s="8">
        <f>B29/D23</f>
        <v>0.55000000000000004</v>
      </c>
    </row>
    <row r="30" spans="1:9" hidden="1">
      <c r="A30" s="7" t="s">
        <v>16</v>
      </c>
      <c r="B30" s="7">
        <f>D24/100*83.516</f>
        <v>83.516000000000005</v>
      </c>
      <c r="D30" s="8">
        <f>B30/D24</f>
        <v>0.83516000000000001</v>
      </c>
    </row>
    <row r="31" spans="1:9" hidden="1">
      <c r="A31" s="7" t="s">
        <v>17</v>
      </c>
      <c r="B31" s="7">
        <v>100</v>
      </c>
      <c r="D31" s="8">
        <f>B31*(SQRT(POWER(B29,2)+POWER(B30,2)))/100</f>
        <v>99.99961127924449</v>
      </c>
    </row>
    <row r="32" spans="1:9" hidden="1">
      <c r="A32" s="7" t="s">
        <v>18</v>
      </c>
      <c r="B32" s="7">
        <v>100</v>
      </c>
      <c r="D32" s="8">
        <f>B32*(SQRT(POWER(B29,2)+POWER(B30,2)))/100</f>
        <v>99.99961127924449</v>
      </c>
    </row>
    <row r="33" spans="1:3" hidden="1"/>
    <row r="34" spans="1:3" hidden="1">
      <c r="A34" s="7" t="s">
        <v>19</v>
      </c>
      <c r="B34" s="35">
        <f>SQRT(POWER(B29,2)+POWER(B30,2))</f>
        <v>99.99961127924449</v>
      </c>
      <c r="C34" s="35"/>
    </row>
  </sheetData>
  <sheetProtection sheet="1" objects="1" scenarios="1"/>
  <mergeCells count="5">
    <mergeCell ref="D26:F26"/>
    <mergeCell ref="D27:F27"/>
    <mergeCell ref="D6:E6"/>
    <mergeCell ref="D15:F15"/>
    <mergeCell ref="D16:F1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1227205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Harley</dc:creator>
  <cp:lastModifiedBy>Quentin Harley</cp:lastModifiedBy>
  <cp:revision>13</cp:revision>
  <dcterms:created xsi:type="dcterms:W3CDTF">2013-07-16T23:38:45Z</dcterms:created>
  <dcterms:modified xsi:type="dcterms:W3CDTF">2016-03-07T11:36:30Z</dcterms:modified>
  <dc:language>en-ZA</dc:language>
</cp:coreProperties>
</file>