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906"/>
  </bookViews>
  <sheets>
    <sheet name="Навигация" sheetId="9" r:id="rId1"/>
    <sheet name="ИсходДанные" sheetId="4" r:id="rId2"/>
    <sheet name="СводТабл" sheetId="13" r:id="rId3"/>
    <sheet name="СводТаблППсоСрезом" sheetId="12" r:id="rId4"/>
    <sheet name="СводТаблПВсоСрезом" sheetId="10" r:id="rId5"/>
    <sheet name="ПрогнозFORECAST" sheetId="14" r:id="rId6"/>
  </sheets>
  <definedNames>
    <definedName name="ВстроеннаяВременнаяШкала_Дата_заключения_договора">#N/A</definedName>
    <definedName name="ВстроеннаяВременнаяШкала_Дата_заключения_договора1">#N/A</definedName>
    <definedName name="Срез_Вид_груза__щебень_гипс">#N/A</definedName>
    <definedName name="Срез_Вид_груза__щебень_гипс1">#N/A</definedName>
    <definedName name="Срез_Вид_перевозки">#N/A</definedName>
    <definedName name="Срез_Поставщик2">#N/A</definedName>
  </definedNames>
  <calcPr calcId="152511"/>
  <pivotCaches>
    <pivotCache cacheId="0" r:id="rId7"/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  <x15:timelineCacheRef r:id="rId14"/>
      </x15:timelineCacheRefs>
    </ext>
  </extLst>
</workbook>
</file>

<file path=xl/calcChain.xml><?xml version="1.0" encoding="utf-8"?>
<calcChain xmlns="http://schemas.openxmlformats.org/spreadsheetml/2006/main"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3" i="4"/>
  <c r="D50" i="13" l="1"/>
  <c r="D49" i="13"/>
  <c r="D47" i="13"/>
  <c r="D45" i="13"/>
  <c r="D43" i="13"/>
  <c r="D41" i="13"/>
  <c r="D48" i="13"/>
  <c r="D46" i="13"/>
  <c r="D44" i="13"/>
  <c r="D42" i="13"/>
</calcChain>
</file>

<file path=xl/sharedStrings.xml><?xml version="1.0" encoding="utf-8"?>
<sst xmlns="http://schemas.openxmlformats.org/spreadsheetml/2006/main" count="419" uniqueCount="128">
  <si>
    <t>Названия строк</t>
  </si>
  <si>
    <t>Общий итог</t>
  </si>
  <si>
    <t>Названия столбцов</t>
  </si>
  <si>
    <t>Поставщик</t>
  </si>
  <si>
    <t>Получатель</t>
  </si>
  <si>
    <t>Вид груза (щебень/гипс)</t>
  </si>
  <si>
    <t>Вид перевозки</t>
  </si>
  <si>
    <t>Время хранения груза на складе, дни</t>
  </si>
  <si>
    <t>Кол-во единиц груза (мешков)</t>
  </si>
  <si>
    <t>Водный транспорт</t>
  </si>
  <si>
    <t>Ж/д транспорт</t>
  </si>
  <si>
    <t>Автотрансопрт</t>
  </si>
  <si>
    <t>Вес груза, т</t>
  </si>
  <si>
    <t>Стоимость груза, руб</t>
  </si>
  <si>
    <t>Стоимость перевозки груза, руб</t>
  </si>
  <si>
    <t>Стоимость хранения груза на складе, руб</t>
  </si>
  <si>
    <t>щебень</t>
  </si>
  <si>
    <t>гипс</t>
  </si>
  <si>
    <t>ООО "Щеба"</t>
  </si>
  <si>
    <t>ИП Песков Игорь Владимирович</t>
  </si>
  <si>
    <t>ИП Головян Анна Михайловна</t>
  </si>
  <si>
    <t>ООО "СтройТех"</t>
  </si>
  <si>
    <t>ООО "Добрыня"</t>
  </si>
  <si>
    <t>ООО "Косов и партнёры"</t>
  </si>
  <si>
    <t>ЖБИ-11</t>
  </si>
  <si>
    <t>СУ-5</t>
  </si>
  <si>
    <t>АО "Стройка"</t>
  </si>
  <si>
    <t>Получатели</t>
  </si>
  <si>
    <t>Поставщики</t>
  </si>
  <si>
    <t>Вес грузов, т</t>
  </si>
  <si>
    <t>Виды грузов</t>
  </si>
  <si>
    <t>Виды перевозок</t>
  </si>
  <si>
    <t>Сумма стоимости грузов, руб</t>
  </si>
  <si>
    <t>Сумма стоимости перевозки грузов</t>
  </si>
  <si>
    <t>Средняя стоимость превозки</t>
  </si>
  <si>
    <t>Средняя стоимость хранения грузов</t>
  </si>
  <si>
    <t>Среднеее время хранения грузов</t>
  </si>
  <si>
    <t>Вид груза и перевозки</t>
  </si>
  <si>
    <t>Количество мешков</t>
  </si>
  <si>
    <t>Сумма веса груза</t>
  </si>
  <si>
    <t>Средний вес мешка</t>
  </si>
  <si>
    <t>Дата заключения договора</t>
  </si>
  <si>
    <t>ИП</t>
  </si>
  <si>
    <t>АО и ООО</t>
  </si>
  <si>
    <t>Стоимость всех перевозок, руб</t>
  </si>
  <si>
    <t>Стоимсотсть хранения всех перевозок, руб</t>
  </si>
  <si>
    <t>Время хранения всех перевозок на складе, дни</t>
  </si>
  <si>
    <t>Полная стоимость всех транспортировок</t>
  </si>
  <si>
    <t>Стоимость одного дня хранения на складе, руб</t>
  </si>
  <si>
    <t>Стоимсть дня храниения к полной стоимости транспортировки, %</t>
  </si>
  <si>
    <t>Вес грузов по видам транспорта, т</t>
  </si>
  <si>
    <t>Сводная таблица стоимости перевозок для каждого поставщика</t>
  </si>
  <si>
    <t>Сводная таблица веса перевозок по видам транспорта от поставщика к получателю</t>
  </si>
  <si>
    <t xml:space="preserve">Для определения торговых отношений между компаниями было рассмотрено, </t>
  </si>
  <si>
    <t xml:space="preserve">сколько грузов в тоннах было транспортировано от поставщиков отправителям. </t>
  </si>
  <si>
    <t>Также эти данные можно рассмотреть по видам грузов, то есть установить фильтр</t>
  </si>
  <si>
    <t>на необходимое значение вида груза.</t>
  </si>
  <si>
    <t xml:space="preserve">Из таблицы слева видно, что больше всего щебня получили АО «Стройка» </t>
  </si>
  <si>
    <t xml:space="preserve">от ООО «Щеба» и ЖБИ-11 от ООО «Косов и партнёры», а ООО «Добрыня» </t>
  </si>
  <si>
    <t>щебень практически не получал.</t>
  </si>
  <si>
    <t>Таблица слева показывает, каким образом осуществляется транспортировка грузов.</t>
  </si>
  <si>
    <t xml:space="preserve">Из неё видно, что гипс чаще всего перевозят автотранспортом, реже — водным, </t>
  </si>
  <si>
    <t xml:space="preserve">а щебень чаще водным, реже — автотранспортом. Железнодорожный транспорт </t>
  </si>
  <si>
    <t>также используется для транспортировки, но реже остальных.</t>
  </si>
  <si>
    <t>Так как транспортировку груза чаще оплачивает получатель, была рассмотрена стоимость всех</t>
  </si>
  <si>
    <t>полученных компаниями-получателями грузов и их транспортировки.</t>
  </si>
  <si>
    <t>Видно, что для 1 из 5 получателей стоимость перевозки составляет примерно треть стоимости</t>
  </si>
  <si>
    <t xml:space="preserve">товара, для 2 других она составляет уже примерно половину и 2 компании за перевозку грузов </t>
  </si>
  <si>
    <t>отдали вторую стоимость грузов.</t>
  </si>
  <si>
    <t>Для оценки эффективности различных видов вида транспорта была сотавлена</t>
  </si>
  <si>
    <t xml:space="preserve">сводная таблица, позволяющая оценить скорость, а также стоимость самой </t>
  </si>
  <si>
    <t xml:space="preserve">перевозки и её хранения. Из этой таблицы можно сделать вывод, что </t>
  </si>
  <si>
    <t xml:space="preserve">доставка груза будет знимать примерно 6-7 дней.  За хранение  больше всего </t>
  </si>
  <si>
    <t xml:space="preserve">придётся отдать при тарнспортировке товаров водным транспортом, </t>
  </si>
  <si>
    <t>а за перевозку — железной дорогой.</t>
  </si>
  <si>
    <t>Чем больше вес груза в одном перевозимом мешке, тем меньше стоимость упаковки.</t>
  </si>
  <si>
    <t>Ввиду этого был подсчитан средний вес мешка для перевозки различного вида груза</t>
  </si>
  <si>
    <t xml:space="preserve">различными видами транспортировки. </t>
  </si>
  <si>
    <t xml:space="preserve">При транспортировке водным транспортом средний вес мешка самый высокий и </t>
  </si>
  <si>
    <t xml:space="preserve">составляет 262 кг, для автотранспорта эта цифра несколько ниже — 193 кг, причём </t>
  </si>
  <si>
    <t xml:space="preserve">для этих двух видов транспорта характерно, что мешок с гипсом тяжелее, чем мешок с щебнем. </t>
  </si>
  <si>
    <t xml:space="preserve">При перевозке ж/д транспортом вес мешка самый маленький — 117 кг, </t>
  </si>
  <si>
    <t xml:space="preserve">что более чем в 2 раза отличается от автотранспорта. </t>
  </si>
  <si>
    <t>При этом стоит отметить, что мешок с гипсом не отличается по весу от мешка с щебнем.</t>
  </si>
  <si>
    <t>была составлена сводная таблица, где отражаются параметры доставки по видам грузов для каждого поставщика.</t>
  </si>
  <si>
    <t xml:space="preserve"> - стоимость одного дня хранения на складе, которая вычисляется путём деления стоимости хранения всех </t>
  </si>
  <si>
    <t>перевозок на время хранения всех перевозок на складе;</t>
  </si>
  <si>
    <t xml:space="preserve"> - стоимость дня хранения к полной стоимости транспортировки. Этот параметр означает, что товар должен </t>
  </si>
  <si>
    <t xml:space="preserve">как можно меньше останавливаться где-то, так как это выходит дорого, а значит для компаний, похожих на те, </t>
  </si>
  <si>
    <t xml:space="preserve">у которых стоимость одного дня хранения высока, стоит выбирать путь, в котором товар не будет останавливаться, </t>
  </si>
  <si>
    <t>т.е. с наименьшим количеством «пересадок».</t>
  </si>
  <si>
    <t xml:space="preserve">   Чтобы сотрудникам компании точнее предсказывать цены на транспортировку различным компаниям,</t>
  </si>
  <si>
    <t xml:space="preserve">   Также было добавлено два вычисляемых столбца:</t>
  </si>
  <si>
    <t xml:space="preserve">   Также данные поставщиков были сгруппированы на ИП и АО/ООО, ибо это разные формы регистрации и тарифы для них могут отличаться.</t>
  </si>
  <si>
    <t xml:space="preserve">   Для удобства к сводной таблице было добавлено два среза:
</t>
  </si>
  <si>
    <t xml:space="preserve"> - Форма регистрации
</t>
  </si>
  <si>
    <t xml:space="preserve"> - Вид груза</t>
  </si>
  <si>
    <t xml:space="preserve">   Временная шкала была добавлена, чтобы иметь возможность просматривать данные за определённый период.</t>
  </si>
  <si>
    <t>В данном случае за весенний сезон (с марта по май включительно).</t>
  </si>
  <si>
    <t xml:space="preserve"> в отношении к полной стоимости транспортировки. Стоить отметить, что день хранения щебня обходится компаниям ~2,5%-3,5%, </t>
  </si>
  <si>
    <t xml:space="preserve">исключением является ООО «Добрыня», доставка от которого обошлась почти 10%. Следовательно, стоит пересмотреть маршрут для данной </t>
  </si>
  <si>
    <t>компании с целью его оптимизации, чтобы привлечь больше подобных компаний.</t>
  </si>
  <si>
    <t xml:space="preserve">   Из данных, представленных в таблице видно, что за весну 2022 года день хранения гипса обходится дороже, чем день хранения щебня,</t>
  </si>
  <si>
    <t>На неё для удобства добалены срезы по видам перевозки и видам транспорта и временную шкалу.</t>
  </si>
  <si>
    <t xml:space="preserve">   Таблица выше отражает перевозки в весе грузов между поставщиками и получателями по видам транспорта.</t>
  </si>
  <si>
    <t xml:space="preserve">основными его поставщиками являются ООО «Косов и партнёры» (44 тонны: 27 — автотранспортом, 17 — ж/д транспортом), </t>
  </si>
  <si>
    <t>ООО «СтройТех» (21 тонна автотранспортом), ООО «Добрыня» (21 тонна водным транспортом, 5 — ж/д) и ООО «Щеба»</t>
  </si>
  <si>
    <t>(15 тонн водным транспортом, 4 — авто).</t>
  </si>
  <si>
    <t xml:space="preserve">      В результате анализа вышепредставленных данных можно выделить, что больше всего грузов получил ЖБИ-11 (114 тонн), 
</t>
  </si>
  <si>
    <t xml:space="preserve">   В общем, основными видами перевозки в анализируемом 2022 году являются автотранспорт и водный транспорт, </t>
  </si>
  <si>
    <t>ж/д транспорт используется реже.</t>
  </si>
  <si>
    <t>Год заключения договора</t>
  </si>
  <si>
    <t>Месяц заключения договора</t>
  </si>
  <si>
    <t>Год-Месяц заключения договора</t>
  </si>
  <si>
    <t>Сумма по полю Вес груза, т</t>
  </si>
  <si>
    <t>Исходные данные</t>
  </si>
  <si>
    <t>Сводные таблицы</t>
  </si>
  <si>
    <t>Сводная таблица "Поставщик-получатель" со срезом</t>
  </si>
  <si>
    <t>Сводная таблица "Поставщик-вид груза" со срезом</t>
  </si>
  <si>
    <t>Построение прогноза с помощью надстройки Novo Forecast PRO</t>
  </si>
  <si>
    <t>Главное меню</t>
  </si>
  <si>
    <t>Анализ данных логистической компании с помощью сводных таблиц</t>
  </si>
  <si>
    <t>Построение прогнозов по перевозкам щебня и гипса на следующий год</t>
  </si>
  <si>
    <t xml:space="preserve">   Графики справа показывают прогноз по перевозкам гипса и щебня на следующий год.</t>
  </si>
  <si>
    <t>Прогноз сделан с помощью надстройки Novo Forecast PRO (использовалась пробная версия).</t>
  </si>
  <si>
    <t>Также прогноз на последующие месяцы отражён в таблице выше.</t>
  </si>
  <si>
    <t xml:space="preserve">   Из полученных графиков видно, что объём перевозок гипса будет расти,</t>
  </si>
  <si>
    <t>тогда как перевозки щебня будут оставаться на одном уровне — 8,8 тонн.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</si>
</sst>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,##0.0_ ;[Red]\-#,##0.0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3" tint="0.39997558519241921"/>
      <name val="Calibri"/>
      <family val="2"/>
      <charset val="204"/>
      <scheme val="minor"/>
    </font>
    <font>
      <b/>
      <sz val="48"/>
      <color theme="3" tint="0.39997558519241921"/>
      <name val="Calibri"/>
      <family val="2"/>
      <charset val="204"/>
      <scheme val="minor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1" xfId="0" applyNumberFormat="1" applyBorder="1"/>
    <xf numFmtId="0" fontId="1" fillId="0" borderId="0" xfId="0" applyFont="1"/>
    <xf numFmtId="0" fontId="2" fillId="0" borderId="0" xfId="1"/>
    <xf numFmtId="0" fontId="0" fillId="0" borderId="0" xfId="0" pivotButton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2" borderId="2" xfId="0" applyFont="1" applyFill="1" applyBorder="1"/>
    <xf numFmtId="0" fontId="3" fillId="2" borderId="0" xfId="0" applyFont="1" applyFill="1" applyBorder="1"/>
    <xf numFmtId="0" fontId="0" fillId="0" borderId="0" xfId="0" applyNumberFormat="1" applyFont="1"/>
    <xf numFmtId="0" fontId="4" fillId="0" borderId="3" xfId="0" applyFont="1" applyBorder="1" applyAlignment="1">
      <alignment horizontal="left"/>
    </xf>
    <xf numFmtId="0" fontId="4" fillId="0" borderId="3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2" applyNumberFormat="1" applyFont="1"/>
    <xf numFmtId="0" fontId="6" fillId="0" borderId="0" xfId="0" applyFont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5" borderId="1" xfId="0" applyNumberFormat="1" applyFill="1" applyBorder="1"/>
    <xf numFmtId="0" fontId="4" fillId="7" borderId="1" xfId="0" applyNumberFormat="1" applyFont="1" applyFill="1" applyBorder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1" applyFont="1"/>
  </cellXfs>
  <cellStyles count="3">
    <cellStyle name="Гиперссылка" xfId="1" builtinId="8"/>
    <cellStyle name="Обычный" xfId="0" builtinId="0"/>
    <cellStyle name="Финансовый" xfId="2" builtinId="3"/>
  </cellStyles>
  <dxfs count="82">
    <dxf>
      <alignment vertical="center" readingOrder="0"/>
    </dxf>
    <dxf>
      <alignment wrapText="1" readingOrder="0"/>
    </dxf>
    <dxf>
      <alignment vertical="center" readingOrder="0"/>
    </dxf>
    <dxf>
      <alignment wrapText="1" readingOrder="0"/>
    </dxf>
    <dxf>
      <alignment vertical="center" readingOrder="0"/>
    </dxf>
    <dxf>
      <alignment wrapText="1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1/relationships/timelineCache" Target="timelineCaches/timeline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11/relationships/timelineCache" Target="timelineCaches/timelineCach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Щебень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Тренд</c:v>
          </c:tx>
          <c:spPr>
            <a:ln w="19050">
              <a:solidFill>
                <a:srgbClr val="339933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3"/>
              <c:pt idx="0">
                <c:v>8</c:v>
              </c:pt>
              <c:pt idx="1">
                <c:v>8</c:v>
              </c:pt>
              <c:pt idx="2">
                <c:v>8.0180000000000007</c:v>
              </c:pt>
              <c:pt idx="3">
                <c:v>8.3834600000000012</c:v>
              </c:pt>
              <c:pt idx="4">
                <c:v>8.7019562000000015</c:v>
              </c:pt>
              <c:pt idx="5">
                <c:v>8.5308975140000012</c:v>
              </c:pt>
              <c:pt idx="6">
                <c:v>8.430970588580001</c:v>
              </c:pt>
              <c:pt idx="7">
                <c:v>8.1870414709226011</c:v>
              </c:pt>
              <c:pt idx="8">
                <c:v>8.061430226794922</c:v>
              </c:pt>
              <c:pt idx="9">
                <c:v>7.8195873199910739</c:v>
              </c:pt>
              <c:pt idx="10">
                <c:v>8.6679997003913414</c:v>
              </c:pt>
              <c:pt idx="11">
                <c:v>8.8279597093796003</c:v>
              </c:pt>
              <c:pt idx="12">
                <c:v>8.8279597093796003</c:v>
              </c:pt>
              <c:pt idx="13">
                <c:v>8.8279597093796003</c:v>
              </c:pt>
              <c:pt idx="14">
                <c:v>8.8279597093796003</c:v>
              </c:pt>
              <c:pt idx="15">
                <c:v>8.8279597093796003</c:v>
              </c:pt>
              <c:pt idx="16">
                <c:v>8.8279597093796003</c:v>
              </c:pt>
              <c:pt idx="17">
                <c:v>8.8279597093796003</c:v>
              </c:pt>
              <c:pt idx="18">
                <c:v>8.8279597093796003</c:v>
              </c:pt>
              <c:pt idx="19">
                <c:v>8.8279597093796003</c:v>
              </c:pt>
              <c:pt idx="20">
                <c:v>8.8279597093796003</c:v>
              </c:pt>
              <c:pt idx="21">
                <c:v>8.8279597093796003</c:v>
              </c:pt>
              <c:pt idx="22">
                <c:v>8.8279597093796003</c:v>
              </c:pt>
            </c:numLit>
          </c:val>
          <c:smooth val="1"/>
        </c:ser>
        <c:ser>
          <c:idx val="1"/>
          <c:order val="1"/>
          <c:tx>
            <c:v>Данные </c:v>
          </c:tx>
          <c:spPr>
            <a:ln w="17780">
              <a:solidFill>
                <a:srgbClr val="0000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 w="17780">
                <a:solidFill>
                  <a:srgbClr val="000000"/>
                </a:solidFill>
              </a:ln>
            </c:spPr>
          </c:marker>
          <c:val>
            <c:numLit>
              <c:formatCode>General</c:formatCode>
              <c:ptCount val="11"/>
              <c:pt idx="0">
                <c:v>8</c:v>
              </c:pt>
              <c:pt idx="1">
                <c:v>8.6</c:v>
              </c:pt>
              <c:pt idx="2">
                <c:v>20.2</c:v>
              </c:pt>
              <c:pt idx="3">
                <c:v>19</c:v>
              </c:pt>
              <c:pt idx="4">
                <c:v>3</c:v>
              </c:pt>
              <c:pt idx="5">
                <c:v>5.2</c:v>
              </c:pt>
              <c:pt idx="6">
                <c:v>0.3</c:v>
              </c:pt>
              <c:pt idx="7">
                <c:v>4</c:v>
              </c:pt>
              <c:pt idx="8">
                <c:v>0</c:v>
              </c:pt>
              <c:pt idx="9">
                <c:v>36.1</c:v>
              </c:pt>
              <c:pt idx="10">
                <c:v>14</c:v>
              </c:pt>
            </c:numLit>
          </c:val>
          <c:smooth val="0"/>
        </c:ser>
        <c:ser>
          <c:idx val="2"/>
          <c:order val="2"/>
          <c:tx>
            <c:v>Модель + Прогноз</c:v>
          </c:tx>
          <c:spPr>
            <a:ln w="1778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Lit>
              <c:formatCode>General</c:formatCode>
              <c:ptCount val="23"/>
              <c:pt idx="0">
                <c:v>8</c:v>
              </c:pt>
              <c:pt idx="1">
                <c:v>8</c:v>
              </c:pt>
              <c:pt idx="2">
                <c:v>8.0180000000000007</c:v>
              </c:pt>
              <c:pt idx="3">
                <c:v>8.3834600000000012</c:v>
              </c:pt>
              <c:pt idx="4">
                <c:v>8.7019562000000015</c:v>
              </c:pt>
              <c:pt idx="5">
                <c:v>8.5308975140000012</c:v>
              </c:pt>
              <c:pt idx="6">
                <c:v>8.430970588580001</c:v>
              </c:pt>
              <c:pt idx="7">
                <c:v>8.1870414709226011</c:v>
              </c:pt>
              <c:pt idx="8">
                <c:v>8.061430226794922</c:v>
              </c:pt>
              <c:pt idx="9">
                <c:v>7.8195873199910739</c:v>
              </c:pt>
              <c:pt idx="10">
                <c:v>8.6679997003913414</c:v>
              </c:pt>
              <c:pt idx="11">
                <c:v>8.8279597093796003</c:v>
              </c:pt>
              <c:pt idx="12">
                <c:v>8.8279597093796003</c:v>
              </c:pt>
              <c:pt idx="13">
                <c:v>8.8279597093796003</c:v>
              </c:pt>
              <c:pt idx="14">
                <c:v>8.8279597093796003</c:v>
              </c:pt>
              <c:pt idx="15">
                <c:v>8.8279597093796003</c:v>
              </c:pt>
              <c:pt idx="16">
                <c:v>8.8279597093796003</c:v>
              </c:pt>
              <c:pt idx="17">
                <c:v>8.8279597093796003</c:v>
              </c:pt>
              <c:pt idx="18">
                <c:v>8.8279597093796003</c:v>
              </c:pt>
              <c:pt idx="19">
                <c:v>8.8279597093796003</c:v>
              </c:pt>
              <c:pt idx="20">
                <c:v>8.8279597093796003</c:v>
              </c:pt>
              <c:pt idx="21">
                <c:v>8.8279597093796003</c:v>
              </c:pt>
              <c:pt idx="22">
                <c:v>8.8279597093796003</c:v>
              </c:pt>
            </c:numLit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898224"/>
        <c:axId val="359926512"/>
      </c:lineChart>
      <c:catAx>
        <c:axId val="35989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359926512"/>
        <c:crosses val="autoZero"/>
        <c:auto val="1"/>
        <c:lblAlgn val="ctr"/>
        <c:lblOffset val="100"/>
        <c:noMultiLvlLbl val="0"/>
      </c:catAx>
      <c:valAx>
        <c:axId val="35992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9898224"/>
        <c:crosses val="autoZero"/>
        <c:crossBetween val="between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Гипс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Тренд</c:v>
          </c:tx>
          <c:spPr>
            <a:ln w="19050">
              <a:solidFill>
                <a:srgbClr val="339933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2"/>
              <c:pt idx="0">
                <c:v>0</c:v>
              </c:pt>
              <c:pt idx="1">
                <c:v>0.17100000000000001</c:v>
              </c:pt>
              <c:pt idx="2">
                <c:v>0.12986099999999992</c:v>
              </c:pt>
              <c:pt idx="3">
                <c:v>0.37516715099999998</c:v>
              </c:pt>
              <c:pt idx="4">
                <c:v>0.27756618254099996</c:v>
              </c:pt>
              <c:pt idx="5">
                <c:v>0.40772721528503097</c:v>
              </c:pt>
              <c:pt idx="6">
                <c:v>0.42670259981709358</c:v>
              </c:pt>
              <c:pt idx="7">
                <c:v>0.43094012249759622</c:v>
              </c:pt>
              <c:pt idx="8">
                <c:v>0.43357543180757008</c:v>
              </c:pt>
              <c:pt idx="9">
                <c:v>0.43339503130027857</c:v>
              </c:pt>
              <c:pt idx="10">
                <c:v>0.43339503130027857</c:v>
              </c:pt>
              <c:pt idx="11">
                <c:v>0.86679006260055713</c:v>
              </c:pt>
              <c:pt idx="12">
                <c:v>1.3001850939008357</c:v>
              </c:pt>
              <c:pt idx="13">
                <c:v>1.7335801252011143</c:v>
              </c:pt>
              <c:pt idx="14">
                <c:v>2.1669751565013931</c:v>
              </c:pt>
              <c:pt idx="15">
                <c:v>2.6003701878016714</c:v>
              </c:pt>
              <c:pt idx="16">
                <c:v>3.0337652191019497</c:v>
              </c:pt>
              <c:pt idx="17">
                <c:v>3.4671602504022285</c:v>
              </c:pt>
              <c:pt idx="18">
                <c:v>3.9005552817025073</c:v>
              </c:pt>
              <c:pt idx="19">
                <c:v>4.3339503130027861</c:v>
              </c:pt>
              <c:pt idx="20">
                <c:v>4.767345344303064</c:v>
              </c:pt>
              <c:pt idx="21">
                <c:v>5.2007403756033428</c:v>
              </c:pt>
            </c:numLit>
          </c:val>
          <c:smooth val="1"/>
        </c:ser>
        <c:ser>
          <c:idx val="1"/>
          <c:order val="1"/>
          <c:tx>
            <c:v>Данные </c:v>
          </c:tx>
          <c:spPr>
            <a:ln w="17780">
              <a:solidFill>
                <a:srgbClr val="0000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 w="17780">
                <a:solidFill>
                  <a:srgbClr val="000000"/>
                </a:solidFill>
              </a:ln>
            </c:spPr>
          </c:marker>
          <c:val>
            <c:numLit>
              <c:formatCode>General</c:formatCode>
              <c:ptCount val="10"/>
              <c:pt idx="0">
                <c:v>6</c:v>
              </c:pt>
              <c:pt idx="1">
                <c:v>25</c:v>
              </c:pt>
              <c:pt idx="2">
                <c:v>3.5</c:v>
              </c:pt>
              <c:pt idx="3">
                <c:v>35</c:v>
              </c:pt>
              <c:pt idx="4">
                <c:v>0</c:v>
              </c:pt>
              <c:pt idx="5">
                <c:v>24.5</c:v>
              </c:pt>
              <c:pt idx="6">
                <c:v>14</c:v>
              </c:pt>
              <c:pt idx="7">
                <c:v>13</c:v>
              </c:pt>
              <c:pt idx="8">
                <c:v>13.3</c:v>
              </c:pt>
              <c:pt idx="9">
                <c:v>13.45</c:v>
              </c:pt>
            </c:numLit>
          </c:val>
          <c:smooth val="0"/>
        </c:ser>
        <c:ser>
          <c:idx val="2"/>
          <c:order val="2"/>
          <c:tx>
            <c:v>Модель + Прогноз</c:v>
          </c:tx>
          <c:spPr>
            <a:ln w="1778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Lit>
              <c:formatCode>General</c:formatCode>
              <c:ptCount val="23"/>
              <c:pt idx="0">
                <c:v>6</c:v>
              </c:pt>
              <c:pt idx="1">
                <c:v>6</c:v>
              </c:pt>
              <c:pt idx="2">
                <c:v>8.0709999999999997</c:v>
              </c:pt>
              <c:pt idx="3">
                <c:v>7.7437609999999992</c:v>
              </c:pt>
              <c:pt idx="4">
                <c:v>10.844552050999999</c:v>
              </c:pt>
              <c:pt idx="5">
                <c:v>10.037663028440999</c:v>
              </c:pt>
              <c:pt idx="6">
                <c:v>11.89162394088193</c:v>
              </c:pt>
              <c:pt idx="7">
                <c:v>12.529164146610832</c:v>
              </c:pt>
              <c:pt idx="8">
                <c:v>13.007187854447345</c:v>
              </c:pt>
              <c:pt idx="9">
                <c:v>13.470044500810181</c:v>
              </c:pt>
              <c:pt idx="10">
                <c:v>13.901435082029442</c:v>
              </c:pt>
              <c:pt idx="11">
                <c:v>13.901435082029442</c:v>
              </c:pt>
              <c:pt idx="12">
                <c:v>14.334830113329721</c:v>
              </c:pt>
              <c:pt idx="13">
                <c:v>14.76822514463</c:v>
              </c:pt>
              <c:pt idx="14">
                <c:v>15.201620175930277</c:v>
              </c:pt>
              <c:pt idx="15">
                <c:v>15.635015207230555</c:v>
              </c:pt>
              <c:pt idx="16">
                <c:v>16.068410238530834</c:v>
              </c:pt>
              <c:pt idx="17">
                <c:v>16.501805269831113</c:v>
              </c:pt>
              <c:pt idx="18">
                <c:v>16.935200301131392</c:v>
              </c:pt>
              <c:pt idx="19">
                <c:v>17.368595332431671</c:v>
              </c:pt>
              <c:pt idx="20">
                <c:v>17.801990363731949</c:v>
              </c:pt>
              <c:pt idx="21">
                <c:v>18.235385395032228</c:v>
              </c:pt>
              <c:pt idx="22">
                <c:v>18.668780426332507</c:v>
              </c:pt>
            </c:numLit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912912"/>
        <c:axId val="359925968"/>
      </c:lineChart>
      <c:catAx>
        <c:axId val="35991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359925968"/>
        <c:crosses val="autoZero"/>
        <c:auto val="1"/>
        <c:lblAlgn val="ctr"/>
        <c:lblOffset val="100"/>
        <c:noMultiLvlLbl val="0"/>
      </c:catAx>
      <c:valAx>
        <c:axId val="35992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9912912"/>
        <c:crosses val="autoZero"/>
        <c:crossBetween val="between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74;&#1080;&#1075;&#1072;&#1094;&#1080;&#1103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74;&#1080;&#1075;&#1072;&#1094;&#1080;&#110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74;&#1080;&#1075;&#1072;&#1094;&#1080;&#1103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74;&#1080;&#1075;&#1072;&#1094;&#1080;&#1103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1053;&#1072;&#1074;&#1080;&#1075;&#1072;&#1094;&#1080;&#1103;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2598</xdr:rowOff>
    </xdr:from>
    <xdr:to>
      <xdr:col>1</xdr:col>
      <xdr:colOff>89406</xdr:colOff>
      <xdr:row>1</xdr:row>
      <xdr:rowOff>9525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</xdr:cNvPr>
        <xdr:cNvSpPr/>
      </xdr:nvSpPr>
      <xdr:spPr>
        <a:xfrm>
          <a:off x="0" y="2598"/>
          <a:ext cx="1146681" cy="521277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Главное меню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28575</xdr:rowOff>
    </xdr:from>
    <xdr:to>
      <xdr:col>3</xdr:col>
      <xdr:colOff>276225</xdr:colOff>
      <xdr:row>3</xdr:row>
      <xdr:rowOff>52387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</xdr:cNvPr>
        <xdr:cNvSpPr/>
      </xdr:nvSpPr>
      <xdr:spPr>
        <a:xfrm>
          <a:off x="3181350" y="28575"/>
          <a:ext cx="1143000" cy="595312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Главное меню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8</xdr:row>
      <xdr:rowOff>85725</xdr:rowOff>
    </xdr:from>
    <xdr:to>
      <xdr:col>7</xdr:col>
      <xdr:colOff>1857375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Вид груза (щебень/гипс)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ид груза (щебень/гипс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1609725"/>
              <a:ext cx="1828800" cy="88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28575</xdr:colOff>
      <xdr:row>2</xdr:row>
      <xdr:rowOff>9525</xdr:rowOff>
    </xdr:from>
    <xdr:to>
      <xdr:col>7</xdr:col>
      <xdr:colOff>1857375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Вид перевозки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ид перевоз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390525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28575</xdr:colOff>
      <xdr:row>13</xdr:row>
      <xdr:rowOff>76200</xdr:rowOff>
    </xdr:from>
    <xdr:to>
      <xdr:col>7</xdr:col>
      <xdr:colOff>3362325</xdr:colOff>
      <xdr:row>20</xdr:row>
      <xdr:rowOff>114300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Дата заключения договор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заключения договор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25527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 или более поздней версии.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0</xdr:col>
      <xdr:colOff>628650</xdr:colOff>
      <xdr:row>0</xdr:row>
      <xdr:rowOff>0</xdr:rowOff>
    </xdr:from>
    <xdr:to>
      <xdr:col>0</xdr:col>
      <xdr:colOff>1771650</xdr:colOff>
      <xdr:row>1</xdr:row>
      <xdr:rowOff>180975</xdr:rowOff>
    </xdr:to>
    <xdr:sp macro="" textlink="">
      <xdr:nvSpPr>
        <xdr:cNvPr id="5" name="Скругленный прямоугольник 4">
          <a:hlinkClick xmlns:r="http://schemas.openxmlformats.org/officeDocument/2006/relationships" r:id="rId1"/>
        </xdr:cNvPr>
        <xdr:cNvSpPr/>
      </xdr:nvSpPr>
      <xdr:spPr>
        <a:xfrm>
          <a:off x="628650" y="0"/>
          <a:ext cx="1143000" cy="581025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Главное</a:t>
          </a:r>
          <a:r>
            <a:rPr lang="ru-RU" sz="1100" baseline="0"/>
            <a:t> меню</a:t>
          </a:r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95250</xdr:rowOff>
    </xdr:from>
    <xdr:to>
      <xdr:col>7</xdr:col>
      <xdr:colOff>1914525</xdr:colOff>
      <xdr:row>23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Вид груза (щебень/гипс)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ид груза (щебень/гипс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0625" y="29527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85725</xdr:colOff>
      <xdr:row>2</xdr:row>
      <xdr:rowOff>19050</xdr:rowOff>
    </xdr:from>
    <xdr:to>
      <xdr:col>7</xdr:col>
      <xdr:colOff>1914525</xdr:colOff>
      <xdr:row>10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Форма регист Поставщик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Форма регист Поставщи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0625" y="400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1986642</xdr:colOff>
      <xdr:row>6</xdr:row>
      <xdr:rowOff>17689</xdr:rowOff>
    </xdr:from>
    <xdr:to>
      <xdr:col>10</xdr:col>
      <xdr:colOff>1023257</xdr:colOff>
      <xdr:row>13</xdr:row>
      <xdr:rowOff>55789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Дата заключения договор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заключения догово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3923" y="2113189"/>
              <a:ext cx="3334772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 или более поздней версии.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1143000</xdr:colOff>
      <xdr:row>2</xdr:row>
      <xdr:rowOff>19050</xdr:rowOff>
    </xdr:to>
    <xdr:sp macro="" textlink="">
      <xdr:nvSpPr>
        <xdr:cNvPr id="5" name="Скругленный прямоугольник 4">
          <a:hlinkClick xmlns:r="http://schemas.openxmlformats.org/officeDocument/2006/relationships" r:id="rId1"/>
        </xdr:cNvPr>
        <xdr:cNvSpPr/>
      </xdr:nvSpPr>
      <xdr:spPr>
        <a:xfrm>
          <a:off x="0" y="0"/>
          <a:ext cx="1143000" cy="609600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Главное меню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22</xdr:row>
      <xdr:rowOff>28575</xdr:rowOff>
    </xdr:from>
    <xdr:to>
      <xdr:col>12</xdr:col>
      <xdr:colOff>692150</xdr:colOff>
      <xdr:row>35</xdr:row>
      <xdr:rowOff>92075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</xdr:colOff>
      <xdr:row>8</xdr:row>
      <xdr:rowOff>123825</xdr:rowOff>
    </xdr:from>
    <xdr:to>
      <xdr:col>12</xdr:col>
      <xdr:colOff>708025</xdr:colOff>
      <xdr:row>21</xdr:row>
      <xdr:rowOff>187325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0</xdr:row>
      <xdr:rowOff>1</xdr:rowOff>
    </xdr:from>
    <xdr:to>
      <xdr:col>0</xdr:col>
      <xdr:colOff>1162050</xdr:colOff>
      <xdr:row>1</xdr:row>
      <xdr:rowOff>171451</xdr:rowOff>
    </xdr:to>
    <xdr:sp macro="" textlink="">
      <xdr:nvSpPr>
        <xdr:cNvPr id="9" name="Скругленный прямоугольник 8">
          <a:hlinkClick xmlns:r="http://schemas.openxmlformats.org/officeDocument/2006/relationships" r:id="rId3"/>
        </xdr:cNvPr>
        <xdr:cNvSpPr/>
      </xdr:nvSpPr>
      <xdr:spPr>
        <a:xfrm>
          <a:off x="19050" y="1"/>
          <a:ext cx="1143000" cy="571500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Главное меню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191-341_&#1056;&#1077;&#1087;&#1080;&#1085;&#1072;&#1054;&#1052;_&#1051;&#1056;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191-341_&#1056;&#1077;&#1087;&#1080;&#1085;&#1072;&#1054;&#1052;_&#1051;&#1056;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971.624757175923" createdVersion="5" refreshedVersion="5" minRefreshableVersion="3" recordCount="54">
  <cacheSource type="worksheet">
    <worksheetSource ref="A2:J56" sheet="Вариант 15 ЛР2" r:id="rId2"/>
  </cacheSource>
  <cacheFields count="10">
    <cacheField name="Поставщик" numFmtId="0">
      <sharedItems count="6">
        <s v="ООО &quot;Щеба&quot;"/>
        <s v="ООО &quot;СтройТех&quot;"/>
        <s v="ИП Песков Игорь Владимирович"/>
        <s v="ИП Головян Анна Михайловна"/>
        <s v="ООО &quot;Добрыня&quot;"/>
        <s v="ООО &quot;Косов и партнёры&quot;"/>
      </sharedItems>
    </cacheField>
    <cacheField name="Получатель" numFmtId="0">
      <sharedItems count="5">
        <s v="АО &quot;Стройка&quot;"/>
        <s v="ООО &quot;СтройТех&quot;"/>
        <s v="ООО &quot;Добрыня&quot;"/>
        <s v="СУ-5"/>
        <s v="ЖБИ-11"/>
      </sharedItems>
    </cacheField>
    <cacheField name="Вид груза (щебень/гипс)" numFmtId="0">
      <sharedItems count="2">
        <s v="щебень"/>
        <s v="гипс"/>
      </sharedItems>
    </cacheField>
    <cacheField name="Вид перевозки" numFmtId="0">
      <sharedItems count="3">
        <s v="Водный транспорт"/>
        <s v="Ж/д транспорт"/>
        <s v="Автотрансопрт"/>
      </sharedItems>
    </cacheField>
    <cacheField name="Вес груза, т" numFmtId="0">
      <sharedItems containsSemiMixedTypes="0" containsString="0" containsNumber="1" minValue="0.2" maxValue="22"/>
    </cacheField>
    <cacheField name="Стоимость груза, руб" numFmtId="0">
      <sharedItems containsSemiMixedTypes="0" containsString="0" containsNumber="1" containsInteger="1" minValue="12895" maxValue="256000"/>
    </cacheField>
    <cacheField name="Стоимость перевозки груза, руб" numFmtId="0">
      <sharedItems containsSemiMixedTypes="0" containsString="0" containsNumber="1" containsInteger="1" minValue="2500" maxValue="69000"/>
    </cacheField>
    <cacheField name="Стоимость хранения груза на складе, руб" numFmtId="0">
      <sharedItems containsSemiMixedTypes="0" containsString="0" containsNumber="1" containsInteger="1" minValue="3565" maxValue="79956"/>
    </cacheField>
    <cacheField name="Время хранения груза на складе, дни" numFmtId="0">
      <sharedItems containsSemiMixedTypes="0" containsString="0" containsNumber="1" containsInteger="1" minValue="1" maxValue="14"/>
    </cacheField>
    <cacheField name="Кол-во единиц груза (мешков)" numFmtId="0">
      <sharedItems containsSemiMixedTypes="0" containsString="0" containsNumber="1" containsInteger="1" minValue="5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4971.636914351853" createdVersion="5" refreshedVersion="5" minRefreshableVersion="3" recordCount="54">
  <cacheSource type="worksheet">
    <worksheetSource ref="A2:K56" sheet="Вариант 15 ЛР2" r:id="rId2"/>
  </cacheSource>
  <cacheFields count="16">
    <cacheField name="Поставщик" numFmtId="0">
      <sharedItems count="6">
        <s v="ООО &quot;Щеба&quot;"/>
        <s v="ООО &quot;СтройТех&quot;"/>
        <s v="ИП Песков Игорь Владимирович"/>
        <s v="ИП Головян Анна Михайловна"/>
        <s v="ООО &quot;Добрыня&quot;"/>
        <s v="ООО &quot;Косов и партнёры&quot;"/>
      </sharedItems>
      <fieldGroup par="11"/>
    </cacheField>
    <cacheField name="Получатель" numFmtId="0">
      <sharedItems count="5">
        <s v="АО &quot;Стройка&quot;"/>
        <s v="ООО &quot;СтройТех&quot;"/>
        <s v="ООО &quot;Добрыня&quot;"/>
        <s v="СУ-5"/>
        <s v="ЖБИ-11"/>
      </sharedItems>
    </cacheField>
    <cacheField name="Вид груза (щебень/гипс)" numFmtId="0">
      <sharedItems count="2">
        <s v="щебень"/>
        <s v="гипс"/>
      </sharedItems>
    </cacheField>
    <cacheField name="Вид перевозки" numFmtId="0">
      <sharedItems count="3">
        <s v="Водный транспорт"/>
        <s v="Ж/д транспорт"/>
        <s v="Автотрансопрт"/>
      </sharedItems>
    </cacheField>
    <cacheField name="Вес груза, т" numFmtId="0">
      <sharedItems containsSemiMixedTypes="0" containsString="0" containsNumber="1" minValue="0.2" maxValue="22"/>
    </cacheField>
    <cacheField name="Стоимость груза, руб" numFmtId="0">
      <sharedItems containsSemiMixedTypes="0" containsString="0" containsNumber="1" containsInteger="1" minValue="12895" maxValue="256000"/>
    </cacheField>
    <cacheField name="Стоимость перевозки груза, руб" numFmtId="0">
      <sharedItems containsSemiMixedTypes="0" containsString="0" containsNumber="1" containsInteger="1" minValue="2500" maxValue="69000"/>
    </cacheField>
    <cacheField name="Стоимость хранения груза на складе, руб" numFmtId="0">
      <sharedItems containsSemiMixedTypes="0" containsString="0" containsNumber="1" containsInteger="1" minValue="3565" maxValue="79956"/>
    </cacheField>
    <cacheField name="Время хранения груза на складе, дни" numFmtId="0">
      <sharedItems containsSemiMixedTypes="0" containsString="0" containsNumber="1" containsInteger="1" minValue="1" maxValue="14"/>
    </cacheField>
    <cacheField name="Кол-во единиц груза (мешков)" numFmtId="0">
      <sharedItems containsSemiMixedTypes="0" containsString="0" containsNumber="1" containsInteger="1" minValue="5" maxValue="50"/>
    </cacheField>
    <cacheField name="Дата заключения договора" numFmtId="14">
      <sharedItems containsSemiMixedTypes="0" containsNonDate="0" containsDate="1" containsString="0" minDate="2022-02-01T00:00:00" maxDate="2022-12-29T00:00:00" count="50">
        <d v="2022-02-01T00:00:00"/>
        <d v="2022-05-31T00:00:00"/>
        <d v="2022-06-19T00:00:00"/>
        <d v="2022-09-25T00:00:00"/>
        <d v="2022-07-05T00:00:00"/>
        <d v="2022-12-23T00:00:00"/>
        <d v="2022-06-17T00:00:00"/>
        <d v="2022-05-06T00:00:00"/>
        <d v="2022-06-02T00:00:00"/>
        <d v="2022-10-23T00:00:00"/>
        <d v="2022-05-27T00:00:00"/>
        <d v="2022-04-25T00:00:00"/>
        <d v="2022-08-30T00:00:00"/>
        <d v="2022-12-18T00:00:00"/>
        <d v="2022-04-26T00:00:00"/>
        <d v="2022-06-30T00:00:00"/>
        <d v="2022-06-14T00:00:00"/>
        <d v="2022-12-11T00:00:00"/>
        <d v="2022-08-11T00:00:00"/>
        <d v="2022-04-12T00:00:00"/>
        <d v="2022-08-04T00:00:00"/>
        <d v="2022-08-21T00:00:00"/>
        <d v="2022-09-22T00:00:00"/>
        <d v="2022-12-28T00:00:00"/>
        <d v="2022-11-19T00:00:00"/>
        <d v="2022-03-01T00:00:00"/>
        <d v="2022-11-28T00:00:00"/>
        <d v="2022-11-17T00:00:00"/>
        <d v="2022-05-16T00:00:00"/>
        <d v="2022-04-10T00:00:00"/>
        <d v="2022-11-27T00:00:00"/>
        <d v="2022-04-06T00:00:00"/>
        <d v="2022-11-08T00:00:00"/>
        <d v="2022-12-17T00:00:00"/>
        <d v="2022-07-27T00:00:00"/>
        <d v="2022-03-12T00:00:00"/>
        <d v="2022-03-21T00:00:00"/>
        <d v="2022-04-22T00:00:00"/>
        <d v="2022-11-07T00:00:00"/>
        <d v="2022-08-08T00:00:00"/>
        <d v="2022-10-25T00:00:00"/>
        <d v="2022-04-01T00:00:00"/>
        <d v="2022-11-13T00:00:00"/>
        <d v="2022-07-23T00:00:00"/>
        <d v="2022-05-15T00:00:00"/>
        <d v="2022-11-22T00:00:00"/>
        <d v="2022-06-09T00:00:00"/>
        <d v="2022-10-05T00:00:00"/>
        <d v="2022-07-02T00:00:00"/>
        <d v="2022-09-19T00:00:00"/>
      </sharedItems>
    </cacheField>
    <cacheField name="Поставщик2" numFmtId="0" databaseField="0">
      <fieldGroup base="0">
        <discretePr count="6">
          <x v="1"/>
          <x v="1"/>
          <x v="0"/>
          <x v="0"/>
          <x v="1"/>
          <x v="1"/>
        </discretePr>
        <groupItems count="2">
          <s v="Группа1"/>
          <s v="Группа2"/>
        </groupItems>
      </fieldGroup>
    </cacheField>
    <cacheField name="Полная стоимость транспортировки" numFmtId="0" formula="'Стоимость перевозки груза, руб'+'Стоимость хранения груза на складе, руб'" databaseField="0"/>
    <cacheField name="Стоимость дня простоя" numFmtId="0" formula="'Стоимость хранения груза на складе, руб'/'Время хранения груза на складе, дни'" databaseField="0"/>
    <cacheField name="Стоимсть дня храниения к полной стоимости транспортировки" numFmtId="0" formula="'Стоимость дня простоя'/('Полная стоимость транспортировки'/100)" databaseField="0"/>
    <cacheField name="Стоимость дня хранения" numFmtId="0" formula="'Стоимость хранения груза на складе, руб'/'Время хранения груза на складе, дни'" databaseField="0"/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x v="0"/>
    <x v="0"/>
    <n v="8"/>
    <n v="100000"/>
    <n v="7800"/>
    <n v="47509"/>
    <n v="10"/>
    <n v="40"/>
  </r>
  <r>
    <x v="0"/>
    <x v="1"/>
    <x v="1"/>
    <x v="1"/>
    <n v="0.5"/>
    <n v="15000"/>
    <n v="10000"/>
    <n v="51065"/>
    <n v="7"/>
    <n v="10"/>
  </r>
  <r>
    <x v="1"/>
    <x v="2"/>
    <x v="1"/>
    <x v="1"/>
    <n v="2"/>
    <n v="25000"/>
    <n v="25000"/>
    <n v="68833"/>
    <n v="4"/>
    <n v="20"/>
  </r>
  <r>
    <x v="2"/>
    <x v="3"/>
    <x v="0"/>
    <x v="1"/>
    <n v="1"/>
    <n v="30000"/>
    <n v="69000"/>
    <n v="67085"/>
    <n v="1"/>
    <n v="50"/>
  </r>
  <r>
    <x v="1"/>
    <x v="0"/>
    <x v="0"/>
    <x v="1"/>
    <n v="0.3"/>
    <n v="78000"/>
    <n v="58723"/>
    <n v="9266"/>
    <n v="10"/>
    <n v="5"/>
  </r>
  <r>
    <x v="2"/>
    <x v="1"/>
    <x v="0"/>
    <x v="1"/>
    <n v="10"/>
    <n v="25000"/>
    <n v="45250"/>
    <n v="55239"/>
    <n v="12"/>
    <n v="32"/>
  </r>
  <r>
    <x v="3"/>
    <x v="3"/>
    <x v="0"/>
    <x v="2"/>
    <n v="3"/>
    <n v="60000"/>
    <n v="56241"/>
    <n v="56946"/>
    <n v="9"/>
    <n v="47"/>
  </r>
  <r>
    <x v="0"/>
    <x v="4"/>
    <x v="0"/>
    <x v="2"/>
    <n v="4"/>
    <n v="29000"/>
    <n v="8542"/>
    <n v="50116"/>
    <n v="14"/>
    <n v="32"/>
  </r>
  <r>
    <x v="3"/>
    <x v="4"/>
    <x v="1"/>
    <x v="2"/>
    <n v="4"/>
    <n v="20000"/>
    <n v="9125"/>
    <n v="38169"/>
    <n v="2"/>
    <n v="28"/>
  </r>
  <r>
    <x v="1"/>
    <x v="1"/>
    <x v="1"/>
    <x v="1"/>
    <n v="5"/>
    <n v="56000"/>
    <n v="45632"/>
    <n v="34302"/>
    <n v="8"/>
    <n v="26"/>
  </r>
  <r>
    <x v="1"/>
    <x v="0"/>
    <x v="0"/>
    <x v="0"/>
    <n v="8"/>
    <n v="85000"/>
    <n v="47896"/>
    <n v="75337"/>
    <n v="2"/>
    <n v="42"/>
  </r>
  <r>
    <x v="0"/>
    <x v="3"/>
    <x v="1"/>
    <x v="0"/>
    <n v="9"/>
    <n v="100000"/>
    <n v="56230"/>
    <n v="30190"/>
    <n v="5"/>
    <n v="22"/>
  </r>
  <r>
    <x v="0"/>
    <x v="4"/>
    <x v="1"/>
    <x v="0"/>
    <n v="15"/>
    <n v="20000"/>
    <n v="54120"/>
    <n v="35186"/>
    <n v="12"/>
    <n v="38"/>
  </r>
  <r>
    <x v="4"/>
    <x v="4"/>
    <x v="1"/>
    <x v="0"/>
    <n v="21"/>
    <n v="250000"/>
    <n v="2500"/>
    <n v="56946"/>
    <n v="13"/>
    <n v="46"/>
  </r>
  <r>
    <x v="4"/>
    <x v="3"/>
    <x v="0"/>
    <x v="0"/>
    <n v="4"/>
    <n v="120000"/>
    <n v="7800"/>
    <n v="21964"/>
    <n v="3"/>
    <n v="5"/>
  </r>
  <r>
    <x v="1"/>
    <x v="3"/>
    <x v="0"/>
    <x v="2"/>
    <n v="5"/>
    <n v="124000"/>
    <n v="4521"/>
    <n v="16365"/>
    <n v="10"/>
    <n v="35"/>
  </r>
  <r>
    <x v="5"/>
    <x v="1"/>
    <x v="1"/>
    <x v="2"/>
    <n v="6"/>
    <n v="65000"/>
    <n v="9632"/>
    <n v="76314"/>
    <n v="12"/>
    <n v="26"/>
  </r>
  <r>
    <x v="4"/>
    <x v="2"/>
    <x v="1"/>
    <x v="2"/>
    <n v="3"/>
    <n v="23000"/>
    <n v="12450"/>
    <n v="31222"/>
    <n v="1"/>
    <n v="22"/>
  </r>
  <r>
    <x v="1"/>
    <x v="4"/>
    <x v="1"/>
    <x v="2"/>
    <n v="7"/>
    <n v="89000"/>
    <n v="13456"/>
    <n v="24834"/>
    <n v="2"/>
    <n v="33"/>
  </r>
  <r>
    <x v="1"/>
    <x v="3"/>
    <x v="1"/>
    <x v="2"/>
    <n v="2"/>
    <n v="57000"/>
    <n v="5600"/>
    <n v="79572"/>
    <n v="1"/>
    <n v="17"/>
  </r>
  <r>
    <x v="1"/>
    <x v="3"/>
    <x v="0"/>
    <x v="0"/>
    <n v="0.2"/>
    <n v="45000"/>
    <n v="69000"/>
    <n v="76831"/>
    <n v="4"/>
    <n v="27"/>
  </r>
  <r>
    <x v="4"/>
    <x v="0"/>
    <x v="0"/>
    <x v="0"/>
    <n v="0.3"/>
    <n v="59000"/>
    <n v="58723"/>
    <n v="54623"/>
    <n v="12"/>
    <n v="49"/>
  </r>
  <r>
    <x v="4"/>
    <x v="0"/>
    <x v="1"/>
    <x v="1"/>
    <n v="0.5"/>
    <n v="23000"/>
    <n v="45250"/>
    <n v="28847"/>
    <n v="5"/>
    <n v="49"/>
  </r>
  <r>
    <x v="4"/>
    <x v="4"/>
    <x v="1"/>
    <x v="1"/>
    <n v="5"/>
    <n v="87000"/>
    <n v="36234"/>
    <n v="48132"/>
    <n v="11"/>
    <n v="13"/>
  </r>
  <r>
    <x v="5"/>
    <x v="4"/>
    <x v="1"/>
    <x v="2"/>
    <n v="6"/>
    <n v="65000"/>
    <n v="36018"/>
    <n v="20352"/>
    <n v="12"/>
    <n v="50"/>
  </r>
  <r>
    <x v="5"/>
    <x v="4"/>
    <x v="0"/>
    <x v="2"/>
    <n v="12"/>
    <n v="256000"/>
    <n v="8820"/>
    <n v="78088"/>
    <n v="1"/>
    <n v="5"/>
  </r>
  <r>
    <x v="0"/>
    <x v="0"/>
    <x v="1"/>
    <x v="2"/>
    <n v="8"/>
    <n v="154000"/>
    <n v="33529"/>
    <n v="22371"/>
    <n v="3"/>
    <n v="11"/>
  </r>
  <r>
    <x v="0"/>
    <x v="0"/>
    <x v="0"/>
    <x v="1"/>
    <n v="10"/>
    <n v="121000"/>
    <n v="49707"/>
    <n v="16275"/>
    <n v="3"/>
    <n v="24"/>
  </r>
  <r>
    <x v="0"/>
    <x v="0"/>
    <x v="0"/>
    <x v="1"/>
    <n v="0.6"/>
    <n v="23000"/>
    <n v="49216"/>
    <n v="29921"/>
    <n v="1"/>
    <n v="35"/>
  </r>
  <r>
    <x v="0"/>
    <x v="3"/>
    <x v="1"/>
    <x v="1"/>
    <n v="0.3"/>
    <n v="56000"/>
    <n v="27321"/>
    <n v="26822"/>
    <n v="10"/>
    <n v="17"/>
  </r>
  <r>
    <x v="0"/>
    <x v="3"/>
    <x v="1"/>
    <x v="1"/>
    <n v="4"/>
    <n v="28000"/>
    <n v="22312"/>
    <n v="11416"/>
    <n v="3"/>
    <n v="7"/>
  </r>
  <r>
    <x v="5"/>
    <x v="4"/>
    <x v="0"/>
    <x v="1"/>
    <n v="7"/>
    <n v="98000"/>
    <n v="48924"/>
    <n v="42721"/>
    <n v="13"/>
    <n v="48"/>
  </r>
  <r>
    <x v="3"/>
    <x v="0"/>
    <x v="0"/>
    <x v="1"/>
    <n v="2"/>
    <n v="78000"/>
    <n v="27299"/>
    <n v="6100"/>
    <n v="6"/>
    <n v="7"/>
  </r>
  <r>
    <x v="3"/>
    <x v="3"/>
    <x v="0"/>
    <x v="1"/>
    <n v="1"/>
    <n v="45000"/>
    <n v="4411"/>
    <n v="15680"/>
    <n v="6"/>
    <n v="46"/>
  </r>
  <r>
    <x v="4"/>
    <x v="3"/>
    <x v="0"/>
    <x v="1"/>
    <n v="3"/>
    <n v="65000"/>
    <n v="38340"/>
    <n v="33013"/>
    <n v="5"/>
    <n v="26"/>
  </r>
  <r>
    <x v="0"/>
    <x v="3"/>
    <x v="0"/>
    <x v="0"/>
    <n v="22"/>
    <n v="81000"/>
    <n v="8874"/>
    <n v="71310"/>
    <n v="2"/>
    <n v="12"/>
  </r>
  <r>
    <x v="0"/>
    <x v="3"/>
    <x v="1"/>
    <x v="0"/>
    <n v="0.45"/>
    <n v="98000"/>
    <n v="5671"/>
    <n v="79956"/>
    <n v="7"/>
    <n v="46"/>
  </r>
  <r>
    <x v="4"/>
    <x v="0"/>
    <x v="0"/>
    <x v="2"/>
    <n v="0.9"/>
    <n v="75000"/>
    <n v="42528"/>
    <n v="35598"/>
    <n v="1"/>
    <n v="19"/>
  </r>
  <r>
    <x v="1"/>
    <x v="4"/>
    <x v="0"/>
    <x v="2"/>
    <n v="8"/>
    <n v="54000"/>
    <n v="47922"/>
    <n v="11197"/>
    <n v="1"/>
    <n v="42"/>
  </r>
  <r>
    <x v="1"/>
    <x v="4"/>
    <x v="1"/>
    <x v="2"/>
    <n v="6"/>
    <n v="21000"/>
    <n v="11461"/>
    <n v="3565"/>
    <n v="6"/>
    <n v="8"/>
  </r>
  <r>
    <x v="1"/>
    <x v="0"/>
    <x v="1"/>
    <x v="0"/>
    <n v="4"/>
    <n v="189000"/>
    <n v="31951"/>
    <n v="54936"/>
    <n v="3"/>
    <n v="7"/>
  </r>
  <r>
    <x v="1"/>
    <x v="3"/>
    <x v="0"/>
    <x v="1"/>
    <n v="0.5"/>
    <n v="26000"/>
    <n v="44372"/>
    <n v="62616"/>
    <n v="5"/>
    <n v="31"/>
  </r>
  <r>
    <x v="2"/>
    <x v="3"/>
    <x v="1"/>
    <x v="1"/>
    <n v="1"/>
    <n v="58900"/>
    <n v="27912"/>
    <n v="68143"/>
    <n v="11"/>
    <n v="42"/>
  </r>
  <r>
    <x v="2"/>
    <x v="3"/>
    <x v="1"/>
    <x v="1"/>
    <n v="2"/>
    <n v="56500"/>
    <n v="36459"/>
    <n v="57635"/>
    <n v="8"/>
    <n v="26"/>
  </r>
  <r>
    <x v="0"/>
    <x v="3"/>
    <x v="1"/>
    <x v="2"/>
    <n v="6"/>
    <n v="25300"/>
    <n v="37120"/>
    <n v="76716"/>
    <n v="2"/>
    <n v="14"/>
  </r>
  <r>
    <x v="2"/>
    <x v="3"/>
    <x v="0"/>
    <x v="2"/>
    <n v="0.6"/>
    <n v="25980"/>
    <n v="17381"/>
    <n v="24550"/>
    <n v="4"/>
    <n v="33"/>
  </r>
  <r>
    <x v="0"/>
    <x v="2"/>
    <x v="0"/>
    <x v="0"/>
    <n v="2"/>
    <n v="45270"/>
    <n v="32126"/>
    <n v="23884"/>
    <n v="14"/>
    <n v="25"/>
  </r>
  <r>
    <x v="5"/>
    <x v="4"/>
    <x v="1"/>
    <x v="1"/>
    <n v="3"/>
    <n v="45620"/>
    <n v="29013"/>
    <n v="66625"/>
    <n v="12"/>
    <n v="6"/>
  </r>
  <r>
    <x v="5"/>
    <x v="4"/>
    <x v="1"/>
    <x v="1"/>
    <n v="7"/>
    <n v="75480"/>
    <n v="30435"/>
    <n v="48964"/>
    <n v="2"/>
    <n v="43"/>
  </r>
  <r>
    <x v="5"/>
    <x v="4"/>
    <x v="1"/>
    <x v="2"/>
    <n v="9"/>
    <n v="25360"/>
    <n v="46174"/>
    <n v="46342"/>
    <n v="12"/>
    <n v="31"/>
  </r>
  <r>
    <x v="5"/>
    <x v="2"/>
    <x v="1"/>
    <x v="2"/>
    <n v="5"/>
    <n v="12895"/>
    <n v="12363"/>
    <n v="9590"/>
    <n v="14"/>
    <n v="41"/>
  </r>
  <r>
    <x v="0"/>
    <x v="0"/>
    <x v="1"/>
    <x v="2"/>
    <n v="6"/>
    <n v="154000"/>
    <n v="32544"/>
    <n v="55280"/>
    <n v="4"/>
    <n v="9"/>
  </r>
  <r>
    <x v="0"/>
    <x v="2"/>
    <x v="0"/>
    <x v="2"/>
    <n v="2"/>
    <n v="28745"/>
    <n v="44080"/>
    <n v="78632"/>
    <n v="14"/>
    <n v="28"/>
  </r>
  <r>
    <x v="0"/>
    <x v="0"/>
    <x v="0"/>
    <x v="2"/>
    <n v="3"/>
    <n v="51224"/>
    <n v="13227"/>
    <n v="61753"/>
    <n v="11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x v="0"/>
    <x v="0"/>
    <x v="0"/>
    <x v="0"/>
    <n v="8"/>
    <n v="100000"/>
    <n v="7800"/>
    <n v="47509"/>
    <n v="10"/>
    <n v="40"/>
    <x v="0"/>
  </r>
  <r>
    <x v="0"/>
    <x v="1"/>
    <x v="1"/>
    <x v="1"/>
    <n v="0.5"/>
    <n v="15000"/>
    <n v="10000"/>
    <n v="51065"/>
    <n v="7"/>
    <n v="10"/>
    <x v="1"/>
  </r>
  <r>
    <x v="1"/>
    <x v="2"/>
    <x v="1"/>
    <x v="1"/>
    <n v="2"/>
    <n v="25000"/>
    <n v="25000"/>
    <n v="68833"/>
    <n v="4"/>
    <n v="20"/>
    <x v="2"/>
  </r>
  <r>
    <x v="2"/>
    <x v="3"/>
    <x v="0"/>
    <x v="1"/>
    <n v="1"/>
    <n v="30000"/>
    <n v="69000"/>
    <n v="67085"/>
    <n v="1"/>
    <n v="50"/>
    <x v="3"/>
  </r>
  <r>
    <x v="1"/>
    <x v="0"/>
    <x v="0"/>
    <x v="1"/>
    <n v="0.3"/>
    <n v="78000"/>
    <n v="58723"/>
    <n v="9266"/>
    <n v="10"/>
    <n v="5"/>
    <x v="4"/>
  </r>
  <r>
    <x v="2"/>
    <x v="1"/>
    <x v="0"/>
    <x v="1"/>
    <n v="10"/>
    <n v="25000"/>
    <n v="45250"/>
    <n v="55239"/>
    <n v="12"/>
    <n v="32"/>
    <x v="5"/>
  </r>
  <r>
    <x v="3"/>
    <x v="3"/>
    <x v="0"/>
    <x v="2"/>
    <n v="3"/>
    <n v="60000"/>
    <n v="56241"/>
    <n v="56946"/>
    <n v="9"/>
    <n v="47"/>
    <x v="6"/>
  </r>
  <r>
    <x v="0"/>
    <x v="4"/>
    <x v="0"/>
    <x v="2"/>
    <n v="4"/>
    <n v="29000"/>
    <n v="8542"/>
    <n v="50116"/>
    <n v="14"/>
    <n v="32"/>
    <x v="7"/>
  </r>
  <r>
    <x v="3"/>
    <x v="4"/>
    <x v="1"/>
    <x v="2"/>
    <n v="4"/>
    <n v="20000"/>
    <n v="9125"/>
    <n v="38169"/>
    <n v="2"/>
    <n v="28"/>
    <x v="8"/>
  </r>
  <r>
    <x v="1"/>
    <x v="1"/>
    <x v="1"/>
    <x v="1"/>
    <n v="5"/>
    <n v="56000"/>
    <n v="45632"/>
    <n v="34302"/>
    <n v="8"/>
    <n v="26"/>
    <x v="9"/>
  </r>
  <r>
    <x v="1"/>
    <x v="0"/>
    <x v="0"/>
    <x v="0"/>
    <n v="8"/>
    <n v="85000"/>
    <n v="47896"/>
    <n v="75337"/>
    <n v="2"/>
    <n v="42"/>
    <x v="10"/>
  </r>
  <r>
    <x v="0"/>
    <x v="3"/>
    <x v="1"/>
    <x v="0"/>
    <n v="9"/>
    <n v="100000"/>
    <n v="56230"/>
    <n v="30190"/>
    <n v="5"/>
    <n v="22"/>
    <x v="3"/>
  </r>
  <r>
    <x v="0"/>
    <x v="4"/>
    <x v="1"/>
    <x v="0"/>
    <n v="15"/>
    <n v="20000"/>
    <n v="54120"/>
    <n v="35186"/>
    <n v="12"/>
    <n v="38"/>
    <x v="11"/>
  </r>
  <r>
    <x v="4"/>
    <x v="4"/>
    <x v="1"/>
    <x v="0"/>
    <n v="21"/>
    <n v="250000"/>
    <n v="2500"/>
    <n v="56946"/>
    <n v="13"/>
    <n v="46"/>
    <x v="12"/>
  </r>
  <r>
    <x v="4"/>
    <x v="3"/>
    <x v="0"/>
    <x v="0"/>
    <n v="4"/>
    <n v="120000"/>
    <n v="7800"/>
    <n v="21964"/>
    <n v="3"/>
    <n v="5"/>
    <x v="13"/>
  </r>
  <r>
    <x v="1"/>
    <x v="3"/>
    <x v="0"/>
    <x v="2"/>
    <n v="5"/>
    <n v="124000"/>
    <n v="4521"/>
    <n v="16365"/>
    <n v="10"/>
    <n v="35"/>
    <x v="14"/>
  </r>
  <r>
    <x v="5"/>
    <x v="1"/>
    <x v="1"/>
    <x v="2"/>
    <n v="6"/>
    <n v="65000"/>
    <n v="9632"/>
    <n v="76314"/>
    <n v="12"/>
    <n v="26"/>
    <x v="15"/>
  </r>
  <r>
    <x v="4"/>
    <x v="2"/>
    <x v="1"/>
    <x v="2"/>
    <n v="3"/>
    <n v="23000"/>
    <n v="12450"/>
    <n v="31222"/>
    <n v="1"/>
    <n v="22"/>
    <x v="16"/>
  </r>
  <r>
    <x v="1"/>
    <x v="4"/>
    <x v="1"/>
    <x v="2"/>
    <n v="7"/>
    <n v="89000"/>
    <n v="13456"/>
    <n v="24834"/>
    <n v="2"/>
    <n v="33"/>
    <x v="17"/>
  </r>
  <r>
    <x v="1"/>
    <x v="3"/>
    <x v="1"/>
    <x v="2"/>
    <n v="2"/>
    <n v="57000"/>
    <n v="5600"/>
    <n v="79572"/>
    <n v="1"/>
    <n v="17"/>
    <x v="18"/>
  </r>
  <r>
    <x v="1"/>
    <x v="3"/>
    <x v="0"/>
    <x v="0"/>
    <n v="0.2"/>
    <n v="45000"/>
    <n v="69000"/>
    <n v="76831"/>
    <n v="4"/>
    <n v="27"/>
    <x v="19"/>
  </r>
  <r>
    <x v="4"/>
    <x v="0"/>
    <x v="0"/>
    <x v="0"/>
    <n v="0.3"/>
    <n v="59000"/>
    <n v="58723"/>
    <n v="54623"/>
    <n v="12"/>
    <n v="49"/>
    <x v="20"/>
  </r>
  <r>
    <x v="4"/>
    <x v="0"/>
    <x v="1"/>
    <x v="1"/>
    <n v="0.5"/>
    <n v="23000"/>
    <n v="45250"/>
    <n v="28847"/>
    <n v="5"/>
    <n v="49"/>
    <x v="21"/>
  </r>
  <r>
    <x v="4"/>
    <x v="4"/>
    <x v="1"/>
    <x v="1"/>
    <n v="5"/>
    <n v="87000"/>
    <n v="36234"/>
    <n v="48132"/>
    <n v="11"/>
    <n v="13"/>
    <x v="22"/>
  </r>
  <r>
    <x v="5"/>
    <x v="4"/>
    <x v="1"/>
    <x v="2"/>
    <n v="6"/>
    <n v="65000"/>
    <n v="36018"/>
    <n v="20352"/>
    <n v="12"/>
    <n v="50"/>
    <x v="23"/>
  </r>
  <r>
    <x v="5"/>
    <x v="4"/>
    <x v="0"/>
    <x v="2"/>
    <n v="12"/>
    <n v="256000"/>
    <n v="8820"/>
    <n v="78088"/>
    <n v="1"/>
    <n v="5"/>
    <x v="24"/>
  </r>
  <r>
    <x v="0"/>
    <x v="0"/>
    <x v="1"/>
    <x v="2"/>
    <n v="8"/>
    <n v="154000"/>
    <n v="33529"/>
    <n v="22371"/>
    <n v="3"/>
    <n v="11"/>
    <x v="6"/>
  </r>
  <r>
    <x v="0"/>
    <x v="0"/>
    <x v="0"/>
    <x v="1"/>
    <n v="10"/>
    <n v="121000"/>
    <n v="49707"/>
    <n v="16275"/>
    <n v="3"/>
    <n v="24"/>
    <x v="14"/>
  </r>
  <r>
    <x v="0"/>
    <x v="0"/>
    <x v="0"/>
    <x v="1"/>
    <n v="0.6"/>
    <n v="23000"/>
    <n v="49216"/>
    <n v="29921"/>
    <n v="1"/>
    <n v="35"/>
    <x v="25"/>
  </r>
  <r>
    <x v="0"/>
    <x v="3"/>
    <x v="1"/>
    <x v="1"/>
    <n v="0.3"/>
    <n v="56000"/>
    <n v="27321"/>
    <n v="26822"/>
    <n v="10"/>
    <n v="17"/>
    <x v="26"/>
  </r>
  <r>
    <x v="0"/>
    <x v="3"/>
    <x v="1"/>
    <x v="1"/>
    <n v="4"/>
    <n v="28000"/>
    <n v="22312"/>
    <n v="11416"/>
    <n v="3"/>
    <n v="7"/>
    <x v="27"/>
  </r>
  <r>
    <x v="5"/>
    <x v="4"/>
    <x v="0"/>
    <x v="1"/>
    <n v="7"/>
    <n v="98000"/>
    <n v="48924"/>
    <n v="42721"/>
    <n v="13"/>
    <n v="48"/>
    <x v="28"/>
  </r>
  <r>
    <x v="3"/>
    <x v="0"/>
    <x v="0"/>
    <x v="1"/>
    <n v="2"/>
    <n v="78000"/>
    <n v="27299"/>
    <n v="6100"/>
    <n v="6"/>
    <n v="7"/>
    <x v="29"/>
  </r>
  <r>
    <x v="3"/>
    <x v="3"/>
    <x v="0"/>
    <x v="1"/>
    <n v="1"/>
    <n v="45000"/>
    <n v="4411"/>
    <n v="15680"/>
    <n v="6"/>
    <n v="46"/>
    <x v="30"/>
  </r>
  <r>
    <x v="4"/>
    <x v="3"/>
    <x v="0"/>
    <x v="1"/>
    <n v="3"/>
    <n v="65000"/>
    <n v="38340"/>
    <n v="33013"/>
    <n v="5"/>
    <n v="26"/>
    <x v="31"/>
  </r>
  <r>
    <x v="0"/>
    <x v="3"/>
    <x v="0"/>
    <x v="0"/>
    <n v="22"/>
    <n v="81000"/>
    <n v="8874"/>
    <n v="71310"/>
    <n v="2"/>
    <n v="12"/>
    <x v="32"/>
  </r>
  <r>
    <x v="0"/>
    <x v="3"/>
    <x v="1"/>
    <x v="0"/>
    <n v="0.45"/>
    <n v="98000"/>
    <n v="5671"/>
    <n v="79956"/>
    <n v="7"/>
    <n v="46"/>
    <x v="33"/>
  </r>
  <r>
    <x v="4"/>
    <x v="0"/>
    <x v="0"/>
    <x v="2"/>
    <n v="0.9"/>
    <n v="75000"/>
    <n v="42528"/>
    <n v="35598"/>
    <n v="1"/>
    <n v="19"/>
    <x v="34"/>
  </r>
  <r>
    <x v="1"/>
    <x v="4"/>
    <x v="0"/>
    <x v="2"/>
    <n v="8"/>
    <n v="54000"/>
    <n v="47922"/>
    <n v="11197"/>
    <n v="1"/>
    <n v="42"/>
    <x v="35"/>
  </r>
  <r>
    <x v="1"/>
    <x v="4"/>
    <x v="1"/>
    <x v="2"/>
    <n v="6"/>
    <n v="21000"/>
    <n v="11461"/>
    <n v="3565"/>
    <n v="6"/>
    <n v="8"/>
    <x v="36"/>
  </r>
  <r>
    <x v="1"/>
    <x v="0"/>
    <x v="1"/>
    <x v="0"/>
    <n v="4"/>
    <n v="189000"/>
    <n v="31951"/>
    <n v="54936"/>
    <n v="3"/>
    <n v="7"/>
    <x v="37"/>
  </r>
  <r>
    <x v="1"/>
    <x v="3"/>
    <x v="0"/>
    <x v="1"/>
    <n v="0.5"/>
    <n v="26000"/>
    <n v="44372"/>
    <n v="62616"/>
    <n v="5"/>
    <n v="31"/>
    <x v="38"/>
  </r>
  <r>
    <x v="2"/>
    <x v="3"/>
    <x v="1"/>
    <x v="1"/>
    <n v="1"/>
    <n v="58900"/>
    <n v="27912"/>
    <n v="68143"/>
    <n v="11"/>
    <n v="42"/>
    <x v="39"/>
  </r>
  <r>
    <x v="2"/>
    <x v="3"/>
    <x v="1"/>
    <x v="1"/>
    <n v="2"/>
    <n v="56500"/>
    <n v="36459"/>
    <n v="57635"/>
    <n v="8"/>
    <n v="26"/>
    <x v="40"/>
  </r>
  <r>
    <x v="0"/>
    <x v="3"/>
    <x v="1"/>
    <x v="2"/>
    <n v="6"/>
    <n v="25300"/>
    <n v="37120"/>
    <n v="76716"/>
    <n v="2"/>
    <n v="14"/>
    <x v="41"/>
  </r>
  <r>
    <x v="2"/>
    <x v="3"/>
    <x v="0"/>
    <x v="2"/>
    <n v="0.6"/>
    <n v="25980"/>
    <n v="17381"/>
    <n v="24550"/>
    <n v="4"/>
    <n v="33"/>
    <x v="42"/>
  </r>
  <r>
    <x v="0"/>
    <x v="2"/>
    <x v="0"/>
    <x v="0"/>
    <n v="2"/>
    <n v="45270"/>
    <n v="32126"/>
    <n v="23884"/>
    <n v="14"/>
    <n v="25"/>
    <x v="43"/>
  </r>
  <r>
    <x v="5"/>
    <x v="4"/>
    <x v="1"/>
    <x v="1"/>
    <n v="3"/>
    <n v="45620"/>
    <n v="29013"/>
    <n v="66625"/>
    <n v="12"/>
    <n v="6"/>
    <x v="44"/>
  </r>
  <r>
    <x v="5"/>
    <x v="4"/>
    <x v="1"/>
    <x v="1"/>
    <n v="7"/>
    <n v="75480"/>
    <n v="30435"/>
    <n v="48964"/>
    <n v="2"/>
    <n v="43"/>
    <x v="16"/>
  </r>
  <r>
    <x v="5"/>
    <x v="4"/>
    <x v="1"/>
    <x v="2"/>
    <n v="9"/>
    <n v="25360"/>
    <n v="46174"/>
    <n v="46342"/>
    <n v="12"/>
    <n v="31"/>
    <x v="45"/>
  </r>
  <r>
    <x v="5"/>
    <x v="2"/>
    <x v="1"/>
    <x v="2"/>
    <n v="5"/>
    <n v="12895"/>
    <n v="12363"/>
    <n v="9590"/>
    <n v="14"/>
    <n v="41"/>
    <x v="46"/>
  </r>
  <r>
    <x v="0"/>
    <x v="0"/>
    <x v="1"/>
    <x v="2"/>
    <n v="6"/>
    <n v="154000"/>
    <n v="32544"/>
    <n v="55280"/>
    <n v="4"/>
    <n v="9"/>
    <x v="47"/>
  </r>
  <r>
    <x v="0"/>
    <x v="2"/>
    <x v="0"/>
    <x v="2"/>
    <n v="2"/>
    <n v="28745"/>
    <n v="44080"/>
    <n v="78632"/>
    <n v="14"/>
    <n v="28"/>
    <x v="48"/>
  </r>
  <r>
    <x v="0"/>
    <x v="0"/>
    <x v="0"/>
    <x v="2"/>
    <n v="3"/>
    <n v="51224"/>
    <n v="13227"/>
    <n v="61753"/>
    <n v="11"/>
    <n v="20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8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rowHeaderCaption="Поставщики" colHeaderCaption="Получатели">
  <location ref="A5:G13" firstHeaderRow="1" firstDataRow="2" firstDataCol="1" rowPageCount="1" colPageCount="1"/>
  <pivotFields count="10">
    <pivotField axis="axisRow" showAll="0">
      <items count="7">
        <item x="3"/>
        <item x="2"/>
        <item x="4"/>
        <item x="5"/>
        <item x="1"/>
        <item x="0"/>
        <item t="default"/>
      </items>
    </pivotField>
    <pivotField axis="axisCol" showAll="0">
      <items count="6">
        <item x="0"/>
        <item x="4"/>
        <item x="2"/>
        <item x="1"/>
        <item x="3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Вес грузов, т" fld="4" baseField="0" baseItem="0"/>
  </dataFields>
  <formats count="13">
    <format dxfId="24">
      <pivotArea type="all" dataOnly="0" outline="0" fieldPosition="0"/>
    </format>
    <format dxfId="23">
      <pivotArea outline="0" collapsedLevelsAreSubtotals="1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dataOnly="0" labelOnly="1" fieldPosition="0">
        <references count="1">
          <reference field="0" count="1">
            <x v="1"/>
          </reference>
        </references>
      </pivotArea>
    </format>
    <format dxfId="17">
      <pivotArea dataOnly="0" labelOnly="1" fieldPosition="0">
        <references count="1">
          <reference field="0" count="1">
            <x v="0"/>
          </reference>
        </references>
      </pivotArea>
    </format>
    <format dxfId="16">
      <pivotArea dataOnly="0" labelOnly="1" fieldPosition="0">
        <references count="1">
          <reference field="0" count="1">
            <x v="3"/>
          </reference>
        </references>
      </pivotArea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rowHeaderCaption="Вид груза и перевозки">
  <location ref="A40:C50" firstHeaderRow="0" firstDataRow="1" firstDataCol="1"/>
  <pivotFields count="10"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dataField="1" showAll="0"/>
  </pivotFields>
  <rowFields count="2">
    <field x="3"/>
    <field x="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мешков" fld="9" baseField="3" baseItem="0"/>
    <dataField name="Сумма веса груза" fld="4" baseField="3" baseItem="0"/>
  </dataFields>
  <formats count="19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3" type="button" dataOnly="0" labelOnly="1" outline="0" axis="axisRow" fieldPosition="0"/>
    </format>
    <format dxfId="40">
      <pivotArea dataOnly="0" labelOnly="1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">
      <pivotArea field="3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field="3" type="button" dataOnly="0" labelOnly="1" outline="0" axis="axisRow" fieldPosition="0"/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collapsedLevelsAreSubtotals="1" fieldPosition="0">
        <references count="1">
          <reference field="3" count="1">
            <x v="0"/>
          </reference>
        </references>
      </pivotArea>
    </format>
    <format dxfId="29">
      <pivotArea dataOnly="0" labelOnly="1" fieldPosition="0">
        <references count="1">
          <reference field="3" count="1">
            <x v="0"/>
          </reference>
        </references>
      </pivotArea>
    </format>
    <format dxfId="28">
      <pivotArea collapsedLevelsAreSubtotals="1" fieldPosition="0">
        <references count="1">
          <reference field="3" count="1">
            <x v="1"/>
          </reference>
        </references>
      </pivotArea>
    </format>
    <format dxfId="27">
      <pivotArea dataOnly="0" labelOnly="1" fieldPosition="0">
        <references count="1">
          <reference field="3" count="1">
            <x v="1"/>
          </reference>
        </references>
      </pivotArea>
    </format>
    <format dxfId="26">
      <pivotArea collapsedLevelsAreSubtotals="1" fieldPosition="0">
        <references count="1">
          <reference field="3" count="1">
            <x v="2"/>
          </reference>
        </references>
      </pivotArea>
    </format>
    <format dxfId="25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2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rowHeaderCaption="Вид перевозки">
  <location ref="A33:D37" firstHeaderRow="0" firstDataRow="1" firstDataCol="1"/>
  <pivotFields count="10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редняя стоимость превозки" fld="6" subtotal="average" baseField="3" baseItem="0"/>
    <dataField name="Средняя стоимость хранения грузов" fld="7" subtotal="average" baseField="3" baseItem="0"/>
    <dataField name="Среднеее время хранения грузов" fld="8" subtotal="average" baseField="3" baseItem="0"/>
  </dataFields>
  <formats count="14"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3" type="button" dataOnly="0" labelOnly="1" outline="0" axis="axisRow" fieldPosition="0"/>
    </format>
    <format dxfId="54">
      <pivotArea dataOnly="0" labelOnly="1" fieldPosition="0">
        <references count="1">
          <reference field="3" count="0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">
      <pivotArea field="3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">
      <pivotArea field="3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field="3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rowHeaderCaption="Получатель">
  <location ref="A24:C30" firstHeaderRow="0" firstDataRow="1" firstDataCol="1"/>
  <pivotFields count="10"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стоимости грузов, руб" fld="5" baseField="1" baseItem="0"/>
    <dataField name="Сумма стоимости перевозки грузов" fld="6" baseField="1" baseItem="0"/>
  </dataFields>
  <formats count="14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1" type="button" dataOnly="0" labelOnly="1" outline="0" axis="axisRow" fieldPosition="0"/>
    </format>
    <format dxfId="68">
      <pivotArea dataOnly="0" labelOnly="1" fieldPosition="0">
        <references count="1">
          <reference field="1" count="0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3">
      <pivotArea field="1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">
      <pivotArea field="1" type="button" dataOnly="0" labelOnly="1" outline="0" axis="axisRow" fieldPosition="0"/>
    </format>
    <format dxfId="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9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rowHeaderCaption="Виды перевозок" colHeaderCaption="Виды грузов">
  <location ref="A16:D21" firstHeaderRow="1" firstDataRow="2" firstDataCol="1"/>
  <pivotFields count="10"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Вес грузов, т" fld="4" baseField="0" baseItem="0"/>
  </dataFields>
  <formats count="10"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fieldPosition="0">
        <references count="1">
          <reference field="3" count="0"/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1">
          <reference field="2" count="0"/>
        </references>
      </pivotArea>
    </format>
    <format dxfId="76">
      <pivotArea dataOnly="0" labelOnly="1" grandCol="1" outline="0" fieldPosition="0"/>
    </format>
    <format dxfId="75">
      <pivotArea dataOnly="0" labelOnly="1" fieldPosition="0">
        <references count="1">
          <reference field="2" count="0"/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1">
          <reference field="2" count="0"/>
        </references>
      </pivotArea>
    </format>
    <format dxfId="7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5" indent="0" outline="1" outlineData="1" multipleFieldFilters="0" chartFormat="4">
  <location ref="A3:G23" firstHeaderRow="1" firstDataRow="2" firstDataCol="1"/>
  <pivotFields count="16">
    <pivotField axis="axisRow" showAll="0">
      <items count="7">
        <item x="3"/>
        <item x="2"/>
        <item x="4"/>
        <item x="5"/>
        <item x="1"/>
        <item x="0"/>
        <item t="default"/>
      </items>
    </pivotField>
    <pivotField axis="axisCol" showAll="0">
      <items count="6">
        <item x="0"/>
        <item x="4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4" showAll="0">
      <items count="51">
        <item x="0"/>
        <item x="25"/>
        <item x="35"/>
        <item x="36"/>
        <item x="41"/>
        <item x="31"/>
        <item x="29"/>
        <item x="19"/>
        <item x="37"/>
        <item x="11"/>
        <item x="14"/>
        <item x="7"/>
        <item x="44"/>
        <item x="28"/>
        <item x="10"/>
        <item x="1"/>
        <item x="8"/>
        <item x="46"/>
        <item x="16"/>
        <item x="6"/>
        <item x="2"/>
        <item x="15"/>
        <item x="48"/>
        <item x="4"/>
        <item x="43"/>
        <item x="34"/>
        <item x="20"/>
        <item x="39"/>
        <item x="18"/>
        <item x="21"/>
        <item x="12"/>
        <item x="49"/>
        <item x="22"/>
        <item x="3"/>
        <item x="47"/>
        <item x="9"/>
        <item x="40"/>
        <item x="38"/>
        <item x="32"/>
        <item x="42"/>
        <item x="27"/>
        <item x="24"/>
        <item x="45"/>
        <item x="30"/>
        <item x="26"/>
        <item x="17"/>
        <item x="33"/>
        <item x="13"/>
        <item x="5"/>
        <item x="23"/>
        <item t="default"/>
      </items>
    </pivotField>
    <pivotField showAll="0" defaultSubtotal="0">
      <items count="2">
        <item x="0"/>
        <item x="1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"/>
    <field x="0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2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Вес грузов по видам транспорта, т" fld="4" baseField="0" baseItem="0"/>
  </dataFields>
  <pivotTableStyleInfo name="PivotStyleMedium9" showRowHeaders="1" showColHeaders="1" showRowStripes="0" showColStripes="0" showLastColumn="1"/>
  <filters count="1">
    <filter fld="10" type="dateBetween" evalOrder="-1" id="4" name="Дата заключения договора">
      <autoFilter ref="A1">
        <filterColumn colId="0">
          <customFilters and="1">
            <customFilter operator="greaterThanOrEqual" val="44562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Поставщики" cacheId="1" applyNumberFormats="0" applyBorderFormats="0" applyFontFormats="0" applyPatternFormats="0" applyAlignmentFormats="0" applyWidthHeightFormats="1" dataCaption="Значения" updatedVersion="5" minRefreshableVersion="5" useAutoFormatting="1" rowGrandTotals="0" colGrandTotals="0" itemPrintTitles="1" createdVersion="5" indent="0" outline="1" outlineData="1" multipleFieldFilters="0" chartFormat="7">
  <location ref="A3:G23" firstHeaderRow="0" firstDataRow="1" firstDataCol="1"/>
  <pivotFields count="16">
    <pivotField axis="axisRow" showAll="0" insertBlankRow="1">
      <items count="7">
        <item x="3"/>
        <item x="2"/>
        <item x="4"/>
        <item x="5"/>
        <item x="1"/>
        <item x="0"/>
        <item t="default"/>
      </items>
    </pivotField>
    <pivotField showAll="0" insertBlankRow="1"/>
    <pivotField axis="axisRow" showAll="0" insertBlankRow="1">
      <items count="3">
        <item x="1"/>
        <item x="0"/>
        <item t="default"/>
      </items>
    </pivotField>
    <pivotField showAll="0" insertBlankRow="1"/>
    <pivotField showAll="0" insertBlankRow="1"/>
    <pivotField showAll="0" insertBlankRow="1"/>
    <pivotField dataField="1" showAll="0" insertBlankRow="1"/>
    <pivotField dataField="1" showAll="0" insertBlankRow="1"/>
    <pivotField dataField="1" showAll="0" insertBlankRow="1"/>
    <pivotField showAll="0" insertBlankRow="1"/>
    <pivotField numFmtId="14" showAll="0" insertBlankRow="1" defaultSubtotal="0">
      <items count="50">
        <item x="0"/>
        <item x="25"/>
        <item x="35"/>
        <item x="36"/>
        <item x="41"/>
        <item x="31"/>
        <item x="29"/>
        <item x="19"/>
        <item x="37"/>
        <item x="11"/>
        <item x="14"/>
        <item x="7"/>
        <item x="44"/>
        <item x="28"/>
        <item x="10"/>
        <item x="1"/>
        <item x="8"/>
        <item x="46"/>
        <item x="16"/>
        <item x="6"/>
        <item x="2"/>
        <item x="15"/>
        <item x="48"/>
        <item x="4"/>
        <item x="43"/>
        <item x="34"/>
        <item x="20"/>
        <item x="39"/>
        <item x="18"/>
        <item x="21"/>
        <item x="12"/>
        <item x="49"/>
        <item x="22"/>
        <item x="3"/>
        <item x="47"/>
        <item x="9"/>
        <item x="40"/>
        <item x="38"/>
        <item x="32"/>
        <item x="42"/>
        <item x="27"/>
        <item x="24"/>
        <item x="45"/>
        <item x="30"/>
        <item x="26"/>
        <item x="17"/>
        <item x="33"/>
        <item x="13"/>
        <item x="5"/>
        <item x="23"/>
      </items>
    </pivotField>
    <pivotField name="Форма регистрации" axis="axisRow" showAll="0" insertBlankRow="1" defaultSubtotal="0">
      <items count="2">
        <item n="ИП" x="0"/>
        <item n="АО и ООО" x="1"/>
      </items>
    </pivotField>
    <pivotField dataField="1" dragToRow="0" dragToCol="0" dragToPage="0" showAll="0" insertBlankRow="1" defaultSubtotal="0"/>
    <pivotField dataField="1" dragToRow="0" dragToCol="0" dragToPage="0" showAll="0" insertBlankRow="1" defaultSubtotal="0"/>
    <pivotField dataField="1" dragToRow="0" dragToCol="0" dragToPage="0" showAll="0" insertBlankRow="1" defaultSubtotal="0"/>
    <pivotField dragToRow="0" dragToCol="0" dragToPage="0" showAll="0" defaultSubtotal="0"/>
  </pivotFields>
  <rowFields count="3">
    <field x="11"/>
    <field x="0"/>
    <field x="2"/>
  </rowFields>
  <rowItems count="20">
    <i>
      <x/>
    </i>
    <i r="1">
      <x/>
    </i>
    <i r="2">
      <x v="1"/>
    </i>
    <i t="blank" r="1">
      <x/>
    </i>
    <i>
      <x v="1"/>
    </i>
    <i r="1">
      <x v="2"/>
    </i>
    <i r="2">
      <x v="1"/>
    </i>
    <i t="blank" r="1">
      <x v="2"/>
    </i>
    <i r="1">
      <x v="3"/>
    </i>
    <i r="2">
      <x/>
    </i>
    <i r="2">
      <x v="1"/>
    </i>
    <i t="blank" r="1">
      <x v="3"/>
    </i>
    <i r="1">
      <x v="4"/>
    </i>
    <i r="2">
      <x/>
    </i>
    <i r="2">
      <x v="1"/>
    </i>
    <i t="blank" r="1">
      <x v="4"/>
    </i>
    <i r="1">
      <x v="5"/>
    </i>
    <i r="2">
      <x/>
    </i>
    <i r="2">
      <x v="1"/>
    </i>
    <i t="blank" r="1">
      <x v="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тоимость всех перевозок, руб" fld="6" baseField="11" baseItem="0"/>
    <dataField name="Стоимсотсть хранения всех перевозок, руб" fld="7" baseField="11" baseItem="0"/>
    <dataField name="Время хранения всех перевозок на складе, дни" fld="8" baseField="11" baseItem="0"/>
    <dataField name="Полная стоимость всех транспортировок" fld="12" baseField="11" baseItem="0"/>
    <dataField name="Стоимость одного дня хранения на складе, руб" fld="13" baseField="11" baseItem="0"/>
    <dataField name="Стоимсть дня храниения к полной стоимости транспортировки, %" fld="14" baseField="11" baseItem="0"/>
  </dataFields>
  <formats count="12">
    <format dxfId="11">
      <pivotArea field="0" type="button" dataOnly="0" labelOnly="1" outline="0" axis="axisRow" fieldPosition="1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dataOnly="0" outline="0" fieldPosition="0">
        <references count="1">
          <reference field="4294967294" count="1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0" type="dateBetween" evalOrder="-1" id="62" name="Дата заключения договора">
      <autoFilter ref="A1">
        <filterColumn colId="0">
          <customFilters and="1">
            <customFilter operator="greaterThanOrEqual" val="44621"/>
            <customFilter operator="lessThanOrEqual" val="447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Вид_груза__щебень_гипс" sourceName="Вид груза (щебень/гипс)">
  <pivotTables>
    <pivotTable tabId="10" name="Поставщики"/>
  </pivotTables>
  <data>
    <tabular pivotCacheId="4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ставщик2" sourceName="Поставщик2">
  <pivotTables>
    <pivotTable tabId="10" name="Поставщики"/>
  </pivotTables>
  <data>
    <tabular pivotCacheId="4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Вид_груза__щебень_гипс1" sourceName="Вид груза (щебень/гипс)">
  <pivotTables>
    <pivotTable tabId="12" name="СводнаяТаблица2"/>
  </pivotTables>
  <data>
    <tabular pivotCacheId="4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Вид_перевозки" sourceName="Вид перевозки">
  <pivotTables>
    <pivotTable tabId="12" name="СводнаяТаблица2"/>
  </pivotTables>
  <data>
    <tabular pivotCacheId="4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Вид груза (щебень/гипс) 1" cache="Срез_Вид_груза__щебень_гипс1" caption="Вид груза (щебень/гипс)" rowHeight="241300"/>
  <slicer name="Вид перевозки" cache="Срез_Вид_перевозки" caption="Вид перевозки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Вид груза (щебень/гипс)" cache="Срез_Вид_груза__щебень_гипс" caption="Вид груза (щебень/гипс)" rowHeight="241300"/>
  <slicer name="Форма регист Поставщика" cache="Срез_Поставщик2" caption="Форма регист Поставщика" rowHeight="2413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ВстроеннаяВременнаяШкала_Дата_заключения_договора" sourceName="Дата заключения договора">
  <pivotTables>
    <pivotTable tabId="10" name="Поставщики"/>
  </pivotTables>
  <state minimalRefreshVersion="6" lastRefreshVersion="6" pivotCacheId="4" filterType="dateBetween">
    <selection startDate="2022-03-01T00:00:00" endDate="2022-05-31T00:00:00"/>
    <bounds startDate="2022-01-01T00:00:00" endDate="2023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name="ВстроеннаяВременнаяШкала_Дата_заключения_договора1" sourceName="Дата заключения договора">
  <pivotTables>
    <pivotTable tabId="12" name="СводнаяТаблица2"/>
  </pivotTables>
  <state minimalRefreshVersion="6" lastRefreshVersion="6" pivotCacheId="4" filterType="dateBetween">
    <selection startDate="2022-01-01T00:00:00" endDate="2022-12-31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Дата заключения договора 1" cache="ВстроеннаяВременнаяШкала_Дата_заключения_договора1" caption="Дата заключения договора" level="2" selectionLevel="0" scrollPosition="2022-06-0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Дата заключения договора" cache="ВстроеннаяВременнаяШкала_Дата_заключения_договора" caption="Дата заключения договора" level="2" selectionLevel="2" scrollPosition="2022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Relationship Id="rId4" Type="http://schemas.microsoft.com/office/2011/relationships/timeline" Target="../timelines/timelin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sheetData>
    <row r="1" spans="1:3" ht="61.5" x14ac:dyDescent="0.9">
      <c r="C1" s="41" t="s">
        <v>120</v>
      </c>
    </row>
    <row r="2" spans="1:3" ht="21" x14ac:dyDescent="0.35">
      <c r="A2" s="13"/>
      <c r="B2" s="42" t="s">
        <v>115</v>
      </c>
    </row>
    <row r="3" spans="1:3" ht="21" x14ac:dyDescent="0.35">
      <c r="B3" s="42" t="s">
        <v>121</v>
      </c>
    </row>
    <row r="4" spans="1:3" ht="21" x14ac:dyDescent="0.35">
      <c r="B4" s="42" t="s">
        <v>52</v>
      </c>
      <c r="C4" s="14"/>
    </row>
    <row r="5" spans="1:3" ht="21" x14ac:dyDescent="0.35">
      <c r="B5" s="42" t="s">
        <v>51</v>
      </c>
      <c r="C5" s="14"/>
    </row>
    <row r="6" spans="1:3" ht="21" x14ac:dyDescent="0.35">
      <c r="B6" s="42" t="s">
        <v>122</v>
      </c>
      <c r="C6" s="14"/>
    </row>
    <row r="9" spans="1:3" x14ac:dyDescent="0.25">
      <c r="A9" s="13"/>
    </row>
    <row r="11" spans="1:3" x14ac:dyDescent="0.25">
      <c r="C11" s="14"/>
    </row>
    <row r="12" spans="1:3" x14ac:dyDescent="0.25">
      <c r="C12" s="14"/>
    </row>
    <row r="13" spans="1:3" x14ac:dyDescent="0.25">
      <c r="C13" s="14"/>
    </row>
    <row r="17" spans="1:3" x14ac:dyDescent="0.25">
      <c r="A17" s="13"/>
    </row>
    <row r="19" spans="1:3" x14ac:dyDescent="0.25">
      <c r="C19" s="14"/>
    </row>
    <row r="20" spans="1:3" x14ac:dyDescent="0.25">
      <c r="C20" s="14"/>
    </row>
  </sheetData>
  <hyperlinks>
    <hyperlink ref="B2" location="ИсходДанные!A1" display="Исходные данные"/>
    <hyperlink ref="B5" location="СводТаблПВсоСрезом!A1" display="Сводная таблица стоимости перевозок для каждого поставщика"/>
    <hyperlink ref="B4" location="СводТаблППсоСрезом!A1" display="Сводная таблица веса перевозок по видам транспорта от поставщика к получателю"/>
    <hyperlink ref="B3" location="СводТабл!A1" display="Анализ данных логистической компании с помощью сводных таблиц"/>
    <hyperlink ref="B6" location="ПрогнозFORECAST!A1" display="Построение прогнозов по перевозкам щебня и гипса на следующий год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Normal="100" workbookViewId="0"/>
  </sheetViews>
  <sheetFormatPr defaultRowHeight="15" x14ac:dyDescent="0.25"/>
  <cols>
    <col min="1" max="1" width="15.85546875" customWidth="1"/>
    <col min="2" max="2" width="17" customWidth="1"/>
    <col min="3" max="3" width="14" customWidth="1"/>
    <col min="4" max="4" width="18.28515625" customWidth="1"/>
    <col min="5" max="5" width="11.7109375" customWidth="1"/>
    <col min="6" max="6" width="11" customWidth="1"/>
    <col min="7" max="7" width="11.85546875" customWidth="1"/>
    <col min="8" max="8" width="13" customWidth="1"/>
    <col min="9" max="9" width="11.5703125" customWidth="1"/>
    <col min="10" max="10" width="9.42578125" customWidth="1"/>
    <col min="11" max="11" width="13.140625" customWidth="1"/>
    <col min="12" max="12" width="12.140625" customWidth="1"/>
    <col min="13" max="13" width="13" customWidth="1"/>
    <col min="14" max="14" width="16.140625" customWidth="1"/>
    <col min="15" max="15" width="28.42578125" customWidth="1"/>
    <col min="16" max="16" width="34.5703125" customWidth="1"/>
    <col min="17" max="17" width="32.7109375" customWidth="1"/>
    <col min="18" max="18" width="16.42578125" bestFit="1" customWidth="1"/>
    <col min="19" max="19" width="5" customWidth="1"/>
    <col min="20" max="20" width="11.85546875" bestFit="1" customWidth="1"/>
  </cols>
  <sheetData>
    <row r="1" spans="1:14" ht="40.5" customHeight="1" x14ac:dyDescent="0.25">
      <c r="A1" s="14"/>
      <c r="E1" s="30" t="s">
        <v>115</v>
      </c>
    </row>
    <row r="2" spans="1:14" ht="75.75" customHeight="1" x14ac:dyDescent="0.25">
      <c r="A2" s="31" t="s">
        <v>3</v>
      </c>
      <c r="B2" s="31" t="s">
        <v>4</v>
      </c>
      <c r="C2" s="31" t="s">
        <v>5</v>
      </c>
      <c r="D2" s="31" t="s">
        <v>6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7</v>
      </c>
      <c r="J2" s="31" t="s">
        <v>8</v>
      </c>
      <c r="K2" s="31" t="s">
        <v>41</v>
      </c>
      <c r="L2" s="31" t="s">
        <v>111</v>
      </c>
      <c r="M2" s="31" t="s">
        <v>112</v>
      </c>
      <c r="N2" s="31" t="s">
        <v>113</v>
      </c>
    </row>
    <row r="3" spans="1:14" x14ac:dyDescent="0.25">
      <c r="A3" s="5" t="s">
        <v>18</v>
      </c>
      <c r="B3" s="5" t="s">
        <v>26</v>
      </c>
      <c r="C3" s="6" t="s">
        <v>16</v>
      </c>
      <c r="D3" s="6" t="s">
        <v>9</v>
      </c>
      <c r="E3" s="6">
        <v>8</v>
      </c>
      <c r="F3" s="6">
        <v>100000</v>
      </c>
      <c r="G3" s="6">
        <v>7800</v>
      </c>
      <c r="H3" s="6">
        <v>47509</v>
      </c>
      <c r="I3" s="6">
        <v>10</v>
      </c>
      <c r="J3" s="6">
        <v>40</v>
      </c>
      <c r="K3" s="12">
        <v>44593</v>
      </c>
      <c r="L3" s="6">
        <f>YEAR(K3)</f>
        <v>2022</v>
      </c>
      <c r="M3" s="6">
        <f>MONTH(K3)</f>
        <v>2</v>
      </c>
      <c r="N3" s="1" t="str">
        <f>CONCATENATE(L3," ",M3)</f>
        <v>2022 2</v>
      </c>
    </row>
    <row r="4" spans="1:14" x14ac:dyDescent="0.25">
      <c r="A4" s="5" t="s">
        <v>18</v>
      </c>
      <c r="B4" s="5" t="s">
        <v>21</v>
      </c>
      <c r="C4" s="6" t="s">
        <v>17</v>
      </c>
      <c r="D4" s="6" t="s">
        <v>10</v>
      </c>
      <c r="E4" s="6">
        <v>0.5</v>
      </c>
      <c r="F4" s="6">
        <v>15000</v>
      </c>
      <c r="G4" s="6">
        <v>10000</v>
      </c>
      <c r="H4" s="6">
        <v>51065</v>
      </c>
      <c r="I4" s="6">
        <v>7</v>
      </c>
      <c r="J4" s="6">
        <v>10</v>
      </c>
      <c r="K4" s="19">
        <v>44712</v>
      </c>
      <c r="L4" s="6">
        <f t="shared" ref="L4:L56" si="0">YEAR(K4)</f>
        <v>2022</v>
      </c>
      <c r="M4" s="6">
        <f t="shared" ref="M4:M56" si="1">MONTH(K4)</f>
        <v>5</v>
      </c>
      <c r="N4" s="1" t="str">
        <f t="shared" ref="N4:N56" si="2">CONCATENATE(L4," ",M4)</f>
        <v>2022 5</v>
      </c>
    </row>
    <row r="5" spans="1:14" ht="30" x14ac:dyDescent="0.25">
      <c r="A5" s="5" t="s">
        <v>21</v>
      </c>
      <c r="B5" s="5" t="s">
        <v>22</v>
      </c>
      <c r="C5" s="6" t="s">
        <v>17</v>
      </c>
      <c r="D5" s="6" t="s">
        <v>10</v>
      </c>
      <c r="E5" s="6">
        <v>2</v>
      </c>
      <c r="F5" s="6">
        <v>25000</v>
      </c>
      <c r="G5" s="6">
        <v>25000</v>
      </c>
      <c r="H5" s="6">
        <v>68833</v>
      </c>
      <c r="I5" s="6">
        <v>4</v>
      </c>
      <c r="J5" s="6">
        <v>20</v>
      </c>
      <c r="K5" s="19">
        <v>44731</v>
      </c>
      <c r="L5" s="6">
        <f t="shared" si="0"/>
        <v>2022</v>
      </c>
      <c r="M5" s="6">
        <f t="shared" si="1"/>
        <v>6</v>
      </c>
      <c r="N5" s="1" t="str">
        <f t="shared" si="2"/>
        <v>2022 6</v>
      </c>
    </row>
    <row r="6" spans="1:14" ht="45" x14ac:dyDescent="0.25">
      <c r="A6" s="5" t="s">
        <v>19</v>
      </c>
      <c r="B6" s="5" t="s">
        <v>25</v>
      </c>
      <c r="C6" s="6" t="s">
        <v>16</v>
      </c>
      <c r="D6" s="6" t="s">
        <v>10</v>
      </c>
      <c r="E6" s="6">
        <v>1</v>
      </c>
      <c r="F6" s="6">
        <v>30000</v>
      </c>
      <c r="G6" s="6">
        <v>69000</v>
      </c>
      <c r="H6" s="6">
        <v>67085</v>
      </c>
      <c r="I6" s="6">
        <v>1</v>
      </c>
      <c r="J6" s="6">
        <v>50</v>
      </c>
      <c r="K6" s="19">
        <v>44829</v>
      </c>
      <c r="L6" s="6">
        <f t="shared" si="0"/>
        <v>2022</v>
      </c>
      <c r="M6" s="6">
        <f t="shared" si="1"/>
        <v>9</v>
      </c>
      <c r="N6" s="1" t="str">
        <f t="shared" si="2"/>
        <v>2022 9</v>
      </c>
    </row>
    <row r="7" spans="1:14" ht="30" x14ac:dyDescent="0.25">
      <c r="A7" s="5" t="s">
        <v>21</v>
      </c>
      <c r="B7" s="5" t="s">
        <v>26</v>
      </c>
      <c r="C7" s="6" t="s">
        <v>16</v>
      </c>
      <c r="D7" s="6" t="s">
        <v>10</v>
      </c>
      <c r="E7" s="6">
        <v>0.3</v>
      </c>
      <c r="F7" s="6">
        <v>78000</v>
      </c>
      <c r="G7" s="6">
        <v>58723</v>
      </c>
      <c r="H7" s="6">
        <v>9266</v>
      </c>
      <c r="I7" s="6">
        <v>10</v>
      </c>
      <c r="J7" s="6">
        <v>5</v>
      </c>
      <c r="K7" s="19">
        <v>44747</v>
      </c>
      <c r="L7" s="6">
        <f t="shared" si="0"/>
        <v>2022</v>
      </c>
      <c r="M7" s="6">
        <f t="shared" si="1"/>
        <v>7</v>
      </c>
      <c r="N7" s="1" t="str">
        <f t="shared" si="2"/>
        <v>2022 7</v>
      </c>
    </row>
    <row r="8" spans="1:14" ht="45" x14ac:dyDescent="0.25">
      <c r="A8" s="5" t="s">
        <v>19</v>
      </c>
      <c r="B8" s="5" t="s">
        <v>21</v>
      </c>
      <c r="C8" s="6" t="s">
        <v>16</v>
      </c>
      <c r="D8" s="6" t="s">
        <v>10</v>
      </c>
      <c r="E8" s="6">
        <v>10</v>
      </c>
      <c r="F8" s="6">
        <v>25000</v>
      </c>
      <c r="G8" s="6">
        <v>45250</v>
      </c>
      <c r="H8" s="6">
        <v>55239</v>
      </c>
      <c r="I8" s="6">
        <v>12</v>
      </c>
      <c r="J8" s="6">
        <v>32</v>
      </c>
      <c r="K8" s="19">
        <v>44918</v>
      </c>
      <c r="L8" s="6">
        <f t="shared" si="0"/>
        <v>2022</v>
      </c>
      <c r="M8" s="6">
        <f t="shared" si="1"/>
        <v>12</v>
      </c>
      <c r="N8" s="1" t="str">
        <f t="shared" si="2"/>
        <v>2022 12</v>
      </c>
    </row>
    <row r="9" spans="1:14" ht="45" x14ac:dyDescent="0.25">
      <c r="A9" s="5" t="s">
        <v>20</v>
      </c>
      <c r="B9" s="5" t="s">
        <v>25</v>
      </c>
      <c r="C9" s="6" t="s">
        <v>16</v>
      </c>
      <c r="D9" s="6" t="s">
        <v>11</v>
      </c>
      <c r="E9" s="6">
        <v>3</v>
      </c>
      <c r="F9" s="6">
        <v>60000</v>
      </c>
      <c r="G9" s="6">
        <v>56241</v>
      </c>
      <c r="H9" s="6">
        <v>56946</v>
      </c>
      <c r="I9" s="6">
        <v>9</v>
      </c>
      <c r="J9" s="6">
        <v>47</v>
      </c>
      <c r="K9" s="19">
        <v>44729</v>
      </c>
      <c r="L9" s="6">
        <f t="shared" si="0"/>
        <v>2022</v>
      </c>
      <c r="M9" s="6">
        <f t="shared" si="1"/>
        <v>6</v>
      </c>
      <c r="N9" s="1" t="str">
        <f t="shared" si="2"/>
        <v>2022 6</v>
      </c>
    </row>
    <row r="10" spans="1:14" x14ac:dyDescent="0.25">
      <c r="A10" s="5" t="s">
        <v>18</v>
      </c>
      <c r="B10" s="5" t="s">
        <v>24</v>
      </c>
      <c r="C10" s="6" t="s">
        <v>16</v>
      </c>
      <c r="D10" s="6" t="s">
        <v>11</v>
      </c>
      <c r="E10" s="6">
        <v>4</v>
      </c>
      <c r="F10" s="6">
        <v>29000</v>
      </c>
      <c r="G10" s="6">
        <v>8542</v>
      </c>
      <c r="H10" s="6">
        <v>50116</v>
      </c>
      <c r="I10" s="6">
        <v>14</v>
      </c>
      <c r="J10" s="6">
        <v>32</v>
      </c>
      <c r="K10" s="19">
        <v>44687</v>
      </c>
      <c r="L10" s="6">
        <f t="shared" si="0"/>
        <v>2022</v>
      </c>
      <c r="M10" s="6">
        <f t="shared" si="1"/>
        <v>5</v>
      </c>
      <c r="N10" s="1" t="str">
        <f t="shared" si="2"/>
        <v>2022 5</v>
      </c>
    </row>
    <row r="11" spans="1:14" ht="45" x14ac:dyDescent="0.25">
      <c r="A11" s="5" t="s">
        <v>20</v>
      </c>
      <c r="B11" s="5" t="s">
        <v>24</v>
      </c>
      <c r="C11" s="6" t="s">
        <v>17</v>
      </c>
      <c r="D11" s="6" t="s">
        <v>11</v>
      </c>
      <c r="E11" s="6">
        <v>4</v>
      </c>
      <c r="F11" s="6">
        <v>20000</v>
      </c>
      <c r="G11" s="6">
        <v>9125</v>
      </c>
      <c r="H11" s="6">
        <v>38169</v>
      </c>
      <c r="I11" s="6">
        <v>2</v>
      </c>
      <c r="J11" s="6">
        <v>28</v>
      </c>
      <c r="K11" s="19">
        <v>44714</v>
      </c>
      <c r="L11" s="6">
        <f t="shared" si="0"/>
        <v>2022</v>
      </c>
      <c r="M11" s="6">
        <f t="shared" si="1"/>
        <v>6</v>
      </c>
      <c r="N11" s="1" t="str">
        <f t="shared" si="2"/>
        <v>2022 6</v>
      </c>
    </row>
    <row r="12" spans="1:14" ht="30" x14ac:dyDescent="0.25">
      <c r="A12" s="5" t="s">
        <v>21</v>
      </c>
      <c r="B12" s="5" t="s">
        <v>21</v>
      </c>
      <c r="C12" s="6" t="s">
        <v>17</v>
      </c>
      <c r="D12" s="6" t="s">
        <v>10</v>
      </c>
      <c r="E12" s="6">
        <v>5</v>
      </c>
      <c r="F12" s="6">
        <v>56000</v>
      </c>
      <c r="G12" s="6">
        <v>45632</v>
      </c>
      <c r="H12" s="6">
        <v>34302</v>
      </c>
      <c r="I12" s="6">
        <v>8</v>
      </c>
      <c r="J12" s="6">
        <v>26</v>
      </c>
      <c r="K12" s="19">
        <v>44857</v>
      </c>
      <c r="L12" s="6">
        <f t="shared" si="0"/>
        <v>2022</v>
      </c>
      <c r="M12" s="6">
        <f t="shared" si="1"/>
        <v>10</v>
      </c>
      <c r="N12" s="1" t="str">
        <f t="shared" si="2"/>
        <v>2022 10</v>
      </c>
    </row>
    <row r="13" spans="1:14" ht="30" x14ac:dyDescent="0.25">
      <c r="A13" s="5" t="s">
        <v>21</v>
      </c>
      <c r="B13" s="5" t="s">
        <v>26</v>
      </c>
      <c r="C13" s="6" t="s">
        <v>16</v>
      </c>
      <c r="D13" s="6" t="s">
        <v>9</v>
      </c>
      <c r="E13" s="6">
        <v>8</v>
      </c>
      <c r="F13" s="6">
        <v>85000</v>
      </c>
      <c r="G13" s="6">
        <v>47896</v>
      </c>
      <c r="H13" s="6">
        <v>75337</v>
      </c>
      <c r="I13" s="6">
        <v>2</v>
      </c>
      <c r="J13" s="6">
        <v>42</v>
      </c>
      <c r="K13" s="19">
        <v>44708</v>
      </c>
      <c r="L13" s="6">
        <f t="shared" si="0"/>
        <v>2022</v>
      </c>
      <c r="M13" s="6">
        <f t="shared" si="1"/>
        <v>5</v>
      </c>
      <c r="N13" s="1" t="str">
        <f t="shared" si="2"/>
        <v>2022 5</v>
      </c>
    </row>
    <row r="14" spans="1:14" x14ac:dyDescent="0.25">
      <c r="A14" s="5" t="s">
        <v>18</v>
      </c>
      <c r="B14" s="5" t="s">
        <v>25</v>
      </c>
      <c r="C14" s="6" t="s">
        <v>17</v>
      </c>
      <c r="D14" s="6" t="s">
        <v>9</v>
      </c>
      <c r="E14" s="6">
        <v>9</v>
      </c>
      <c r="F14" s="6">
        <v>100000</v>
      </c>
      <c r="G14" s="6">
        <v>56230</v>
      </c>
      <c r="H14" s="6">
        <v>30190</v>
      </c>
      <c r="I14" s="6">
        <v>5</v>
      </c>
      <c r="J14" s="6">
        <v>22</v>
      </c>
      <c r="K14" s="19">
        <v>44829</v>
      </c>
      <c r="L14" s="6">
        <f t="shared" si="0"/>
        <v>2022</v>
      </c>
      <c r="M14" s="6">
        <f t="shared" si="1"/>
        <v>9</v>
      </c>
      <c r="N14" s="1" t="str">
        <f t="shared" si="2"/>
        <v>2022 9</v>
      </c>
    </row>
    <row r="15" spans="1:14" x14ac:dyDescent="0.25">
      <c r="A15" s="5" t="s">
        <v>18</v>
      </c>
      <c r="B15" s="5" t="s">
        <v>24</v>
      </c>
      <c r="C15" s="6" t="s">
        <v>17</v>
      </c>
      <c r="D15" s="6" t="s">
        <v>9</v>
      </c>
      <c r="E15" s="6">
        <v>15</v>
      </c>
      <c r="F15" s="6">
        <v>20000</v>
      </c>
      <c r="G15" s="6">
        <v>54120</v>
      </c>
      <c r="H15" s="6">
        <v>35186</v>
      </c>
      <c r="I15" s="6">
        <v>12</v>
      </c>
      <c r="J15" s="6">
        <v>38</v>
      </c>
      <c r="K15" s="19">
        <v>44676</v>
      </c>
      <c r="L15" s="6">
        <f t="shared" si="0"/>
        <v>2022</v>
      </c>
      <c r="M15" s="6">
        <f t="shared" si="1"/>
        <v>4</v>
      </c>
      <c r="N15" s="1" t="str">
        <f t="shared" si="2"/>
        <v>2022 4</v>
      </c>
    </row>
    <row r="16" spans="1:14" ht="30" x14ac:dyDescent="0.25">
      <c r="A16" s="5" t="s">
        <v>22</v>
      </c>
      <c r="B16" s="5" t="s">
        <v>24</v>
      </c>
      <c r="C16" s="6" t="s">
        <v>17</v>
      </c>
      <c r="D16" s="6" t="s">
        <v>9</v>
      </c>
      <c r="E16" s="6">
        <v>21</v>
      </c>
      <c r="F16" s="6">
        <v>250000</v>
      </c>
      <c r="G16" s="6">
        <v>2500</v>
      </c>
      <c r="H16" s="6">
        <v>56946</v>
      </c>
      <c r="I16" s="6">
        <v>13</v>
      </c>
      <c r="J16" s="6">
        <v>46</v>
      </c>
      <c r="K16" s="19">
        <v>44803</v>
      </c>
      <c r="L16" s="6">
        <f t="shared" si="0"/>
        <v>2022</v>
      </c>
      <c r="M16" s="6">
        <f t="shared" si="1"/>
        <v>8</v>
      </c>
      <c r="N16" s="1" t="str">
        <f t="shared" si="2"/>
        <v>2022 8</v>
      </c>
    </row>
    <row r="17" spans="1:14" ht="30" x14ac:dyDescent="0.25">
      <c r="A17" s="5" t="s">
        <v>22</v>
      </c>
      <c r="B17" s="5" t="s">
        <v>25</v>
      </c>
      <c r="C17" s="6" t="s">
        <v>16</v>
      </c>
      <c r="D17" s="6" t="s">
        <v>9</v>
      </c>
      <c r="E17" s="6">
        <v>4</v>
      </c>
      <c r="F17" s="6">
        <v>120000</v>
      </c>
      <c r="G17" s="6">
        <v>7800</v>
      </c>
      <c r="H17" s="6">
        <v>21964</v>
      </c>
      <c r="I17" s="6">
        <v>3</v>
      </c>
      <c r="J17" s="6">
        <v>5</v>
      </c>
      <c r="K17" s="19">
        <v>44913</v>
      </c>
      <c r="L17" s="6">
        <f t="shared" si="0"/>
        <v>2022</v>
      </c>
      <c r="M17" s="6">
        <f t="shared" si="1"/>
        <v>12</v>
      </c>
      <c r="N17" s="1" t="str">
        <f t="shared" si="2"/>
        <v>2022 12</v>
      </c>
    </row>
    <row r="18" spans="1:14" ht="30" x14ac:dyDescent="0.25">
      <c r="A18" s="5" t="s">
        <v>21</v>
      </c>
      <c r="B18" s="5" t="s">
        <v>25</v>
      </c>
      <c r="C18" s="6" t="s">
        <v>16</v>
      </c>
      <c r="D18" s="6" t="s">
        <v>11</v>
      </c>
      <c r="E18" s="6">
        <v>5</v>
      </c>
      <c r="F18" s="6">
        <v>124000</v>
      </c>
      <c r="G18" s="6">
        <v>4521</v>
      </c>
      <c r="H18" s="6">
        <v>16365</v>
      </c>
      <c r="I18" s="6">
        <v>10</v>
      </c>
      <c r="J18" s="6">
        <v>35</v>
      </c>
      <c r="K18" s="19">
        <v>44677</v>
      </c>
      <c r="L18" s="6">
        <f t="shared" si="0"/>
        <v>2022</v>
      </c>
      <c r="M18" s="6">
        <f t="shared" si="1"/>
        <v>4</v>
      </c>
      <c r="N18" s="1" t="str">
        <f t="shared" si="2"/>
        <v>2022 4</v>
      </c>
    </row>
    <row r="19" spans="1:14" ht="30" x14ac:dyDescent="0.25">
      <c r="A19" s="5" t="s">
        <v>23</v>
      </c>
      <c r="B19" s="5" t="s">
        <v>21</v>
      </c>
      <c r="C19" s="6" t="s">
        <v>17</v>
      </c>
      <c r="D19" s="6" t="s">
        <v>11</v>
      </c>
      <c r="E19" s="6">
        <v>6</v>
      </c>
      <c r="F19" s="6">
        <v>65000</v>
      </c>
      <c r="G19" s="6">
        <v>9632</v>
      </c>
      <c r="H19" s="6">
        <v>76314</v>
      </c>
      <c r="I19" s="6">
        <v>12</v>
      </c>
      <c r="J19" s="6">
        <v>26</v>
      </c>
      <c r="K19" s="19">
        <v>44742</v>
      </c>
      <c r="L19" s="6">
        <f t="shared" si="0"/>
        <v>2022</v>
      </c>
      <c r="M19" s="6">
        <f t="shared" si="1"/>
        <v>6</v>
      </c>
      <c r="N19" s="1" t="str">
        <f t="shared" si="2"/>
        <v>2022 6</v>
      </c>
    </row>
    <row r="20" spans="1:14" ht="30" x14ac:dyDescent="0.25">
      <c r="A20" s="5" t="s">
        <v>22</v>
      </c>
      <c r="B20" s="5" t="s">
        <v>22</v>
      </c>
      <c r="C20" s="6" t="s">
        <v>17</v>
      </c>
      <c r="D20" s="6" t="s">
        <v>11</v>
      </c>
      <c r="E20" s="6">
        <v>3</v>
      </c>
      <c r="F20" s="6">
        <v>23000</v>
      </c>
      <c r="G20" s="6">
        <v>12450</v>
      </c>
      <c r="H20" s="6">
        <v>31222</v>
      </c>
      <c r="I20" s="6">
        <v>1</v>
      </c>
      <c r="J20" s="6">
        <v>22</v>
      </c>
      <c r="K20" s="19">
        <v>44726</v>
      </c>
      <c r="L20" s="6">
        <f t="shared" si="0"/>
        <v>2022</v>
      </c>
      <c r="M20" s="6">
        <f t="shared" si="1"/>
        <v>6</v>
      </c>
      <c r="N20" s="1" t="str">
        <f t="shared" si="2"/>
        <v>2022 6</v>
      </c>
    </row>
    <row r="21" spans="1:14" ht="30" x14ac:dyDescent="0.25">
      <c r="A21" s="5" t="s">
        <v>21</v>
      </c>
      <c r="B21" s="5" t="s">
        <v>24</v>
      </c>
      <c r="C21" s="6" t="s">
        <v>17</v>
      </c>
      <c r="D21" s="6" t="s">
        <v>11</v>
      </c>
      <c r="E21" s="6">
        <v>7</v>
      </c>
      <c r="F21" s="6">
        <v>89000</v>
      </c>
      <c r="G21" s="6">
        <v>13456</v>
      </c>
      <c r="H21" s="6">
        <v>24834</v>
      </c>
      <c r="I21" s="6">
        <v>2</v>
      </c>
      <c r="J21" s="6">
        <v>33</v>
      </c>
      <c r="K21" s="19">
        <v>44906</v>
      </c>
      <c r="L21" s="6">
        <f t="shared" si="0"/>
        <v>2022</v>
      </c>
      <c r="M21" s="6">
        <f t="shared" si="1"/>
        <v>12</v>
      </c>
      <c r="N21" s="1" t="str">
        <f t="shared" si="2"/>
        <v>2022 12</v>
      </c>
    </row>
    <row r="22" spans="1:14" ht="30" x14ac:dyDescent="0.25">
      <c r="A22" s="5" t="s">
        <v>21</v>
      </c>
      <c r="B22" s="5" t="s">
        <v>25</v>
      </c>
      <c r="C22" s="6" t="s">
        <v>17</v>
      </c>
      <c r="D22" s="6" t="s">
        <v>11</v>
      </c>
      <c r="E22" s="6">
        <v>2</v>
      </c>
      <c r="F22" s="6">
        <v>57000</v>
      </c>
      <c r="G22" s="6">
        <v>5600</v>
      </c>
      <c r="H22" s="6">
        <v>79572</v>
      </c>
      <c r="I22" s="6">
        <v>1</v>
      </c>
      <c r="J22" s="6">
        <v>17</v>
      </c>
      <c r="K22" s="19">
        <v>44784</v>
      </c>
      <c r="L22" s="6">
        <f t="shared" si="0"/>
        <v>2022</v>
      </c>
      <c r="M22" s="6">
        <f t="shared" si="1"/>
        <v>8</v>
      </c>
      <c r="N22" s="1" t="str">
        <f t="shared" si="2"/>
        <v>2022 8</v>
      </c>
    </row>
    <row r="23" spans="1:14" ht="30" x14ac:dyDescent="0.25">
      <c r="A23" s="5" t="s">
        <v>21</v>
      </c>
      <c r="B23" s="5" t="s">
        <v>25</v>
      </c>
      <c r="C23" s="6" t="s">
        <v>16</v>
      </c>
      <c r="D23" s="6" t="s">
        <v>9</v>
      </c>
      <c r="E23" s="6">
        <v>0.2</v>
      </c>
      <c r="F23" s="6">
        <v>45000</v>
      </c>
      <c r="G23" s="6">
        <v>69000</v>
      </c>
      <c r="H23" s="6">
        <v>76831</v>
      </c>
      <c r="I23" s="6">
        <v>4</v>
      </c>
      <c r="J23" s="6">
        <v>27</v>
      </c>
      <c r="K23" s="19">
        <v>44663</v>
      </c>
      <c r="L23" s="6">
        <f t="shared" si="0"/>
        <v>2022</v>
      </c>
      <c r="M23" s="6">
        <f t="shared" si="1"/>
        <v>4</v>
      </c>
      <c r="N23" s="1" t="str">
        <f t="shared" si="2"/>
        <v>2022 4</v>
      </c>
    </row>
    <row r="24" spans="1:14" ht="30" x14ac:dyDescent="0.25">
      <c r="A24" s="5" t="s">
        <v>22</v>
      </c>
      <c r="B24" s="5" t="s">
        <v>26</v>
      </c>
      <c r="C24" s="6" t="s">
        <v>16</v>
      </c>
      <c r="D24" s="6" t="s">
        <v>9</v>
      </c>
      <c r="E24" s="6">
        <v>0.3</v>
      </c>
      <c r="F24" s="6">
        <v>59000</v>
      </c>
      <c r="G24" s="6">
        <v>58723</v>
      </c>
      <c r="H24" s="6">
        <v>54623</v>
      </c>
      <c r="I24" s="6">
        <v>12</v>
      </c>
      <c r="J24" s="6">
        <v>49</v>
      </c>
      <c r="K24" s="19">
        <v>44777</v>
      </c>
      <c r="L24" s="6">
        <f t="shared" si="0"/>
        <v>2022</v>
      </c>
      <c r="M24" s="6">
        <f t="shared" si="1"/>
        <v>8</v>
      </c>
      <c r="N24" s="1" t="str">
        <f t="shared" si="2"/>
        <v>2022 8</v>
      </c>
    </row>
    <row r="25" spans="1:14" ht="30" x14ac:dyDescent="0.25">
      <c r="A25" s="5" t="s">
        <v>22</v>
      </c>
      <c r="B25" s="5" t="s">
        <v>26</v>
      </c>
      <c r="C25" s="6" t="s">
        <v>17</v>
      </c>
      <c r="D25" s="6" t="s">
        <v>10</v>
      </c>
      <c r="E25" s="6">
        <v>0.5</v>
      </c>
      <c r="F25" s="6">
        <v>23000</v>
      </c>
      <c r="G25" s="6">
        <v>45250</v>
      </c>
      <c r="H25" s="6">
        <v>28847</v>
      </c>
      <c r="I25" s="6">
        <v>5</v>
      </c>
      <c r="J25" s="6">
        <v>49</v>
      </c>
      <c r="K25" s="19">
        <v>44794</v>
      </c>
      <c r="L25" s="6">
        <f t="shared" si="0"/>
        <v>2022</v>
      </c>
      <c r="M25" s="6">
        <f t="shared" si="1"/>
        <v>8</v>
      </c>
      <c r="N25" s="1" t="str">
        <f t="shared" si="2"/>
        <v>2022 8</v>
      </c>
    </row>
    <row r="26" spans="1:14" ht="30" x14ac:dyDescent="0.25">
      <c r="A26" s="5" t="s">
        <v>22</v>
      </c>
      <c r="B26" s="5" t="s">
        <v>24</v>
      </c>
      <c r="C26" s="6" t="s">
        <v>17</v>
      </c>
      <c r="D26" s="6" t="s">
        <v>10</v>
      </c>
      <c r="E26" s="6">
        <v>5</v>
      </c>
      <c r="F26" s="6">
        <v>87000</v>
      </c>
      <c r="G26" s="6">
        <v>36234</v>
      </c>
      <c r="H26" s="6">
        <v>48132</v>
      </c>
      <c r="I26" s="6">
        <v>11</v>
      </c>
      <c r="J26" s="6">
        <v>13</v>
      </c>
      <c r="K26" s="19">
        <v>44826</v>
      </c>
      <c r="L26" s="6">
        <f t="shared" si="0"/>
        <v>2022</v>
      </c>
      <c r="M26" s="6">
        <f t="shared" si="1"/>
        <v>9</v>
      </c>
      <c r="N26" s="1" t="str">
        <f t="shared" si="2"/>
        <v>2022 9</v>
      </c>
    </row>
    <row r="27" spans="1:14" ht="30" x14ac:dyDescent="0.25">
      <c r="A27" s="5" t="s">
        <v>23</v>
      </c>
      <c r="B27" s="5" t="s">
        <v>24</v>
      </c>
      <c r="C27" s="6" t="s">
        <v>17</v>
      </c>
      <c r="D27" s="6" t="s">
        <v>11</v>
      </c>
      <c r="E27" s="6">
        <v>6</v>
      </c>
      <c r="F27" s="6">
        <v>65000</v>
      </c>
      <c r="G27" s="6">
        <v>36018</v>
      </c>
      <c r="H27" s="6">
        <v>20352</v>
      </c>
      <c r="I27" s="6">
        <v>12</v>
      </c>
      <c r="J27" s="6">
        <v>50</v>
      </c>
      <c r="K27" s="19">
        <v>44923</v>
      </c>
      <c r="L27" s="6">
        <f t="shared" si="0"/>
        <v>2022</v>
      </c>
      <c r="M27" s="6">
        <f t="shared" si="1"/>
        <v>12</v>
      </c>
      <c r="N27" s="1" t="str">
        <f t="shared" si="2"/>
        <v>2022 12</v>
      </c>
    </row>
    <row r="28" spans="1:14" ht="30" x14ac:dyDescent="0.25">
      <c r="A28" s="5" t="s">
        <v>23</v>
      </c>
      <c r="B28" s="5" t="s">
        <v>24</v>
      </c>
      <c r="C28" s="6" t="s">
        <v>16</v>
      </c>
      <c r="D28" s="6" t="s">
        <v>11</v>
      </c>
      <c r="E28" s="6">
        <v>12</v>
      </c>
      <c r="F28" s="6">
        <v>256000</v>
      </c>
      <c r="G28" s="6">
        <v>8820</v>
      </c>
      <c r="H28" s="6">
        <v>78088</v>
      </c>
      <c r="I28" s="6">
        <v>1</v>
      </c>
      <c r="J28" s="6">
        <v>5</v>
      </c>
      <c r="K28" s="19">
        <v>44884</v>
      </c>
      <c r="L28" s="6">
        <f t="shared" si="0"/>
        <v>2022</v>
      </c>
      <c r="M28" s="6">
        <f t="shared" si="1"/>
        <v>11</v>
      </c>
      <c r="N28" s="1" t="str">
        <f t="shared" si="2"/>
        <v>2022 11</v>
      </c>
    </row>
    <row r="29" spans="1:14" x14ac:dyDescent="0.25">
      <c r="A29" s="5" t="s">
        <v>18</v>
      </c>
      <c r="B29" s="5" t="s">
        <v>26</v>
      </c>
      <c r="C29" s="6" t="s">
        <v>17</v>
      </c>
      <c r="D29" s="6" t="s">
        <v>11</v>
      </c>
      <c r="E29" s="6">
        <v>8</v>
      </c>
      <c r="F29" s="6">
        <v>154000</v>
      </c>
      <c r="G29" s="6">
        <v>33529</v>
      </c>
      <c r="H29" s="6">
        <v>22371</v>
      </c>
      <c r="I29" s="6">
        <v>3</v>
      </c>
      <c r="J29" s="6">
        <v>11</v>
      </c>
      <c r="K29" s="19">
        <v>44729</v>
      </c>
      <c r="L29" s="6">
        <f t="shared" si="0"/>
        <v>2022</v>
      </c>
      <c r="M29" s="6">
        <f t="shared" si="1"/>
        <v>6</v>
      </c>
      <c r="N29" s="1" t="str">
        <f t="shared" si="2"/>
        <v>2022 6</v>
      </c>
    </row>
    <row r="30" spans="1:14" x14ac:dyDescent="0.25">
      <c r="A30" s="5" t="s">
        <v>18</v>
      </c>
      <c r="B30" s="5" t="s">
        <v>26</v>
      </c>
      <c r="C30" s="6" t="s">
        <v>16</v>
      </c>
      <c r="D30" s="6" t="s">
        <v>10</v>
      </c>
      <c r="E30" s="6">
        <v>10</v>
      </c>
      <c r="F30" s="6">
        <v>121000</v>
      </c>
      <c r="G30" s="6">
        <v>49707</v>
      </c>
      <c r="H30" s="6">
        <v>16275</v>
      </c>
      <c r="I30" s="6">
        <v>3</v>
      </c>
      <c r="J30" s="6">
        <v>24</v>
      </c>
      <c r="K30" s="19">
        <v>44677</v>
      </c>
      <c r="L30" s="6">
        <f t="shared" si="0"/>
        <v>2022</v>
      </c>
      <c r="M30" s="6">
        <f t="shared" si="1"/>
        <v>4</v>
      </c>
      <c r="N30" s="1" t="str">
        <f t="shared" si="2"/>
        <v>2022 4</v>
      </c>
    </row>
    <row r="31" spans="1:14" x14ac:dyDescent="0.25">
      <c r="A31" s="5" t="s">
        <v>18</v>
      </c>
      <c r="B31" s="5" t="s">
        <v>26</v>
      </c>
      <c r="C31" s="6" t="s">
        <v>16</v>
      </c>
      <c r="D31" s="6" t="s">
        <v>10</v>
      </c>
      <c r="E31" s="6">
        <v>0.6</v>
      </c>
      <c r="F31" s="6">
        <v>23000</v>
      </c>
      <c r="G31" s="6">
        <v>49216</v>
      </c>
      <c r="H31" s="6">
        <v>29921</v>
      </c>
      <c r="I31" s="6">
        <v>1</v>
      </c>
      <c r="J31" s="6">
        <v>35</v>
      </c>
      <c r="K31" s="19">
        <v>44621</v>
      </c>
      <c r="L31" s="6">
        <f t="shared" si="0"/>
        <v>2022</v>
      </c>
      <c r="M31" s="6">
        <f t="shared" si="1"/>
        <v>3</v>
      </c>
      <c r="N31" s="1" t="str">
        <f t="shared" si="2"/>
        <v>2022 3</v>
      </c>
    </row>
    <row r="32" spans="1:14" x14ac:dyDescent="0.25">
      <c r="A32" s="5" t="s">
        <v>18</v>
      </c>
      <c r="B32" s="5" t="s">
        <v>25</v>
      </c>
      <c r="C32" s="6" t="s">
        <v>17</v>
      </c>
      <c r="D32" s="6" t="s">
        <v>10</v>
      </c>
      <c r="E32" s="6">
        <v>0.3</v>
      </c>
      <c r="F32" s="6">
        <v>56000</v>
      </c>
      <c r="G32" s="6">
        <v>27321</v>
      </c>
      <c r="H32" s="6">
        <v>26822</v>
      </c>
      <c r="I32" s="6">
        <v>10</v>
      </c>
      <c r="J32" s="6">
        <v>17</v>
      </c>
      <c r="K32" s="19">
        <v>44893</v>
      </c>
      <c r="L32" s="6">
        <f t="shared" si="0"/>
        <v>2022</v>
      </c>
      <c r="M32" s="6">
        <f t="shared" si="1"/>
        <v>11</v>
      </c>
      <c r="N32" s="1" t="str">
        <f t="shared" si="2"/>
        <v>2022 11</v>
      </c>
    </row>
    <row r="33" spans="1:14" x14ac:dyDescent="0.25">
      <c r="A33" s="5" t="s">
        <v>18</v>
      </c>
      <c r="B33" s="5" t="s">
        <v>25</v>
      </c>
      <c r="C33" s="6" t="s">
        <v>17</v>
      </c>
      <c r="D33" s="6" t="s">
        <v>10</v>
      </c>
      <c r="E33" s="6">
        <v>4</v>
      </c>
      <c r="F33" s="6">
        <v>28000</v>
      </c>
      <c r="G33" s="6">
        <v>22312</v>
      </c>
      <c r="H33" s="6">
        <v>11416</v>
      </c>
      <c r="I33" s="6">
        <v>3</v>
      </c>
      <c r="J33" s="6">
        <v>7</v>
      </c>
      <c r="K33" s="19">
        <v>44882</v>
      </c>
      <c r="L33" s="6">
        <f t="shared" si="0"/>
        <v>2022</v>
      </c>
      <c r="M33" s="6">
        <f t="shared" si="1"/>
        <v>11</v>
      </c>
      <c r="N33" s="1" t="str">
        <f t="shared" si="2"/>
        <v>2022 11</v>
      </c>
    </row>
    <row r="34" spans="1:14" ht="30" x14ac:dyDescent="0.25">
      <c r="A34" s="5" t="s">
        <v>23</v>
      </c>
      <c r="B34" s="5" t="s">
        <v>24</v>
      </c>
      <c r="C34" s="6" t="s">
        <v>16</v>
      </c>
      <c r="D34" s="6" t="s">
        <v>10</v>
      </c>
      <c r="E34" s="6">
        <v>7</v>
      </c>
      <c r="F34" s="6">
        <v>98000</v>
      </c>
      <c r="G34" s="6">
        <v>48924</v>
      </c>
      <c r="H34" s="6">
        <v>42721</v>
      </c>
      <c r="I34" s="6">
        <v>13</v>
      </c>
      <c r="J34" s="6">
        <v>48</v>
      </c>
      <c r="K34" s="19">
        <v>44697</v>
      </c>
      <c r="L34" s="6">
        <f t="shared" si="0"/>
        <v>2022</v>
      </c>
      <c r="M34" s="6">
        <f t="shared" si="1"/>
        <v>5</v>
      </c>
      <c r="N34" s="1" t="str">
        <f t="shared" si="2"/>
        <v>2022 5</v>
      </c>
    </row>
    <row r="35" spans="1:14" ht="45" x14ac:dyDescent="0.25">
      <c r="A35" s="5" t="s">
        <v>20</v>
      </c>
      <c r="B35" s="5" t="s">
        <v>26</v>
      </c>
      <c r="C35" s="6" t="s">
        <v>16</v>
      </c>
      <c r="D35" s="6" t="s">
        <v>10</v>
      </c>
      <c r="E35" s="6">
        <v>2</v>
      </c>
      <c r="F35" s="6">
        <v>78000</v>
      </c>
      <c r="G35" s="6">
        <v>27299</v>
      </c>
      <c r="H35" s="6">
        <v>6100</v>
      </c>
      <c r="I35" s="6">
        <v>6</v>
      </c>
      <c r="J35" s="6">
        <v>7</v>
      </c>
      <c r="K35" s="19">
        <v>44661</v>
      </c>
      <c r="L35" s="6">
        <f t="shared" si="0"/>
        <v>2022</v>
      </c>
      <c r="M35" s="6">
        <f t="shared" si="1"/>
        <v>4</v>
      </c>
      <c r="N35" s="1" t="str">
        <f t="shared" si="2"/>
        <v>2022 4</v>
      </c>
    </row>
    <row r="36" spans="1:14" ht="45" x14ac:dyDescent="0.25">
      <c r="A36" s="5" t="s">
        <v>20</v>
      </c>
      <c r="B36" s="5" t="s">
        <v>25</v>
      </c>
      <c r="C36" s="6" t="s">
        <v>16</v>
      </c>
      <c r="D36" s="6" t="s">
        <v>10</v>
      </c>
      <c r="E36" s="6">
        <v>1</v>
      </c>
      <c r="F36" s="6">
        <v>45000</v>
      </c>
      <c r="G36" s="6">
        <v>4411</v>
      </c>
      <c r="H36" s="6">
        <v>15680</v>
      </c>
      <c r="I36" s="6">
        <v>6</v>
      </c>
      <c r="J36" s="6">
        <v>46</v>
      </c>
      <c r="K36" s="19">
        <v>44892</v>
      </c>
      <c r="L36" s="6">
        <f t="shared" si="0"/>
        <v>2022</v>
      </c>
      <c r="M36" s="6">
        <f t="shared" si="1"/>
        <v>11</v>
      </c>
      <c r="N36" s="1" t="str">
        <f t="shared" si="2"/>
        <v>2022 11</v>
      </c>
    </row>
    <row r="37" spans="1:14" ht="30" x14ac:dyDescent="0.25">
      <c r="A37" s="5" t="s">
        <v>22</v>
      </c>
      <c r="B37" s="5" t="s">
        <v>25</v>
      </c>
      <c r="C37" s="6" t="s">
        <v>16</v>
      </c>
      <c r="D37" s="6" t="s">
        <v>10</v>
      </c>
      <c r="E37" s="6">
        <v>3</v>
      </c>
      <c r="F37" s="6">
        <v>65000</v>
      </c>
      <c r="G37" s="6">
        <v>38340</v>
      </c>
      <c r="H37" s="6">
        <v>33013</v>
      </c>
      <c r="I37" s="6">
        <v>5</v>
      </c>
      <c r="J37" s="6">
        <v>26</v>
      </c>
      <c r="K37" s="19">
        <v>44657</v>
      </c>
      <c r="L37" s="6">
        <f t="shared" si="0"/>
        <v>2022</v>
      </c>
      <c r="M37" s="6">
        <f t="shared" si="1"/>
        <v>4</v>
      </c>
      <c r="N37" s="1" t="str">
        <f t="shared" si="2"/>
        <v>2022 4</v>
      </c>
    </row>
    <row r="38" spans="1:14" x14ac:dyDescent="0.25">
      <c r="A38" s="5" t="s">
        <v>18</v>
      </c>
      <c r="B38" s="5" t="s">
        <v>25</v>
      </c>
      <c r="C38" s="6" t="s">
        <v>16</v>
      </c>
      <c r="D38" s="6" t="s">
        <v>9</v>
      </c>
      <c r="E38" s="6">
        <v>22</v>
      </c>
      <c r="F38" s="6">
        <v>81000</v>
      </c>
      <c r="G38" s="6">
        <v>8874</v>
      </c>
      <c r="H38" s="6">
        <v>71310</v>
      </c>
      <c r="I38" s="6">
        <v>2</v>
      </c>
      <c r="J38" s="6">
        <v>12</v>
      </c>
      <c r="K38" s="19">
        <v>44873</v>
      </c>
      <c r="L38" s="6">
        <f t="shared" si="0"/>
        <v>2022</v>
      </c>
      <c r="M38" s="6">
        <f t="shared" si="1"/>
        <v>11</v>
      </c>
      <c r="N38" s="1" t="str">
        <f t="shared" si="2"/>
        <v>2022 11</v>
      </c>
    </row>
    <row r="39" spans="1:14" x14ac:dyDescent="0.25">
      <c r="A39" s="5" t="s">
        <v>18</v>
      </c>
      <c r="B39" s="5" t="s">
        <v>25</v>
      </c>
      <c r="C39" s="6" t="s">
        <v>17</v>
      </c>
      <c r="D39" s="6" t="s">
        <v>9</v>
      </c>
      <c r="E39" s="6">
        <v>0.45</v>
      </c>
      <c r="F39" s="6">
        <v>98000</v>
      </c>
      <c r="G39" s="6">
        <v>5671</v>
      </c>
      <c r="H39" s="6">
        <v>79956</v>
      </c>
      <c r="I39" s="6">
        <v>7</v>
      </c>
      <c r="J39" s="6">
        <v>46</v>
      </c>
      <c r="K39" s="19">
        <v>44912</v>
      </c>
      <c r="L39" s="6">
        <f t="shared" si="0"/>
        <v>2022</v>
      </c>
      <c r="M39" s="6">
        <f t="shared" si="1"/>
        <v>12</v>
      </c>
      <c r="N39" s="1" t="str">
        <f t="shared" si="2"/>
        <v>2022 12</v>
      </c>
    </row>
    <row r="40" spans="1:14" ht="30" x14ac:dyDescent="0.25">
      <c r="A40" s="5" t="s">
        <v>22</v>
      </c>
      <c r="B40" s="5" t="s">
        <v>26</v>
      </c>
      <c r="C40" s="6" t="s">
        <v>16</v>
      </c>
      <c r="D40" s="6" t="s">
        <v>11</v>
      </c>
      <c r="E40" s="6">
        <v>0.9</v>
      </c>
      <c r="F40" s="6">
        <v>75000</v>
      </c>
      <c r="G40" s="6">
        <v>42528</v>
      </c>
      <c r="H40" s="6">
        <v>35598</v>
      </c>
      <c r="I40" s="6">
        <v>1</v>
      </c>
      <c r="J40" s="6">
        <v>19</v>
      </c>
      <c r="K40" s="19">
        <v>44769</v>
      </c>
      <c r="L40" s="6">
        <f t="shared" si="0"/>
        <v>2022</v>
      </c>
      <c r="M40" s="6">
        <f t="shared" si="1"/>
        <v>7</v>
      </c>
      <c r="N40" s="1" t="str">
        <f t="shared" si="2"/>
        <v>2022 7</v>
      </c>
    </row>
    <row r="41" spans="1:14" ht="30" x14ac:dyDescent="0.25">
      <c r="A41" s="5" t="s">
        <v>21</v>
      </c>
      <c r="B41" s="5" t="s">
        <v>24</v>
      </c>
      <c r="C41" s="6" t="s">
        <v>16</v>
      </c>
      <c r="D41" s="6" t="s">
        <v>11</v>
      </c>
      <c r="E41" s="6">
        <v>8</v>
      </c>
      <c r="F41" s="6">
        <v>54000</v>
      </c>
      <c r="G41" s="6">
        <v>47922</v>
      </c>
      <c r="H41" s="6">
        <v>11197</v>
      </c>
      <c r="I41" s="6">
        <v>1</v>
      </c>
      <c r="J41" s="6">
        <v>42</v>
      </c>
      <c r="K41" s="19">
        <v>44632</v>
      </c>
      <c r="L41" s="6">
        <f t="shared" si="0"/>
        <v>2022</v>
      </c>
      <c r="M41" s="6">
        <f t="shared" si="1"/>
        <v>3</v>
      </c>
      <c r="N41" s="1" t="str">
        <f t="shared" si="2"/>
        <v>2022 3</v>
      </c>
    </row>
    <row r="42" spans="1:14" ht="30" x14ac:dyDescent="0.25">
      <c r="A42" s="5" t="s">
        <v>21</v>
      </c>
      <c r="B42" s="5" t="s">
        <v>24</v>
      </c>
      <c r="C42" s="6" t="s">
        <v>17</v>
      </c>
      <c r="D42" s="6" t="s">
        <v>11</v>
      </c>
      <c r="E42" s="6">
        <v>6</v>
      </c>
      <c r="F42" s="6">
        <v>21000</v>
      </c>
      <c r="G42" s="6">
        <v>11461</v>
      </c>
      <c r="H42" s="6">
        <v>3565</v>
      </c>
      <c r="I42" s="6">
        <v>6</v>
      </c>
      <c r="J42" s="6">
        <v>8</v>
      </c>
      <c r="K42" s="19">
        <v>44641</v>
      </c>
      <c r="L42" s="6">
        <f t="shared" si="0"/>
        <v>2022</v>
      </c>
      <c r="M42" s="6">
        <f t="shared" si="1"/>
        <v>3</v>
      </c>
      <c r="N42" s="1" t="str">
        <f t="shared" si="2"/>
        <v>2022 3</v>
      </c>
    </row>
    <row r="43" spans="1:14" ht="30" x14ac:dyDescent="0.25">
      <c r="A43" s="5" t="s">
        <v>21</v>
      </c>
      <c r="B43" s="5" t="s">
        <v>26</v>
      </c>
      <c r="C43" s="6" t="s">
        <v>17</v>
      </c>
      <c r="D43" s="6" t="s">
        <v>9</v>
      </c>
      <c r="E43" s="6">
        <v>4</v>
      </c>
      <c r="F43" s="6">
        <v>189000</v>
      </c>
      <c r="G43" s="6">
        <v>31951</v>
      </c>
      <c r="H43" s="6">
        <v>54936</v>
      </c>
      <c r="I43" s="6">
        <v>3</v>
      </c>
      <c r="J43" s="6">
        <v>7</v>
      </c>
      <c r="K43" s="19">
        <v>44673</v>
      </c>
      <c r="L43" s="6">
        <f t="shared" si="0"/>
        <v>2022</v>
      </c>
      <c r="M43" s="6">
        <f t="shared" si="1"/>
        <v>4</v>
      </c>
      <c r="N43" s="1" t="str">
        <f t="shared" si="2"/>
        <v>2022 4</v>
      </c>
    </row>
    <row r="44" spans="1:14" ht="30" x14ac:dyDescent="0.25">
      <c r="A44" s="5" t="s">
        <v>21</v>
      </c>
      <c r="B44" s="5" t="s">
        <v>25</v>
      </c>
      <c r="C44" s="6" t="s">
        <v>16</v>
      </c>
      <c r="D44" s="6" t="s">
        <v>10</v>
      </c>
      <c r="E44" s="6">
        <v>0.5</v>
      </c>
      <c r="F44" s="6">
        <v>26000</v>
      </c>
      <c r="G44" s="6">
        <v>44372</v>
      </c>
      <c r="H44" s="6">
        <v>62616</v>
      </c>
      <c r="I44" s="6">
        <v>5</v>
      </c>
      <c r="J44" s="6">
        <v>31</v>
      </c>
      <c r="K44" s="19">
        <v>44872</v>
      </c>
      <c r="L44" s="6">
        <f t="shared" si="0"/>
        <v>2022</v>
      </c>
      <c r="M44" s="6">
        <f t="shared" si="1"/>
        <v>11</v>
      </c>
      <c r="N44" s="1" t="str">
        <f t="shared" si="2"/>
        <v>2022 11</v>
      </c>
    </row>
    <row r="45" spans="1:14" ht="45" x14ac:dyDescent="0.25">
      <c r="A45" s="5" t="s">
        <v>19</v>
      </c>
      <c r="B45" s="5" t="s">
        <v>25</v>
      </c>
      <c r="C45" s="6" t="s">
        <v>17</v>
      </c>
      <c r="D45" s="6" t="s">
        <v>10</v>
      </c>
      <c r="E45" s="6">
        <v>1</v>
      </c>
      <c r="F45" s="6">
        <v>58900</v>
      </c>
      <c r="G45" s="6">
        <v>27912</v>
      </c>
      <c r="H45" s="6">
        <v>68143</v>
      </c>
      <c r="I45" s="6">
        <v>11</v>
      </c>
      <c r="J45" s="6">
        <v>42</v>
      </c>
      <c r="K45" s="19">
        <v>44781</v>
      </c>
      <c r="L45" s="6">
        <f t="shared" si="0"/>
        <v>2022</v>
      </c>
      <c r="M45" s="6">
        <f t="shared" si="1"/>
        <v>8</v>
      </c>
      <c r="N45" s="1" t="str">
        <f t="shared" si="2"/>
        <v>2022 8</v>
      </c>
    </row>
    <row r="46" spans="1:14" ht="45" x14ac:dyDescent="0.25">
      <c r="A46" s="5" t="s">
        <v>19</v>
      </c>
      <c r="B46" s="5" t="s">
        <v>25</v>
      </c>
      <c r="C46" s="6" t="s">
        <v>17</v>
      </c>
      <c r="D46" s="6" t="s">
        <v>10</v>
      </c>
      <c r="E46" s="6">
        <v>2</v>
      </c>
      <c r="F46" s="6">
        <v>56500</v>
      </c>
      <c r="G46" s="6">
        <v>36459</v>
      </c>
      <c r="H46" s="6">
        <v>57635</v>
      </c>
      <c r="I46" s="6">
        <v>8</v>
      </c>
      <c r="J46" s="6">
        <v>26</v>
      </c>
      <c r="K46" s="19">
        <v>44859</v>
      </c>
      <c r="L46" s="6">
        <f t="shared" si="0"/>
        <v>2022</v>
      </c>
      <c r="M46" s="6">
        <f t="shared" si="1"/>
        <v>10</v>
      </c>
      <c r="N46" s="1" t="str">
        <f t="shared" si="2"/>
        <v>2022 10</v>
      </c>
    </row>
    <row r="47" spans="1:14" x14ac:dyDescent="0.25">
      <c r="A47" s="5" t="s">
        <v>18</v>
      </c>
      <c r="B47" s="5" t="s">
        <v>25</v>
      </c>
      <c r="C47" s="6" t="s">
        <v>17</v>
      </c>
      <c r="D47" s="6" t="s">
        <v>11</v>
      </c>
      <c r="E47" s="6">
        <v>6</v>
      </c>
      <c r="F47" s="6">
        <v>25300</v>
      </c>
      <c r="G47" s="6">
        <v>37120</v>
      </c>
      <c r="H47" s="6">
        <v>76716</v>
      </c>
      <c r="I47" s="6">
        <v>2</v>
      </c>
      <c r="J47" s="6">
        <v>14</v>
      </c>
      <c r="K47" s="19">
        <v>44652</v>
      </c>
      <c r="L47" s="6">
        <f t="shared" si="0"/>
        <v>2022</v>
      </c>
      <c r="M47" s="6">
        <f t="shared" si="1"/>
        <v>4</v>
      </c>
      <c r="N47" s="1" t="str">
        <f t="shared" si="2"/>
        <v>2022 4</v>
      </c>
    </row>
    <row r="48" spans="1:14" ht="45" x14ac:dyDescent="0.25">
      <c r="A48" s="5" t="s">
        <v>19</v>
      </c>
      <c r="B48" s="5" t="s">
        <v>25</v>
      </c>
      <c r="C48" s="6" t="s">
        <v>16</v>
      </c>
      <c r="D48" s="6" t="s">
        <v>11</v>
      </c>
      <c r="E48" s="6">
        <v>0.6</v>
      </c>
      <c r="F48" s="6">
        <v>25980</v>
      </c>
      <c r="G48" s="6">
        <v>17381</v>
      </c>
      <c r="H48" s="6">
        <v>24550</v>
      </c>
      <c r="I48" s="6">
        <v>4</v>
      </c>
      <c r="J48" s="6">
        <v>33</v>
      </c>
      <c r="K48" s="19">
        <v>44878</v>
      </c>
      <c r="L48" s="6">
        <f t="shared" si="0"/>
        <v>2022</v>
      </c>
      <c r="M48" s="6">
        <f t="shared" si="1"/>
        <v>11</v>
      </c>
      <c r="N48" s="1" t="str">
        <f t="shared" si="2"/>
        <v>2022 11</v>
      </c>
    </row>
    <row r="49" spans="1:14" x14ac:dyDescent="0.25">
      <c r="A49" s="5" t="s">
        <v>18</v>
      </c>
      <c r="B49" s="5" t="s">
        <v>22</v>
      </c>
      <c r="C49" s="6" t="s">
        <v>16</v>
      </c>
      <c r="D49" s="6" t="s">
        <v>9</v>
      </c>
      <c r="E49" s="6">
        <v>2</v>
      </c>
      <c r="F49" s="6">
        <v>45270</v>
      </c>
      <c r="G49" s="6">
        <v>32126</v>
      </c>
      <c r="H49" s="6">
        <v>23884</v>
      </c>
      <c r="I49" s="6">
        <v>14</v>
      </c>
      <c r="J49" s="6">
        <v>25</v>
      </c>
      <c r="K49" s="19">
        <v>44765</v>
      </c>
      <c r="L49" s="6">
        <f t="shared" si="0"/>
        <v>2022</v>
      </c>
      <c r="M49" s="6">
        <f t="shared" si="1"/>
        <v>7</v>
      </c>
      <c r="N49" s="1" t="str">
        <f t="shared" si="2"/>
        <v>2022 7</v>
      </c>
    </row>
    <row r="50" spans="1:14" ht="30" x14ac:dyDescent="0.25">
      <c r="A50" s="5" t="s">
        <v>23</v>
      </c>
      <c r="B50" s="5" t="s">
        <v>24</v>
      </c>
      <c r="C50" s="6" t="s">
        <v>17</v>
      </c>
      <c r="D50" s="6" t="s">
        <v>10</v>
      </c>
      <c r="E50" s="6">
        <v>3</v>
      </c>
      <c r="F50" s="6">
        <v>45620</v>
      </c>
      <c r="G50" s="6">
        <v>29013</v>
      </c>
      <c r="H50" s="6">
        <v>66625</v>
      </c>
      <c r="I50" s="6">
        <v>12</v>
      </c>
      <c r="J50" s="6">
        <v>6</v>
      </c>
      <c r="K50" s="19">
        <v>44696</v>
      </c>
      <c r="L50" s="6">
        <f t="shared" si="0"/>
        <v>2022</v>
      </c>
      <c r="M50" s="6">
        <f t="shared" si="1"/>
        <v>5</v>
      </c>
      <c r="N50" s="1" t="str">
        <f t="shared" si="2"/>
        <v>2022 5</v>
      </c>
    </row>
    <row r="51" spans="1:14" ht="30" x14ac:dyDescent="0.25">
      <c r="A51" s="5" t="s">
        <v>23</v>
      </c>
      <c r="B51" s="5" t="s">
        <v>24</v>
      </c>
      <c r="C51" s="6" t="s">
        <v>17</v>
      </c>
      <c r="D51" s="6" t="s">
        <v>10</v>
      </c>
      <c r="E51" s="6">
        <v>7</v>
      </c>
      <c r="F51" s="6">
        <v>75480</v>
      </c>
      <c r="G51" s="6">
        <v>30435</v>
      </c>
      <c r="H51" s="6">
        <v>48964</v>
      </c>
      <c r="I51" s="6">
        <v>2</v>
      </c>
      <c r="J51" s="6">
        <v>43</v>
      </c>
      <c r="K51" s="19">
        <v>44726</v>
      </c>
      <c r="L51" s="6">
        <f t="shared" si="0"/>
        <v>2022</v>
      </c>
      <c r="M51" s="6">
        <f t="shared" si="1"/>
        <v>6</v>
      </c>
      <c r="N51" s="1" t="str">
        <f t="shared" si="2"/>
        <v>2022 6</v>
      </c>
    </row>
    <row r="52" spans="1:14" ht="30" x14ac:dyDescent="0.25">
      <c r="A52" s="5" t="s">
        <v>23</v>
      </c>
      <c r="B52" s="5" t="s">
        <v>24</v>
      </c>
      <c r="C52" s="6" t="s">
        <v>17</v>
      </c>
      <c r="D52" s="6" t="s">
        <v>11</v>
      </c>
      <c r="E52" s="6">
        <v>9</v>
      </c>
      <c r="F52" s="6">
        <v>25360</v>
      </c>
      <c r="G52" s="6">
        <v>46174</v>
      </c>
      <c r="H52" s="6">
        <v>46342</v>
      </c>
      <c r="I52" s="6">
        <v>12</v>
      </c>
      <c r="J52" s="6">
        <v>31</v>
      </c>
      <c r="K52" s="19">
        <v>44887</v>
      </c>
      <c r="L52" s="6">
        <f t="shared" si="0"/>
        <v>2022</v>
      </c>
      <c r="M52" s="6">
        <f t="shared" si="1"/>
        <v>11</v>
      </c>
      <c r="N52" s="1" t="str">
        <f t="shared" si="2"/>
        <v>2022 11</v>
      </c>
    </row>
    <row r="53" spans="1:14" ht="30" x14ac:dyDescent="0.25">
      <c r="A53" s="5" t="s">
        <v>23</v>
      </c>
      <c r="B53" s="5" t="s">
        <v>22</v>
      </c>
      <c r="C53" s="6" t="s">
        <v>17</v>
      </c>
      <c r="D53" s="6" t="s">
        <v>11</v>
      </c>
      <c r="E53" s="6">
        <v>5</v>
      </c>
      <c r="F53" s="6">
        <v>12895</v>
      </c>
      <c r="G53" s="6">
        <v>12363</v>
      </c>
      <c r="H53" s="6">
        <v>9590</v>
      </c>
      <c r="I53" s="6">
        <v>14</v>
      </c>
      <c r="J53" s="6">
        <v>41</v>
      </c>
      <c r="K53" s="19">
        <v>44721</v>
      </c>
      <c r="L53" s="6">
        <f t="shared" si="0"/>
        <v>2022</v>
      </c>
      <c r="M53" s="6">
        <f t="shared" si="1"/>
        <v>6</v>
      </c>
      <c r="N53" s="1" t="str">
        <f t="shared" si="2"/>
        <v>2022 6</v>
      </c>
    </row>
    <row r="54" spans="1:14" x14ac:dyDescent="0.25">
      <c r="A54" s="5" t="s">
        <v>18</v>
      </c>
      <c r="B54" s="5" t="s">
        <v>26</v>
      </c>
      <c r="C54" s="6" t="s">
        <v>17</v>
      </c>
      <c r="D54" s="6" t="s">
        <v>11</v>
      </c>
      <c r="E54" s="6">
        <v>6</v>
      </c>
      <c r="F54" s="6">
        <v>154000</v>
      </c>
      <c r="G54" s="6">
        <v>32544</v>
      </c>
      <c r="H54" s="6">
        <v>55280</v>
      </c>
      <c r="I54" s="6">
        <v>4</v>
      </c>
      <c r="J54" s="6">
        <v>9</v>
      </c>
      <c r="K54" s="19">
        <v>44839</v>
      </c>
      <c r="L54" s="6">
        <f t="shared" si="0"/>
        <v>2022</v>
      </c>
      <c r="M54" s="6">
        <f t="shared" si="1"/>
        <v>10</v>
      </c>
      <c r="N54" s="1" t="str">
        <f t="shared" si="2"/>
        <v>2022 10</v>
      </c>
    </row>
    <row r="55" spans="1:14" x14ac:dyDescent="0.25">
      <c r="A55" s="5" t="s">
        <v>18</v>
      </c>
      <c r="B55" s="5" t="s">
        <v>22</v>
      </c>
      <c r="C55" s="6" t="s">
        <v>16</v>
      </c>
      <c r="D55" s="6" t="s">
        <v>11</v>
      </c>
      <c r="E55" s="6">
        <v>2</v>
      </c>
      <c r="F55" s="6">
        <v>28745</v>
      </c>
      <c r="G55" s="6">
        <v>44080</v>
      </c>
      <c r="H55" s="6">
        <v>78632</v>
      </c>
      <c r="I55" s="6">
        <v>14</v>
      </c>
      <c r="J55" s="6">
        <v>28</v>
      </c>
      <c r="K55" s="19">
        <v>44744</v>
      </c>
      <c r="L55" s="6">
        <f t="shared" si="0"/>
        <v>2022</v>
      </c>
      <c r="M55" s="6">
        <f t="shared" si="1"/>
        <v>7</v>
      </c>
      <c r="N55" s="1" t="str">
        <f t="shared" si="2"/>
        <v>2022 7</v>
      </c>
    </row>
    <row r="56" spans="1:14" x14ac:dyDescent="0.25">
      <c r="A56" s="5" t="s">
        <v>18</v>
      </c>
      <c r="B56" s="5" t="s">
        <v>26</v>
      </c>
      <c r="C56" s="6" t="s">
        <v>16</v>
      </c>
      <c r="D56" s="6" t="s">
        <v>11</v>
      </c>
      <c r="E56" s="6">
        <v>3</v>
      </c>
      <c r="F56" s="6">
        <v>51224</v>
      </c>
      <c r="G56" s="6">
        <v>13227</v>
      </c>
      <c r="H56" s="6">
        <v>61753</v>
      </c>
      <c r="I56" s="6">
        <v>11</v>
      </c>
      <c r="J56" s="6">
        <v>20</v>
      </c>
      <c r="K56" s="19">
        <v>44823</v>
      </c>
      <c r="L56" s="6">
        <f t="shared" si="0"/>
        <v>2022</v>
      </c>
      <c r="M56" s="6">
        <f t="shared" si="1"/>
        <v>9</v>
      </c>
      <c r="N56" s="1" t="str">
        <f t="shared" si="2"/>
        <v>2022 9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/>
  </sheetViews>
  <sheetFormatPr defaultRowHeight="15" x14ac:dyDescent="0.25"/>
  <cols>
    <col min="1" max="1" width="29" bestFit="1" customWidth="1"/>
    <col min="2" max="2" width="17.42578125" customWidth="1"/>
    <col min="3" max="3" width="14.28515625" customWidth="1"/>
    <col min="4" max="5" width="16.42578125" bestFit="1" customWidth="1"/>
    <col min="6" max="6" width="5" bestFit="1" customWidth="1"/>
    <col min="7" max="7" width="11.85546875" bestFit="1" customWidth="1"/>
  </cols>
  <sheetData>
    <row r="1" spans="1:9" ht="31.5" x14ac:dyDescent="0.25">
      <c r="A1" s="40" t="s">
        <v>116</v>
      </c>
    </row>
    <row r="3" spans="1:9" x14ac:dyDescent="0.25">
      <c r="A3" s="33" t="s">
        <v>5</v>
      </c>
      <c r="B3" s="33" t="s">
        <v>16</v>
      </c>
    </row>
    <row r="5" spans="1:9" x14ac:dyDescent="0.25">
      <c r="A5" s="32" t="s">
        <v>29</v>
      </c>
      <c r="B5" s="32" t="s">
        <v>27</v>
      </c>
      <c r="C5" s="32"/>
      <c r="D5" s="32"/>
      <c r="E5" s="32"/>
      <c r="F5" s="32"/>
      <c r="G5" s="32"/>
      <c r="I5" t="s">
        <v>53</v>
      </c>
    </row>
    <row r="6" spans="1:9" x14ac:dyDescent="0.25">
      <c r="A6" s="32" t="s">
        <v>28</v>
      </c>
      <c r="B6" s="32" t="s">
        <v>26</v>
      </c>
      <c r="C6" s="32" t="s">
        <v>24</v>
      </c>
      <c r="D6" s="32" t="s">
        <v>22</v>
      </c>
      <c r="E6" s="32" t="s">
        <v>21</v>
      </c>
      <c r="F6" s="32" t="s">
        <v>25</v>
      </c>
      <c r="G6" s="32" t="s">
        <v>1</v>
      </c>
      <c r="I6" t="s">
        <v>54</v>
      </c>
    </row>
    <row r="7" spans="1:9" ht="16.5" customHeight="1" x14ac:dyDescent="0.25">
      <c r="A7" s="9" t="s">
        <v>20</v>
      </c>
      <c r="B7" s="8">
        <v>2</v>
      </c>
      <c r="C7" s="8"/>
      <c r="D7" s="8"/>
      <c r="E7" s="8"/>
      <c r="F7" s="8">
        <v>4</v>
      </c>
      <c r="G7" s="8">
        <v>6</v>
      </c>
      <c r="I7" t="s">
        <v>55</v>
      </c>
    </row>
    <row r="8" spans="1:9" ht="30" x14ac:dyDescent="0.25">
      <c r="A8" s="9" t="s">
        <v>19</v>
      </c>
      <c r="B8" s="8"/>
      <c r="C8" s="8"/>
      <c r="D8" s="8"/>
      <c r="E8" s="8">
        <v>10</v>
      </c>
      <c r="F8" s="8">
        <v>1.6</v>
      </c>
      <c r="G8" s="8">
        <v>11.6</v>
      </c>
      <c r="I8" s="20" t="s">
        <v>56</v>
      </c>
    </row>
    <row r="9" spans="1:9" x14ac:dyDescent="0.25">
      <c r="A9" s="7" t="s">
        <v>22</v>
      </c>
      <c r="B9" s="8">
        <v>1.2</v>
      </c>
      <c r="C9" s="8"/>
      <c r="D9" s="8"/>
      <c r="E9" s="8"/>
      <c r="F9" s="8">
        <v>7</v>
      </c>
      <c r="G9" s="8">
        <v>8.1999999999999993</v>
      </c>
    </row>
    <row r="10" spans="1:9" ht="15.75" customHeight="1" x14ac:dyDescent="0.25">
      <c r="A10" s="9" t="s">
        <v>23</v>
      </c>
      <c r="B10" s="8"/>
      <c r="C10" s="8">
        <v>19</v>
      </c>
      <c r="D10" s="8"/>
      <c r="E10" s="8"/>
      <c r="F10" s="8"/>
      <c r="G10" s="8">
        <v>19</v>
      </c>
      <c r="I10" t="s">
        <v>57</v>
      </c>
    </row>
    <row r="11" spans="1:9" x14ac:dyDescent="0.25">
      <c r="A11" s="7" t="s">
        <v>21</v>
      </c>
      <c r="B11" s="8">
        <v>8.3000000000000007</v>
      </c>
      <c r="C11" s="8">
        <v>8</v>
      </c>
      <c r="D11" s="8"/>
      <c r="E11" s="8"/>
      <c r="F11" s="8">
        <v>5.7</v>
      </c>
      <c r="G11" s="8">
        <v>22</v>
      </c>
      <c r="I11" t="s">
        <v>58</v>
      </c>
    </row>
    <row r="12" spans="1:9" x14ac:dyDescent="0.25">
      <c r="A12" s="7" t="s">
        <v>18</v>
      </c>
      <c r="B12" s="8">
        <v>21.6</v>
      </c>
      <c r="C12" s="8">
        <v>4</v>
      </c>
      <c r="D12" s="8">
        <v>4</v>
      </c>
      <c r="E12" s="8"/>
      <c r="F12" s="8">
        <v>22</v>
      </c>
      <c r="G12" s="8">
        <v>51.6</v>
      </c>
      <c r="I12" t="s">
        <v>59</v>
      </c>
    </row>
    <row r="13" spans="1:9" x14ac:dyDescent="0.25">
      <c r="A13" s="7" t="s">
        <v>1</v>
      </c>
      <c r="B13" s="8">
        <v>33.1</v>
      </c>
      <c r="C13" s="8">
        <v>31</v>
      </c>
      <c r="D13" s="8">
        <v>4</v>
      </c>
      <c r="E13" s="8">
        <v>10</v>
      </c>
      <c r="F13" s="8">
        <v>40.299999999999997</v>
      </c>
      <c r="G13" s="8">
        <v>118.4</v>
      </c>
    </row>
    <row r="16" spans="1:9" x14ac:dyDescent="0.25">
      <c r="A16" s="32" t="s">
        <v>29</v>
      </c>
      <c r="B16" s="32" t="s">
        <v>30</v>
      </c>
      <c r="C16" s="32"/>
      <c r="D16" s="32"/>
    </row>
    <row r="17" spans="1:6" x14ac:dyDescent="0.25">
      <c r="A17" s="32" t="s">
        <v>31</v>
      </c>
      <c r="B17" s="32" t="s">
        <v>17</v>
      </c>
      <c r="C17" s="32" t="s">
        <v>16</v>
      </c>
      <c r="D17" s="32" t="s">
        <v>1</v>
      </c>
      <c r="F17" s="3" t="s">
        <v>60</v>
      </c>
    </row>
    <row r="18" spans="1:6" x14ac:dyDescent="0.25">
      <c r="A18" s="7" t="s">
        <v>11</v>
      </c>
      <c r="B18" s="8">
        <v>68</v>
      </c>
      <c r="C18" s="8">
        <v>38.5</v>
      </c>
      <c r="D18" s="8">
        <v>106.5</v>
      </c>
      <c r="F18" t="s">
        <v>61</v>
      </c>
    </row>
    <row r="19" spans="1:6" x14ac:dyDescent="0.25">
      <c r="A19" s="7" t="s">
        <v>9</v>
      </c>
      <c r="B19" s="8">
        <v>49.45</v>
      </c>
      <c r="C19" s="8">
        <v>44.5</v>
      </c>
      <c r="D19" s="8">
        <v>93.95</v>
      </c>
      <c r="F19" t="s">
        <v>62</v>
      </c>
    </row>
    <row r="20" spans="1:6" x14ac:dyDescent="0.25">
      <c r="A20" s="7" t="s">
        <v>10</v>
      </c>
      <c r="B20" s="8">
        <v>30.3</v>
      </c>
      <c r="C20" s="8">
        <v>35.400000000000006</v>
      </c>
      <c r="D20" s="8">
        <v>65.7</v>
      </c>
      <c r="F20" t="s">
        <v>63</v>
      </c>
    </row>
    <row r="21" spans="1:6" x14ac:dyDescent="0.25">
      <c r="A21" s="7" t="s">
        <v>1</v>
      </c>
      <c r="B21" s="8">
        <v>147.75</v>
      </c>
      <c r="C21" s="8">
        <v>118.4</v>
      </c>
      <c r="D21" s="8">
        <v>266.14999999999998</v>
      </c>
    </row>
    <row r="24" spans="1:6" ht="60" x14ac:dyDescent="0.25">
      <c r="A24" s="34" t="s">
        <v>4</v>
      </c>
      <c r="B24" s="35" t="s">
        <v>32</v>
      </c>
      <c r="C24" s="35" t="s">
        <v>33</v>
      </c>
      <c r="E24" s="21" t="s">
        <v>64</v>
      </c>
    </row>
    <row r="25" spans="1:6" x14ac:dyDescent="0.25">
      <c r="A25" s="7" t="s">
        <v>26</v>
      </c>
      <c r="B25" s="8">
        <v>1190224</v>
      </c>
      <c r="C25" s="8">
        <v>498393</v>
      </c>
      <c r="E25" t="s">
        <v>65</v>
      </c>
    </row>
    <row r="26" spans="1:6" x14ac:dyDescent="0.25">
      <c r="A26" s="7" t="s">
        <v>24</v>
      </c>
      <c r="B26" s="8">
        <v>1135460</v>
      </c>
      <c r="C26" s="8">
        <v>382744</v>
      </c>
    </row>
    <row r="27" spans="1:6" x14ac:dyDescent="0.25">
      <c r="A27" s="7" t="s">
        <v>22</v>
      </c>
      <c r="B27" s="8">
        <v>134910</v>
      </c>
      <c r="C27" s="8">
        <v>126019</v>
      </c>
      <c r="E27" t="s">
        <v>66</v>
      </c>
    </row>
    <row r="28" spans="1:6" x14ac:dyDescent="0.25">
      <c r="A28" s="7" t="s">
        <v>21</v>
      </c>
      <c r="B28" s="8">
        <v>161000</v>
      </c>
      <c r="C28" s="8">
        <v>110514</v>
      </c>
      <c r="E28" t="s">
        <v>67</v>
      </c>
    </row>
    <row r="29" spans="1:6" x14ac:dyDescent="0.25">
      <c r="A29" s="7" t="s">
        <v>25</v>
      </c>
      <c r="B29" s="8">
        <v>1101680</v>
      </c>
      <c r="C29" s="8">
        <v>538565</v>
      </c>
      <c r="E29" t="s">
        <v>68</v>
      </c>
    </row>
    <row r="30" spans="1:6" x14ac:dyDescent="0.25">
      <c r="A30" s="7" t="s">
        <v>1</v>
      </c>
      <c r="B30" s="8">
        <v>3723274</v>
      </c>
      <c r="C30" s="8">
        <v>1656235</v>
      </c>
    </row>
    <row r="33" spans="1:6" ht="60" x14ac:dyDescent="0.25">
      <c r="A33" s="34" t="s">
        <v>6</v>
      </c>
      <c r="B33" s="35" t="s">
        <v>34</v>
      </c>
      <c r="C33" s="35" t="s">
        <v>35</v>
      </c>
      <c r="D33" s="34" t="s">
        <v>36</v>
      </c>
      <c r="F33" t="s">
        <v>69</v>
      </c>
    </row>
    <row r="34" spans="1:6" x14ac:dyDescent="0.25">
      <c r="A34" s="7" t="s">
        <v>11</v>
      </c>
      <c r="B34" s="8">
        <v>23939.714285714286</v>
      </c>
      <c r="C34" s="8">
        <v>42741.523809523809</v>
      </c>
      <c r="D34" s="8">
        <v>6.4761904761904763</v>
      </c>
      <c r="F34" t="s">
        <v>70</v>
      </c>
    </row>
    <row r="35" spans="1:6" x14ac:dyDescent="0.25">
      <c r="A35" s="7" t="s">
        <v>9</v>
      </c>
      <c r="B35" s="8">
        <v>31890.916666666668</v>
      </c>
      <c r="C35" s="8">
        <v>52389.333333333336</v>
      </c>
      <c r="D35" s="8">
        <v>7.25</v>
      </c>
      <c r="F35" t="s">
        <v>71</v>
      </c>
    </row>
    <row r="36" spans="1:6" x14ac:dyDescent="0.25">
      <c r="A36" s="7" t="s">
        <v>10</v>
      </c>
      <c r="B36" s="8">
        <v>36705.238095238092</v>
      </c>
      <c r="C36" s="8">
        <v>40414.285714285717</v>
      </c>
      <c r="D36" s="8">
        <v>6.8095238095238093</v>
      </c>
      <c r="F36" t="s">
        <v>72</v>
      </c>
    </row>
    <row r="37" spans="1:6" x14ac:dyDescent="0.25">
      <c r="A37" s="7" t="s">
        <v>1</v>
      </c>
      <c r="B37" s="8">
        <v>30671.018518518518</v>
      </c>
      <c r="C37" s="8">
        <v>43980.444444444445</v>
      </c>
      <c r="D37" s="8">
        <v>6.7777777777777777</v>
      </c>
      <c r="F37" t="s">
        <v>73</v>
      </c>
    </row>
    <row r="38" spans="1:6" x14ac:dyDescent="0.25">
      <c r="F38" t="s">
        <v>74</v>
      </c>
    </row>
    <row r="40" spans="1:6" ht="30" x14ac:dyDescent="0.25">
      <c r="A40" s="34" t="s">
        <v>37</v>
      </c>
      <c r="B40" s="35" t="s">
        <v>38</v>
      </c>
      <c r="C40" s="35" t="s">
        <v>39</v>
      </c>
      <c r="D40" s="36" t="s">
        <v>40</v>
      </c>
      <c r="F40" t="s">
        <v>75</v>
      </c>
    </row>
    <row r="41" spans="1:6" x14ac:dyDescent="0.25">
      <c r="A41" s="37" t="s">
        <v>11</v>
      </c>
      <c r="B41" s="38">
        <v>551</v>
      </c>
      <c r="C41" s="38">
        <v>106.5</v>
      </c>
      <c r="D41" s="39">
        <f>GETPIVOTDATA("Сумма веса груза",$A$40,"Вид перевозки","Автотрансопрт")/GETPIVOTDATA("Количество мешков",$A$40,"Вид перевозки","Автотрансопрт")</f>
        <v>0.19328493647912887</v>
      </c>
      <c r="F41" t="s">
        <v>76</v>
      </c>
    </row>
    <row r="42" spans="1:6" x14ac:dyDescent="0.25">
      <c r="A42" s="10" t="s">
        <v>17</v>
      </c>
      <c r="B42" s="8">
        <v>290</v>
      </c>
      <c r="C42" s="8">
        <v>68</v>
      </c>
      <c r="D42" s="1">
        <f>GETPIVOTDATA("Сумма веса груза",$A$40,"Вид груза (щебень/гипс)","гипс","Вид перевозки","Автотрансопрт")/GETPIVOTDATA("Количество мешков",$A$40,"Вид груза (щебень/гипс)","гипс","Вид перевозки","Автотрансопрт")</f>
        <v>0.23448275862068965</v>
      </c>
      <c r="F42" t="s">
        <v>77</v>
      </c>
    </row>
    <row r="43" spans="1:6" x14ac:dyDescent="0.25">
      <c r="A43" s="10" t="s">
        <v>16</v>
      </c>
      <c r="B43" s="8">
        <v>261</v>
      </c>
      <c r="C43" s="8">
        <v>38.5</v>
      </c>
      <c r="D43" s="1">
        <f>GETPIVOTDATA("Сумма веса груза",$A$40,"Вид груза (щебень/гипс)","щебень","Вид перевозки","Автотрансопрт")/GETPIVOTDATA("Количество мешков",$A$40,"Вид груза (щебень/гипс)","щебень","Вид перевозки","Автотрансопрт")</f>
        <v>0.1475095785440613</v>
      </c>
      <c r="F43" t="s">
        <v>78</v>
      </c>
    </row>
    <row r="44" spans="1:6" x14ac:dyDescent="0.25">
      <c r="A44" s="37" t="s">
        <v>9</v>
      </c>
      <c r="B44" s="38">
        <v>359</v>
      </c>
      <c r="C44" s="38">
        <v>93.95</v>
      </c>
      <c r="D44" s="39">
        <f>GETPIVOTDATA("Сумма веса груза",$A$40,"Вид перевозки","Водный транспорт")/GETPIVOTDATA("Количество мешков",$A$40,"Вид перевозки","Водный транспорт")</f>
        <v>0.26169916434540391</v>
      </c>
      <c r="F44" t="s">
        <v>79</v>
      </c>
    </row>
    <row r="45" spans="1:6" x14ac:dyDescent="0.25">
      <c r="A45" s="10" t="s">
        <v>17</v>
      </c>
      <c r="B45" s="8">
        <v>159</v>
      </c>
      <c r="C45" s="8">
        <v>49.45</v>
      </c>
      <c r="D45" s="1">
        <f>GETPIVOTDATA("Сумма веса груза",$A$40,"Вид груза (щебень/гипс)","гипс","Вид перевозки","Водный транспорт")/GETPIVOTDATA("Количество мешков",$A$40,"Вид груза (щебень/гипс)","гипс","Вид перевозки","Водный транспорт")</f>
        <v>0.31100628930817614</v>
      </c>
      <c r="F45" t="s">
        <v>80</v>
      </c>
    </row>
    <row r="46" spans="1:6" x14ac:dyDescent="0.25">
      <c r="A46" s="10" t="s">
        <v>16</v>
      </c>
      <c r="B46" s="8">
        <v>200</v>
      </c>
      <c r="C46" s="8">
        <v>44.5</v>
      </c>
      <c r="D46" s="1">
        <f>GETPIVOTDATA("Сумма веса груза",$A$40,"Вид груза (щебень/гипс)","щебень","Вид перевозки","Водный транспорт")/GETPIVOTDATA("Количество мешков",$A$40,"Вид груза (щебень/гипс)","щебень","Вид перевозки","Водный транспорт")</f>
        <v>0.2225</v>
      </c>
      <c r="F46" t="s">
        <v>81</v>
      </c>
    </row>
    <row r="47" spans="1:6" x14ac:dyDescent="0.25">
      <c r="A47" s="37" t="s">
        <v>10</v>
      </c>
      <c r="B47" s="38">
        <v>563</v>
      </c>
      <c r="C47" s="38">
        <v>65.7</v>
      </c>
      <c r="D47" s="39">
        <f>GETPIVOTDATA("Сумма веса груза",$A$40,"Вид перевозки","Ж/д транспорт")/GETPIVOTDATA("Количество мешков",$A$40,"Вид перевозки","Ж/д транспорт")</f>
        <v>0.11669626998223802</v>
      </c>
      <c r="F47" t="s">
        <v>82</v>
      </c>
    </row>
    <row r="48" spans="1:6" x14ac:dyDescent="0.25">
      <c r="A48" s="10" t="s">
        <v>17</v>
      </c>
      <c r="B48" s="8">
        <v>259</v>
      </c>
      <c r="C48" s="8">
        <v>30.3</v>
      </c>
      <c r="D48" s="1">
        <f>GETPIVOTDATA("Сумма веса груза",$A$40,"Вид груза (щебень/гипс)","гипс","Вид перевозки","Ж/д транспорт")/GETPIVOTDATA("Количество мешков",$A$40,"Вид груза (щебень/гипс)","гипс","Вид перевозки","Ж/д транспорт")</f>
        <v>0.11698841698841698</v>
      </c>
      <c r="F48" t="s">
        <v>83</v>
      </c>
    </row>
    <row r="49" spans="1:4" x14ac:dyDescent="0.25">
      <c r="A49" s="10" t="s">
        <v>16</v>
      </c>
      <c r="B49" s="8">
        <v>304</v>
      </c>
      <c r="C49" s="8">
        <v>35.400000000000006</v>
      </c>
      <c r="D49" s="1">
        <f>GETPIVOTDATA("Сумма веса груза",$A$40,"Вид груза (щебень/гипс)","щебень","Вид перевозки","Ж/д транспорт")/GETPIVOTDATA("Количество мешков",$A$40,"Вид груза (щебень/гипс)","щебень","Вид перевозки","Ж/д транспорт")</f>
        <v>0.11644736842105265</v>
      </c>
    </row>
    <row r="50" spans="1:4" x14ac:dyDescent="0.25">
      <c r="A50" s="7" t="s">
        <v>1</v>
      </c>
      <c r="B50" s="8">
        <v>1473</v>
      </c>
      <c r="C50" s="8">
        <v>266.14999999999998</v>
      </c>
      <c r="D50" s="1">
        <f>GETPIVOTDATA("Сумма веса груза",$A$40)/GETPIVOTDATA("Количество мешков",$A$40)</f>
        <v>0.18068567549219278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RowHeight="15" x14ac:dyDescent="0.25"/>
  <cols>
    <col min="1" max="1" width="34.85546875" customWidth="1"/>
    <col min="2" max="2" width="20.85546875" customWidth="1"/>
    <col min="3" max="3" width="8" customWidth="1"/>
    <col min="4" max="5" width="16.42578125" customWidth="1"/>
    <col min="6" max="6" width="6" customWidth="1"/>
    <col min="7" max="7" width="11.85546875" customWidth="1"/>
    <col min="8" max="8" width="55.140625" bestFit="1" customWidth="1"/>
    <col min="9" max="9" width="50" customWidth="1"/>
    <col min="10" max="10" width="55.140625" bestFit="1" customWidth="1"/>
    <col min="11" max="11" width="50" customWidth="1"/>
    <col min="12" max="12" width="59.85546875" bestFit="1" customWidth="1"/>
    <col min="13" max="13" width="54.85546875" customWidth="1"/>
    <col min="14" max="14" width="46.42578125" bestFit="1" customWidth="1"/>
    <col min="15" max="15" width="55.140625" bestFit="1" customWidth="1"/>
    <col min="16" max="16" width="50" bestFit="1" customWidth="1"/>
    <col min="17" max="17" width="51.140625" bestFit="1" customWidth="1"/>
    <col min="18" max="18" width="59.85546875" bestFit="1" customWidth="1"/>
    <col min="19" max="19" width="54.85546875" bestFit="1" customWidth="1"/>
  </cols>
  <sheetData>
    <row r="1" spans="1:7" ht="31.5" x14ac:dyDescent="0.25">
      <c r="B1" s="40" t="s">
        <v>117</v>
      </c>
    </row>
    <row r="3" spans="1:7" x14ac:dyDescent="0.25">
      <c r="A3" s="2" t="s">
        <v>50</v>
      </c>
      <c r="B3" s="2" t="s">
        <v>2</v>
      </c>
    </row>
    <row r="4" spans="1:7" x14ac:dyDescent="0.25">
      <c r="A4" s="2" t="s">
        <v>0</v>
      </c>
      <c r="B4" t="s">
        <v>26</v>
      </c>
      <c r="C4" t="s">
        <v>24</v>
      </c>
      <c r="D4" t="s">
        <v>22</v>
      </c>
      <c r="E4" t="s">
        <v>21</v>
      </c>
      <c r="F4" t="s">
        <v>25</v>
      </c>
      <c r="G4" t="s">
        <v>1</v>
      </c>
    </row>
    <row r="5" spans="1:7" x14ac:dyDescent="0.25">
      <c r="A5" s="3" t="s">
        <v>11</v>
      </c>
      <c r="B5" s="4">
        <v>17.899999999999999</v>
      </c>
      <c r="C5" s="4">
        <v>56</v>
      </c>
      <c r="D5" s="4">
        <v>10</v>
      </c>
      <c r="E5" s="4">
        <v>6</v>
      </c>
      <c r="F5" s="4">
        <v>16.600000000000001</v>
      </c>
      <c r="G5" s="4">
        <v>106.5</v>
      </c>
    </row>
    <row r="6" spans="1:7" x14ac:dyDescent="0.25">
      <c r="A6" s="11" t="s">
        <v>20</v>
      </c>
      <c r="B6" s="4"/>
      <c r="C6" s="4">
        <v>4</v>
      </c>
      <c r="D6" s="4"/>
      <c r="E6" s="4"/>
      <c r="F6" s="4">
        <v>3</v>
      </c>
      <c r="G6" s="4">
        <v>7</v>
      </c>
    </row>
    <row r="7" spans="1:7" x14ac:dyDescent="0.25">
      <c r="A7" s="11" t="s">
        <v>19</v>
      </c>
      <c r="B7" s="4"/>
      <c r="C7" s="4"/>
      <c r="D7" s="4"/>
      <c r="E7" s="4"/>
      <c r="F7" s="4">
        <v>0.6</v>
      </c>
      <c r="G7" s="4">
        <v>0.6</v>
      </c>
    </row>
    <row r="8" spans="1:7" x14ac:dyDescent="0.25">
      <c r="A8" s="11" t="s">
        <v>22</v>
      </c>
      <c r="B8" s="4">
        <v>0.9</v>
      </c>
      <c r="C8" s="4"/>
      <c r="D8" s="4">
        <v>3</v>
      </c>
      <c r="E8" s="4"/>
      <c r="F8" s="4"/>
      <c r="G8" s="4">
        <v>3.9</v>
      </c>
    </row>
    <row r="9" spans="1:7" x14ac:dyDescent="0.25">
      <c r="A9" s="11" t="s">
        <v>23</v>
      </c>
      <c r="B9" s="4"/>
      <c r="C9" s="4">
        <v>27</v>
      </c>
      <c r="D9" s="4">
        <v>5</v>
      </c>
      <c r="E9" s="4">
        <v>6</v>
      </c>
      <c r="F9" s="4"/>
      <c r="G9" s="4">
        <v>38</v>
      </c>
    </row>
    <row r="10" spans="1:7" x14ac:dyDescent="0.25">
      <c r="A10" s="11" t="s">
        <v>21</v>
      </c>
      <c r="B10" s="4"/>
      <c r="C10" s="4">
        <v>21</v>
      </c>
      <c r="D10" s="4"/>
      <c r="E10" s="4"/>
      <c r="F10" s="4">
        <v>7</v>
      </c>
      <c r="G10" s="4">
        <v>28</v>
      </c>
    </row>
    <row r="11" spans="1:7" x14ac:dyDescent="0.25">
      <c r="A11" s="11" t="s">
        <v>18</v>
      </c>
      <c r="B11" s="4">
        <v>17</v>
      </c>
      <c r="C11" s="4">
        <v>4</v>
      </c>
      <c r="D11" s="4">
        <v>2</v>
      </c>
      <c r="E11" s="4"/>
      <c r="F11" s="4">
        <v>6</v>
      </c>
      <c r="G11" s="4">
        <v>29</v>
      </c>
    </row>
    <row r="12" spans="1:7" x14ac:dyDescent="0.25">
      <c r="A12" s="3" t="s">
        <v>9</v>
      </c>
      <c r="B12" s="4">
        <v>20.3</v>
      </c>
      <c r="C12" s="4">
        <v>36</v>
      </c>
      <c r="D12" s="4">
        <v>2</v>
      </c>
      <c r="E12" s="4"/>
      <c r="F12" s="4">
        <v>35.65</v>
      </c>
      <c r="G12" s="4">
        <v>93.95</v>
      </c>
    </row>
    <row r="13" spans="1:7" x14ac:dyDescent="0.25">
      <c r="A13" s="11" t="s">
        <v>22</v>
      </c>
      <c r="B13" s="4">
        <v>0.3</v>
      </c>
      <c r="C13" s="4">
        <v>21</v>
      </c>
      <c r="D13" s="4"/>
      <c r="E13" s="4"/>
      <c r="F13" s="4">
        <v>4</v>
      </c>
      <c r="G13" s="4">
        <v>25.3</v>
      </c>
    </row>
    <row r="14" spans="1:7" x14ac:dyDescent="0.25">
      <c r="A14" s="11" t="s">
        <v>21</v>
      </c>
      <c r="B14" s="4">
        <v>12</v>
      </c>
      <c r="C14" s="4"/>
      <c r="D14" s="4"/>
      <c r="E14" s="4"/>
      <c r="F14" s="4">
        <v>0.2</v>
      </c>
      <c r="G14" s="4">
        <v>12.2</v>
      </c>
    </row>
    <row r="15" spans="1:7" x14ac:dyDescent="0.25">
      <c r="A15" s="11" t="s">
        <v>18</v>
      </c>
      <c r="B15" s="4">
        <v>8</v>
      </c>
      <c r="C15" s="4">
        <v>15</v>
      </c>
      <c r="D15" s="4">
        <v>2</v>
      </c>
      <c r="E15" s="4"/>
      <c r="F15" s="4">
        <v>31.45</v>
      </c>
      <c r="G15" s="4">
        <v>56.45</v>
      </c>
    </row>
    <row r="16" spans="1:7" x14ac:dyDescent="0.25">
      <c r="A16" s="3" t="s">
        <v>10</v>
      </c>
      <c r="B16" s="4">
        <v>13.399999999999999</v>
      </c>
      <c r="C16" s="4">
        <v>22</v>
      </c>
      <c r="D16" s="4">
        <v>2</v>
      </c>
      <c r="E16" s="4">
        <v>15.5</v>
      </c>
      <c r="F16" s="4">
        <v>12.8</v>
      </c>
      <c r="G16" s="4">
        <v>65.699999999999989</v>
      </c>
    </row>
    <row r="17" spans="1:7" x14ac:dyDescent="0.25">
      <c r="A17" s="11" t="s">
        <v>20</v>
      </c>
      <c r="B17" s="4">
        <v>2</v>
      </c>
      <c r="C17" s="4"/>
      <c r="D17" s="4"/>
      <c r="E17" s="4"/>
      <c r="F17" s="4">
        <v>1</v>
      </c>
      <c r="G17" s="4">
        <v>3</v>
      </c>
    </row>
    <row r="18" spans="1:7" x14ac:dyDescent="0.25">
      <c r="A18" s="11" t="s">
        <v>19</v>
      </c>
      <c r="B18" s="4"/>
      <c r="C18" s="4"/>
      <c r="D18" s="4"/>
      <c r="E18" s="4">
        <v>10</v>
      </c>
      <c r="F18" s="4">
        <v>4</v>
      </c>
      <c r="G18" s="4">
        <v>14</v>
      </c>
    </row>
    <row r="19" spans="1:7" x14ac:dyDescent="0.25">
      <c r="A19" s="11" t="s">
        <v>22</v>
      </c>
      <c r="B19" s="4">
        <v>0.5</v>
      </c>
      <c r="C19" s="4">
        <v>5</v>
      </c>
      <c r="D19" s="4"/>
      <c r="E19" s="4"/>
      <c r="F19" s="4">
        <v>3</v>
      </c>
      <c r="G19" s="4">
        <v>8.5</v>
      </c>
    </row>
    <row r="20" spans="1:7" x14ac:dyDescent="0.25">
      <c r="A20" s="11" t="s">
        <v>23</v>
      </c>
      <c r="B20" s="4"/>
      <c r="C20" s="4">
        <v>17</v>
      </c>
      <c r="D20" s="4"/>
      <c r="E20" s="4"/>
      <c r="F20" s="4"/>
      <c r="G20" s="4">
        <v>17</v>
      </c>
    </row>
    <row r="21" spans="1:7" x14ac:dyDescent="0.25">
      <c r="A21" s="11" t="s">
        <v>21</v>
      </c>
      <c r="B21" s="4">
        <v>0.3</v>
      </c>
      <c r="C21" s="4"/>
      <c r="D21" s="4">
        <v>2</v>
      </c>
      <c r="E21" s="4">
        <v>5</v>
      </c>
      <c r="F21" s="4">
        <v>0.5</v>
      </c>
      <c r="G21" s="4">
        <v>7.8</v>
      </c>
    </row>
    <row r="22" spans="1:7" x14ac:dyDescent="0.25">
      <c r="A22" s="11" t="s">
        <v>18</v>
      </c>
      <c r="B22" s="4">
        <v>10.6</v>
      </c>
      <c r="C22" s="4"/>
      <c r="D22" s="4"/>
      <c r="E22" s="4">
        <v>0.5</v>
      </c>
      <c r="F22" s="4">
        <v>4.3</v>
      </c>
      <c r="G22" s="4">
        <v>15.399999999999999</v>
      </c>
    </row>
    <row r="23" spans="1:7" x14ac:dyDescent="0.25">
      <c r="A23" s="3" t="s">
        <v>1</v>
      </c>
      <c r="B23" s="4">
        <v>51.6</v>
      </c>
      <c r="C23" s="4">
        <v>114</v>
      </c>
      <c r="D23" s="4">
        <v>14</v>
      </c>
      <c r="E23" s="4">
        <v>21.5</v>
      </c>
      <c r="F23" s="4">
        <v>65.05</v>
      </c>
      <c r="G23" s="4">
        <v>266.14999999999998</v>
      </c>
    </row>
    <row r="25" spans="1:7" x14ac:dyDescent="0.25">
      <c r="A25" s="11" t="s">
        <v>104</v>
      </c>
    </row>
    <row r="26" spans="1:7" x14ac:dyDescent="0.25">
      <c r="A26" s="11" t="s">
        <v>103</v>
      </c>
    </row>
    <row r="28" spans="1:7" x14ac:dyDescent="0.25">
      <c r="A28" s="27" t="s">
        <v>108</v>
      </c>
    </row>
    <row r="29" spans="1:7" x14ac:dyDescent="0.25">
      <c r="A29" t="s">
        <v>105</v>
      </c>
    </row>
    <row r="30" spans="1:7" x14ac:dyDescent="0.25">
      <c r="A30" t="s">
        <v>106</v>
      </c>
    </row>
    <row r="31" spans="1:7" x14ac:dyDescent="0.25">
      <c r="A31" t="s">
        <v>107</v>
      </c>
    </row>
    <row r="32" spans="1:7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5" x14ac:dyDescent="0.25"/>
  <cols>
    <col min="1" max="1" width="33" customWidth="1"/>
    <col min="2" max="2" width="15.28515625" customWidth="1"/>
    <col min="3" max="3" width="22" customWidth="1"/>
    <col min="4" max="4" width="14.28515625" customWidth="1"/>
    <col min="5" max="5" width="17" customWidth="1"/>
    <col min="6" max="6" width="12.28515625" customWidth="1"/>
    <col min="7" max="7" width="17" customWidth="1"/>
    <col min="8" max="8" width="38.140625" customWidth="1"/>
    <col min="9" max="9" width="18.140625" customWidth="1"/>
    <col min="10" max="10" width="8" customWidth="1"/>
    <col min="11" max="11" width="16.42578125" customWidth="1"/>
    <col min="12" max="12" width="5" customWidth="1"/>
    <col min="13" max="13" width="21.140625" customWidth="1"/>
    <col min="14" max="14" width="26.42578125" customWidth="1"/>
    <col min="15" max="16" width="16.42578125" customWidth="1"/>
    <col min="17" max="17" width="29.28515625" customWidth="1"/>
    <col min="18" max="18" width="18.28515625" customWidth="1"/>
    <col min="19" max="19" width="8" customWidth="1"/>
    <col min="20" max="21" width="16.42578125" customWidth="1"/>
    <col min="22" max="22" width="5" customWidth="1"/>
    <col min="23" max="23" width="21.140625" customWidth="1"/>
    <col min="24" max="24" width="15" customWidth="1"/>
    <col min="25" max="25" width="8" customWidth="1"/>
    <col min="26" max="27" width="16.42578125" customWidth="1"/>
    <col min="28" max="28" width="5" customWidth="1"/>
    <col min="29" max="29" width="17.85546875" customWidth="1"/>
    <col min="30" max="30" width="11.85546875" customWidth="1"/>
    <col min="31" max="31" width="21.140625" bestFit="1" customWidth="1"/>
    <col min="32" max="32" width="29.28515625" bestFit="1" customWidth="1"/>
    <col min="33" max="33" width="18.28515625" bestFit="1" customWidth="1"/>
    <col min="34" max="34" width="8.28515625" customWidth="1"/>
    <col min="35" max="35" width="18.42578125" bestFit="1" customWidth="1"/>
    <col min="36" max="36" width="9.85546875" bestFit="1" customWidth="1"/>
    <col min="37" max="37" width="8.28515625" customWidth="1"/>
    <col min="38" max="38" width="12.5703125" bestFit="1" customWidth="1"/>
    <col min="39" max="39" width="18.28515625" bestFit="1" customWidth="1"/>
    <col min="40" max="40" width="21.140625" bestFit="1" customWidth="1"/>
    <col min="41" max="41" width="18.28515625" bestFit="1" customWidth="1"/>
    <col min="42" max="42" width="21.140625" bestFit="1" customWidth="1"/>
    <col min="43" max="43" width="6.85546875" customWidth="1"/>
    <col min="44" max="44" width="8.28515625" customWidth="1"/>
    <col min="45" max="45" width="9.5703125" bestFit="1" customWidth="1"/>
    <col min="46" max="46" width="21.140625" bestFit="1" customWidth="1"/>
    <col min="47" max="47" width="15.5703125" bestFit="1" customWidth="1"/>
    <col min="48" max="48" width="8.28515625" customWidth="1"/>
    <col min="49" max="49" width="18.42578125" bestFit="1" customWidth="1"/>
    <col min="50" max="50" width="9.85546875" bestFit="1" customWidth="1"/>
    <col min="51" max="51" width="8.28515625" customWidth="1"/>
    <col min="52" max="52" width="12.5703125" bestFit="1" customWidth="1"/>
    <col min="53" max="53" width="18.28515625" bestFit="1" customWidth="1"/>
    <col min="54" max="54" width="21.140625" bestFit="1" customWidth="1"/>
    <col min="55" max="55" width="18.28515625" bestFit="1" customWidth="1"/>
    <col min="56" max="56" width="21.140625" bestFit="1" customWidth="1"/>
    <col min="57" max="57" width="6.85546875" customWidth="1"/>
    <col min="58" max="58" width="8.28515625" customWidth="1"/>
    <col min="59" max="59" width="9.5703125" bestFit="1" customWidth="1"/>
    <col min="60" max="60" width="17.85546875" bestFit="1" customWidth="1"/>
    <col min="61" max="61" width="11.85546875" bestFit="1" customWidth="1"/>
  </cols>
  <sheetData>
    <row r="1" spans="1:7" ht="31.5" x14ac:dyDescent="0.25">
      <c r="A1" s="14"/>
      <c r="B1" s="40" t="s">
        <v>118</v>
      </c>
    </row>
    <row r="3" spans="1:7" ht="90" x14ac:dyDescent="0.25">
      <c r="A3" s="15" t="s">
        <v>0</v>
      </c>
      <c r="B3" s="17" t="s">
        <v>44</v>
      </c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</row>
    <row r="4" spans="1:7" x14ac:dyDescent="0.25">
      <c r="A4" s="3" t="s">
        <v>42</v>
      </c>
      <c r="B4" s="4"/>
      <c r="C4" s="16"/>
      <c r="D4" s="4"/>
      <c r="E4" s="4"/>
      <c r="F4" s="4"/>
      <c r="G4" s="4"/>
    </row>
    <row r="5" spans="1:7" x14ac:dyDescent="0.25">
      <c r="A5" s="11" t="s">
        <v>20</v>
      </c>
      <c r="B5" s="4">
        <v>27299</v>
      </c>
      <c r="C5" s="16">
        <v>6100</v>
      </c>
      <c r="D5" s="4">
        <v>6</v>
      </c>
      <c r="E5" s="4">
        <v>33399</v>
      </c>
      <c r="F5" s="4">
        <v>1016.6666666666666</v>
      </c>
      <c r="G5" s="4">
        <v>3.0440033134724591</v>
      </c>
    </row>
    <row r="6" spans="1:7" x14ac:dyDescent="0.25">
      <c r="A6" s="18" t="s">
        <v>16</v>
      </c>
      <c r="B6" s="4">
        <v>27299</v>
      </c>
      <c r="C6" s="16">
        <v>6100</v>
      </c>
      <c r="D6" s="4">
        <v>6</v>
      </c>
      <c r="E6" s="4">
        <v>33399</v>
      </c>
      <c r="F6" s="4">
        <v>1016.6666666666666</v>
      </c>
      <c r="G6" s="4">
        <v>3.0440033134724591</v>
      </c>
    </row>
    <row r="7" spans="1:7" x14ac:dyDescent="0.25">
      <c r="A7" s="11"/>
      <c r="B7" s="4"/>
      <c r="C7" s="16"/>
      <c r="D7" s="4"/>
      <c r="E7" s="4"/>
      <c r="F7" s="4"/>
      <c r="G7" s="4"/>
    </row>
    <row r="8" spans="1:7" x14ac:dyDescent="0.25">
      <c r="A8" s="3" t="s">
        <v>43</v>
      </c>
      <c r="B8" s="4"/>
      <c r="C8" s="16"/>
      <c r="D8" s="4"/>
      <c r="E8" s="4"/>
      <c r="F8" s="4"/>
      <c r="G8" s="4"/>
    </row>
    <row r="9" spans="1:7" x14ac:dyDescent="0.25">
      <c r="A9" s="11" t="s">
        <v>22</v>
      </c>
      <c r="B9" s="4">
        <v>38340</v>
      </c>
      <c r="C9" s="16">
        <v>33013</v>
      </c>
      <c r="D9" s="4">
        <v>5</v>
      </c>
      <c r="E9" s="4">
        <v>71353</v>
      </c>
      <c r="F9" s="4">
        <v>6602.6</v>
      </c>
      <c r="G9" s="4">
        <v>9.2534301290765644</v>
      </c>
    </row>
    <row r="10" spans="1:7" x14ac:dyDescent="0.25">
      <c r="A10" s="18" t="s">
        <v>16</v>
      </c>
      <c r="B10" s="4">
        <v>38340</v>
      </c>
      <c r="C10" s="16">
        <v>33013</v>
      </c>
      <c r="D10" s="4">
        <v>5</v>
      </c>
      <c r="E10" s="4">
        <v>71353</v>
      </c>
      <c r="F10" s="4">
        <v>6602.6</v>
      </c>
      <c r="G10" s="4">
        <v>9.2534301290765644</v>
      </c>
    </row>
    <row r="11" spans="1:7" x14ac:dyDescent="0.25">
      <c r="A11" s="11"/>
      <c r="B11" s="4"/>
      <c r="C11" s="16"/>
      <c r="D11" s="4"/>
      <c r="E11" s="4"/>
      <c r="F11" s="4"/>
      <c r="G11" s="4"/>
    </row>
    <row r="12" spans="1:7" x14ac:dyDescent="0.25">
      <c r="A12" s="11" t="s">
        <v>23</v>
      </c>
      <c r="B12" s="4">
        <v>77937</v>
      </c>
      <c r="C12" s="16">
        <v>109346</v>
      </c>
      <c r="D12" s="4">
        <v>25</v>
      </c>
      <c r="E12" s="4">
        <v>187283</v>
      </c>
      <c r="F12" s="4">
        <v>4373.84</v>
      </c>
      <c r="G12" s="4">
        <v>2.3354175232135326</v>
      </c>
    </row>
    <row r="13" spans="1:7" x14ac:dyDescent="0.25">
      <c r="A13" s="18" t="s">
        <v>17</v>
      </c>
      <c r="B13" s="4">
        <v>29013</v>
      </c>
      <c r="C13" s="16">
        <v>66625</v>
      </c>
      <c r="D13" s="4">
        <v>12</v>
      </c>
      <c r="E13" s="4">
        <v>95638</v>
      </c>
      <c r="F13" s="4">
        <v>5552.083333333333</v>
      </c>
      <c r="G13" s="4">
        <v>5.8053109991147167</v>
      </c>
    </row>
    <row r="14" spans="1:7" x14ac:dyDescent="0.25">
      <c r="A14" s="18" t="s">
        <v>16</v>
      </c>
      <c r="B14" s="4">
        <v>48924</v>
      </c>
      <c r="C14" s="16">
        <v>42721</v>
      </c>
      <c r="D14" s="4">
        <v>13</v>
      </c>
      <c r="E14" s="4">
        <v>91645</v>
      </c>
      <c r="F14" s="4">
        <v>3286.2307692307691</v>
      </c>
      <c r="G14" s="4">
        <v>3.585826579988836</v>
      </c>
    </row>
    <row r="15" spans="1:7" x14ac:dyDescent="0.25">
      <c r="A15" s="11"/>
      <c r="B15" s="4"/>
      <c r="C15" s="16"/>
      <c r="D15" s="4"/>
      <c r="E15" s="4"/>
      <c r="F15" s="4"/>
      <c r="G15" s="4"/>
    </row>
    <row r="16" spans="1:7" x14ac:dyDescent="0.25">
      <c r="A16" s="11" t="s">
        <v>21</v>
      </c>
      <c r="B16" s="4">
        <v>212751</v>
      </c>
      <c r="C16" s="16">
        <v>238231</v>
      </c>
      <c r="D16" s="4">
        <v>26</v>
      </c>
      <c r="E16" s="4">
        <v>450982</v>
      </c>
      <c r="F16" s="4">
        <v>9162.7307692307695</v>
      </c>
      <c r="G16" s="4">
        <v>2.0317287096227279</v>
      </c>
    </row>
    <row r="17" spans="1:7" x14ac:dyDescent="0.25">
      <c r="A17" s="18" t="s">
        <v>17</v>
      </c>
      <c r="B17" s="4">
        <v>43412</v>
      </c>
      <c r="C17" s="16">
        <v>58501</v>
      </c>
      <c r="D17" s="4">
        <v>9</v>
      </c>
      <c r="E17" s="4">
        <v>101913</v>
      </c>
      <c r="F17" s="4">
        <v>6500.1111111111113</v>
      </c>
      <c r="G17" s="4">
        <v>6.3780980945621373</v>
      </c>
    </row>
    <row r="18" spans="1:7" x14ac:dyDescent="0.25">
      <c r="A18" s="18" t="s">
        <v>16</v>
      </c>
      <c r="B18" s="4">
        <v>169339</v>
      </c>
      <c r="C18" s="16">
        <v>179730</v>
      </c>
      <c r="D18" s="4">
        <v>17</v>
      </c>
      <c r="E18" s="4">
        <v>349069</v>
      </c>
      <c r="F18" s="4">
        <v>10572.35294117647</v>
      </c>
      <c r="G18" s="4">
        <v>3.0287286872155561</v>
      </c>
    </row>
    <row r="19" spans="1:7" x14ac:dyDescent="0.25">
      <c r="A19" s="11"/>
      <c r="B19" s="4"/>
      <c r="C19" s="16"/>
      <c r="D19" s="4"/>
      <c r="E19" s="4"/>
      <c r="F19" s="4"/>
      <c r="G19" s="4"/>
    </row>
    <row r="20" spans="1:7" x14ac:dyDescent="0.25">
      <c r="A20" s="11" t="s">
        <v>18</v>
      </c>
      <c r="B20" s="4">
        <v>208705</v>
      </c>
      <c r="C20" s="16">
        <v>259279</v>
      </c>
      <c r="D20" s="4">
        <v>39</v>
      </c>
      <c r="E20" s="4">
        <v>467984</v>
      </c>
      <c r="F20" s="4">
        <v>6648.1794871794873</v>
      </c>
      <c r="G20" s="4">
        <v>1.4205997399867276</v>
      </c>
    </row>
    <row r="21" spans="1:7" x14ac:dyDescent="0.25">
      <c r="A21" s="18" t="s">
        <v>17</v>
      </c>
      <c r="B21" s="4">
        <v>101240</v>
      </c>
      <c r="C21" s="16">
        <v>162967</v>
      </c>
      <c r="D21" s="4">
        <v>21</v>
      </c>
      <c r="E21" s="4">
        <v>264207</v>
      </c>
      <c r="F21" s="4">
        <v>7760.333333333333</v>
      </c>
      <c r="G21" s="4">
        <v>2.9372171567495684</v>
      </c>
    </row>
    <row r="22" spans="1:7" x14ac:dyDescent="0.25">
      <c r="A22" s="18" t="s">
        <v>16</v>
      </c>
      <c r="B22" s="4">
        <v>107465</v>
      </c>
      <c r="C22" s="16">
        <v>96312</v>
      </c>
      <c r="D22" s="4">
        <v>18</v>
      </c>
      <c r="E22" s="4">
        <v>203777</v>
      </c>
      <c r="F22" s="4">
        <v>5350.666666666667</v>
      </c>
      <c r="G22" s="4">
        <v>2.6257461178968513</v>
      </c>
    </row>
    <row r="23" spans="1:7" x14ac:dyDescent="0.25">
      <c r="A23" s="11"/>
      <c r="B23" s="4"/>
      <c r="C23" s="16"/>
      <c r="D23" s="4"/>
      <c r="E23" s="4"/>
      <c r="F23" s="4"/>
      <c r="G23" s="4"/>
    </row>
    <row r="25" spans="1:7" x14ac:dyDescent="0.25">
      <c r="A25" t="s">
        <v>91</v>
      </c>
    </row>
    <row r="26" spans="1:7" x14ac:dyDescent="0.25">
      <c r="A26" t="s">
        <v>84</v>
      </c>
    </row>
    <row r="27" spans="1:7" x14ac:dyDescent="0.25">
      <c r="A27" t="s">
        <v>92</v>
      </c>
    </row>
    <row r="28" spans="1:7" x14ac:dyDescent="0.25">
      <c r="A28" t="s">
        <v>85</v>
      </c>
    </row>
    <row r="29" spans="1:7" x14ac:dyDescent="0.25">
      <c r="A29" t="s">
        <v>86</v>
      </c>
    </row>
    <row r="30" spans="1:7" x14ac:dyDescent="0.25">
      <c r="A30" t="s">
        <v>87</v>
      </c>
    </row>
    <row r="31" spans="1:7" x14ac:dyDescent="0.25">
      <c r="A31" t="s">
        <v>88</v>
      </c>
    </row>
    <row r="32" spans="1:7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93</v>
      </c>
    </row>
    <row r="35" spans="1:1" ht="15" customHeight="1" x14ac:dyDescent="0.25">
      <c r="A35" s="27" t="s">
        <v>94</v>
      </c>
    </row>
    <row r="36" spans="1:1" ht="16.5" customHeight="1" x14ac:dyDescent="0.25">
      <c r="A36" s="21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1" spans="1:1" x14ac:dyDescent="0.25">
      <c r="A41" s="21" t="s">
        <v>102</v>
      </c>
    </row>
    <row r="42" spans="1:1" x14ac:dyDescent="0.25">
      <c r="A42" s="21" t="s">
        <v>99</v>
      </c>
    </row>
    <row r="43" spans="1:1" x14ac:dyDescent="0.25">
      <c r="A43" s="21" t="s">
        <v>100</v>
      </c>
    </row>
    <row r="44" spans="1:1" x14ac:dyDescent="0.25">
      <c r="A44" s="21" t="s">
        <v>101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zoomScaleNormal="100" workbookViewId="0">
      <selection activeCell="B1" sqref="B1"/>
    </sheetView>
  </sheetViews>
  <sheetFormatPr defaultRowHeight="15" x14ac:dyDescent="0.25"/>
  <cols>
    <col min="1" max="1" width="26.5703125" customWidth="1"/>
    <col min="2" max="2" width="20.85546875" customWidth="1"/>
    <col min="3" max="5" width="5" customWidth="1"/>
    <col min="6" max="6" width="3" customWidth="1"/>
    <col min="7" max="7" width="4" customWidth="1"/>
    <col min="8" max="8" width="5" customWidth="1"/>
    <col min="9" max="10" width="3" customWidth="1"/>
    <col min="11" max="11" width="5" customWidth="1"/>
    <col min="12" max="12" width="6" customWidth="1"/>
    <col min="13" max="14" width="11.85546875" bestFit="1" customWidth="1"/>
  </cols>
  <sheetData>
    <row r="1" spans="1:36" ht="31.5" x14ac:dyDescent="0.25">
      <c r="B1" s="40" t="s">
        <v>119</v>
      </c>
    </row>
    <row r="2" spans="1:36" ht="15.75" thickBot="1" x14ac:dyDescent="0.3"/>
    <row r="3" spans="1:36" x14ac:dyDescent="0.25">
      <c r="A3" s="22" t="s">
        <v>114</v>
      </c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36" x14ac:dyDescent="0.25">
      <c r="A4" s="23"/>
      <c r="B4" s="23">
        <v>2022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36" x14ac:dyDescent="0.25">
      <c r="A5" s="23" t="s">
        <v>0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3">
        <v>12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</row>
    <row r="6" spans="1:36" x14ac:dyDescent="0.25">
      <c r="A6" s="28" t="s">
        <v>17</v>
      </c>
      <c r="B6" s="24">
        <v>0</v>
      </c>
      <c r="C6" s="24">
        <v>6</v>
      </c>
      <c r="D6" s="24">
        <v>25</v>
      </c>
      <c r="E6" s="24">
        <v>3.5</v>
      </c>
      <c r="F6" s="24">
        <v>35</v>
      </c>
      <c r="G6" s="24">
        <v>0</v>
      </c>
      <c r="H6" s="24">
        <v>24.5</v>
      </c>
      <c r="I6" s="24">
        <v>14</v>
      </c>
      <c r="J6" s="24">
        <v>13</v>
      </c>
      <c r="K6" s="24">
        <v>13.3</v>
      </c>
      <c r="L6" s="24">
        <v>13.45</v>
      </c>
      <c r="M6" s="29">
        <v>13.901435082029442</v>
      </c>
      <c r="N6" s="29">
        <v>14.334830113329721</v>
      </c>
      <c r="O6" s="29">
        <v>14.76822514463</v>
      </c>
      <c r="P6" s="29">
        <v>15.201620175930277</v>
      </c>
      <c r="Q6" s="29">
        <v>15.635015207230555</v>
      </c>
      <c r="R6" s="29">
        <v>16.068410238530834</v>
      </c>
      <c r="S6" s="29">
        <v>16.501805269831113</v>
      </c>
      <c r="T6" s="29">
        <v>16.935200301131392</v>
      </c>
      <c r="U6" s="29">
        <v>17.368595332431671</v>
      </c>
      <c r="V6" s="29">
        <v>17.801990363731949</v>
      </c>
      <c r="W6" s="29">
        <v>18.235385395032228</v>
      </c>
      <c r="X6" s="29">
        <v>18.668780426332507</v>
      </c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x14ac:dyDescent="0.25">
      <c r="A7" s="28" t="s">
        <v>16</v>
      </c>
      <c r="B7" s="24">
        <v>8</v>
      </c>
      <c r="C7" s="24">
        <v>8.6</v>
      </c>
      <c r="D7" s="24">
        <v>20.2</v>
      </c>
      <c r="E7" s="24">
        <v>19</v>
      </c>
      <c r="F7" s="24">
        <v>3</v>
      </c>
      <c r="G7" s="24">
        <v>5.2</v>
      </c>
      <c r="H7" s="24">
        <v>0.3</v>
      </c>
      <c r="I7" s="24">
        <v>4</v>
      </c>
      <c r="J7" s="24"/>
      <c r="K7" s="24">
        <v>36.1</v>
      </c>
      <c r="L7" s="24">
        <v>14</v>
      </c>
      <c r="M7" s="29">
        <v>8.8279597093796003</v>
      </c>
      <c r="N7" s="29">
        <v>8.8279597093796003</v>
      </c>
      <c r="O7" s="29">
        <v>8.8279597093796003</v>
      </c>
      <c r="P7" s="29">
        <v>8.8279597093796003</v>
      </c>
      <c r="Q7" s="29">
        <v>8.8279597093796003</v>
      </c>
      <c r="R7" s="29">
        <v>8.8279597093796003</v>
      </c>
      <c r="S7" s="29">
        <v>8.8279597093796003</v>
      </c>
      <c r="T7" s="29">
        <v>8.8279597093796003</v>
      </c>
      <c r="U7" s="29">
        <v>8.8279597093796003</v>
      </c>
      <c r="V7" s="29">
        <v>8.8279597093796003</v>
      </c>
      <c r="W7" s="29">
        <v>8.8279597093796003</v>
      </c>
      <c r="X7" s="29">
        <v>8.8279597093796003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 ht="15.75" thickBot="1" x14ac:dyDescent="0.3">
      <c r="A8" s="25" t="s">
        <v>1</v>
      </c>
      <c r="B8" s="26">
        <v>8</v>
      </c>
      <c r="C8" s="26">
        <v>14.6</v>
      </c>
      <c r="D8" s="26">
        <v>45.2</v>
      </c>
      <c r="E8" s="26">
        <v>22.5</v>
      </c>
      <c r="F8" s="26">
        <v>38</v>
      </c>
      <c r="G8" s="26">
        <v>5.2</v>
      </c>
      <c r="H8" s="26">
        <v>24.8</v>
      </c>
      <c r="I8" s="26">
        <v>18</v>
      </c>
      <c r="J8" s="26">
        <v>13</v>
      </c>
      <c r="K8" s="26">
        <v>49.400000000000006</v>
      </c>
      <c r="L8" s="26">
        <v>27.45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36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3" spans="1:36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t="s">
        <v>123</v>
      </c>
      <c r="O13" s="4"/>
      <c r="P13" s="4"/>
    </row>
    <row r="14" spans="1:36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t="s">
        <v>124</v>
      </c>
    </row>
    <row r="15" spans="1:36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t="s">
        <v>125</v>
      </c>
    </row>
    <row r="17" spans="14:14" x14ac:dyDescent="0.25">
      <c r="N17" s="4" t="s">
        <v>126</v>
      </c>
    </row>
    <row r="18" spans="14:14" x14ac:dyDescent="0.25">
      <c r="N18" s="4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Навигация</vt:lpstr>
      <vt:lpstr>ИсходДанные</vt:lpstr>
      <vt:lpstr>СводТабл</vt:lpstr>
      <vt:lpstr>СводТаблППсоСрезом</vt:lpstr>
      <vt:lpstr>СводТаблПВсоСрезом</vt:lpstr>
      <vt:lpstr>ПрогнозFORECAST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2023-09-06T10:13:57Z</dcterms:modified>
</cp:coreProperties>
</file>