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G15" i="1"/>
  <c r="H15" i="1"/>
  <c r="I15" i="1"/>
  <c r="J15" i="1"/>
  <c r="K15" i="1"/>
  <c r="L15" i="1"/>
  <c r="G14" i="1"/>
  <c r="H14" i="1"/>
  <c r="I14" i="1"/>
  <c r="J14" i="1"/>
  <c r="K14" i="1"/>
  <c r="L14" i="1"/>
  <c r="G13" i="1"/>
  <c r="H13" i="1"/>
  <c r="I13" i="1"/>
  <c r="J13" i="1"/>
  <c r="K13" i="1"/>
  <c r="L13" i="1"/>
  <c r="G12" i="1"/>
  <c r="H12" i="1"/>
  <c r="I12" i="1"/>
  <c r="J12" i="1"/>
  <c r="K12" i="1"/>
  <c r="L12" i="1"/>
  <c r="G11" i="1"/>
  <c r="H11" i="1"/>
  <c r="I11" i="1"/>
  <c r="J11" i="1"/>
  <c r="K11" i="1"/>
  <c r="L11" i="1"/>
  <c r="L8" i="1"/>
  <c r="L9" i="1"/>
  <c r="L10" i="1"/>
  <c r="L7" i="1"/>
  <c r="I7" i="1"/>
  <c r="K8" i="1"/>
  <c r="K9" i="1"/>
  <c r="K10" i="1"/>
  <c r="K7" i="1"/>
  <c r="J7" i="1"/>
  <c r="J8" i="1"/>
  <c r="J9" i="1"/>
  <c r="J10" i="1"/>
  <c r="I8" i="1"/>
  <c r="I9" i="1"/>
  <c r="M18" i="1" s="1"/>
  <c r="I10" i="1"/>
  <c r="H8" i="1"/>
  <c r="M8" i="1" s="1"/>
  <c r="H9" i="1"/>
  <c r="M9" i="1" s="1"/>
  <c r="H10" i="1"/>
  <c r="M10" i="1" s="1"/>
  <c r="H7" i="1"/>
  <c r="M7" i="1" s="1"/>
  <c r="G7" i="1"/>
  <c r="G8" i="1"/>
  <c r="G9" i="1"/>
  <c r="G10" i="1"/>
  <c r="G5" i="1"/>
  <c r="M11" i="1" l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<sst xmlns="http://schemas.openxmlformats.org/spreadsheetml/2006/main" count="97" uniqueCount="72">
  <si>
    <t>DAFTAR PEMBELIAN TIKET PESAWAT</t>
  </si>
  <si>
    <t>TANGGAL KEBERANGKATAN</t>
  </si>
  <si>
    <t>NO</t>
  </si>
  <si>
    <t>KODE TIKET</t>
  </si>
  <si>
    <t>NAMA PENUMPANG</t>
  </si>
  <si>
    <t xml:space="preserve">TGL PEMBELIAN </t>
  </si>
  <si>
    <t>TUJUAN</t>
  </si>
  <si>
    <t>HARGA</t>
  </si>
  <si>
    <t>KELAS</t>
  </si>
  <si>
    <t>MENU</t>
  </si>
  <si>
    <t>HARGA MENU</t>
  </si>
  <si>
    <t>DISKON</t>
  </si>
  <si>
    <t>HARGA JUAL</t>
  </si>
  <si>
    <t>TOTAL PEMBELIAN</t>
  </si>
  <si>
    <t>JUMLAH PEMBELIAN</t>
  </si>
  <si>
    <t>TABEL MENU MAKANAN</t>
  </si>
  <si>
    <t>KODE</t>
  </si>
  <si>
    <t>P1</t>
  </si>
  <si>
    <t>PAKET A</t>
  </si>
  <si>
    <t>P2</t>
  </si>
  <si>
    <t>PAKET B</t>
  </si>
  <si>
    <t>P3</t>
  </si>
  <si>
    <t>PAKET C</t>
  </si>
  <si>
    <t>TABEL TUJUAN</t>
  </si>
  <si>
    <t>AAA</t>
  </si>
  <si>
    <t>BBB</t>
  </si>
  <si>
    <t>CCC</t>
  </si>
  <si>
    <t>DDD</t>
  </si>
  <si>
    <t>JAKARTA-MEDAN</t>
  </si>
  <si>
    <t>SEMARANG-PALEMBANG</t>
  </si>
  <si>
    <t>JAKARTA-DENPASAR</t>
  </si>
  <si>
    <t>SOLO-PONTIANAK</t>
  </si>
  <si>
    <t>KODE KELAS</t>
  </si>
  <si>
    <t>W</t>
  </si>
  <si>
    <t>Q</t>
  </si>
  <si>
    <t>Z</t>
  </si>
  <si>
    <t>BISNIS</t>
  </si>
  <si>
    <t>EKONOMI</t>
  </si>
  <si>
    <t>VIP</t>
  </si>
  <si>
    <t>AAAW-P2-125</t>
  </si>
  <si>
    <t>BBBQ-P1-126</t>
  </si>
  <si>
    <t>DDDZ-P1-127</t>
  </si>
  <si>
    <t>BBBQ-P3-128</t>
  </si>
  <si>
    <t>DDDQ-P2-129</t>
  </si>
  <si>
    <t>AAAZ-P1-130</t>
  </si>
  <si>
    <t>BBBW-P3-131</t>
  </si>
  <si>
    <t>DDDW-P2-132</t>
  </si>
  <si>
    <t>BBBZ-P2-132</t>
  </si>
  <si>
    <t>AAAQ-P3-133</t>
  </si>
  <si>
    <t>KETERANGAN RUMUS</t>
  </si>
  <si>
    <t>TGL KEBERANGAKTAN</t>
  </si>
  <si>
    <t>TANGGAL HARI INI</t>
  </si>
  <si>
    <t>JUMLAH PEMBELIAN KELAS VIP</t>
  </si>
  <si>
    <t>19-oktober-2023</t>
  </si>
  <si>
    <t>diambil dari harga +harga menu+diskon</t>
  </si>
  <si>
    <t>total keseluruhan dari harga</t>
  </si>
  <si>
    <t>fida</t>
  </si>
  <si>
    <t>tumin</t>
  </si>
  <si>
    <t>tumirah</t>
  </si>
  <si>
    <t>kasan</t>
  </si>
  <si>
    <t>fara</t>
  </si>
  <si>
    <t>cici</t>
  </si>
  <si>
    <t>rama</t>
  </si>
  <si>
    <t>yunus</t>
  </si>
  <si>
    <t>ilham</t>
  </si>
  <si>
    <t>tiara</t>
  </si>
  <si>
    <t>diambil dari kolom tujuan berdasarkan 3 karakter pertama pada kode tiket</t>
  </si>
  <si>
    <t>diambil dari kolom harga berdasarkan 3 karakter pertama pada kode tiket</t>
  </si>
  <si>
    <t>diambil dari kolom kelas berdasarkan 3 karakter pertama pada kode tiket</t>
  </si>
  <si>
    <t>diambil dari kolom menu  pada tabel menu makanan berdasarkan karakter keenam dan ketuju pada kode tiket</t>
  </si>
  <si>
    <t>diambil dari kolom harga  pada tabel menu makanan berdasarkan karakter keenam dan ketuju pada kode tiket</t>
  </si>
  <si>
    <t>diambil dari kolom  diskon pada tabel kelas  berdasarkan karakter keempat pada kode tiket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</si>
</sst>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44"/>
  <sheetViews>
    <sheetView tabSelected="1" zoomScale="75" zoomScaleNormal="75" workbookViewId="0">
      <selection activeCell="P35" sqref="P35"/>
    </sheetView>
  </sheetViews>
  <sheetFormatPr defaultRowHeight="15" x14ac:dyDescent="0.25"/>
  <cols>
    <col min="3" max="3" width="5.28515625" customWidth="1"/>
    <col min="4" max="4" width="13.85546875" customWidth="1"/>
    <col min="5" max="5" width="23.42578125" customWidth="1"/>
    <col min="6" max="6" width="17.7109375" customWidth="1"/>
    <col min="7" max="7" width="25.7109375" customWidth="1"/>
    <col min="8" max="10" width="11.5703125" customWidth="1"/>
    <col min="11" max="11" width="17" customWidth="1"/>
    <col min="12" max="12" width="11.5703125" customWidth="1"/>
    <col min="13" max="13" width="15" customWidth="1"/>
  </cols>
  <sheetData>
    <row r="3" spans="3:20" ht="15.75" thickBot="1" x14ac:dyDescent="0.3"/>
    <row r="4" spans="3:20" ht="15.75" thickBot="1" x14ac:dyDescent="0.3">
      <c r="C4" s="16" t="s">
        <v>0</v>
      </c>
      <c r="D4" s="17"/>
      <c r="E4" s="17"/>
      <c r="F4" s="17"/>
      <c r="G4" s="17"/>
      <c r="H4" s="17"/>
      <c r="I4" s="17"/>
      <c r="J4" s="17"/>
      <c r="K4" s="17"/>
      <c r="L4" s="17"/>
      <c r="M4" s="18"/>
      <c r="N4" s="1"/>
      <c r="O4" s="1"/>
      <c r="P4" s="1"/>
      <c r="Q4" s="1"/>
      <c r="R4" s="1"/>
      <c r="S4" s="1"/>
      <c r="T4" s="1"/>
    </row>
    <row r="5" spans="3:20" x14ac:dyDescent="0.25">
      <c r="C5" s="2" t="s">
        <v>1</v>
      </c>
      <c r="D5" s="1"/>
      <c r="E5" s="1"/>
      <c r="F5" s="3"/>
      <c r="G5" s="19">
        <f ca="1">TODAY()</f>
        <v>45220</v>
      </c>
      <c r="H5" s="20"/>
      <c r="I5" s="20"/>
      <c r="J5" s="20"/>
      <c r="K5" s="20"/>
      <c r="L5" s="20"/>
      <c r="M5" s="20"/>
      <c r="N5" s="1"/>
      <c r="O5" s="1"/>
      <c r="P5" s="1"/>
      <c r="Q5" s="1"/>
      <c r="R5" s="1"/>
      <c r="S5" s="1"/>
      <c r="T5" s="1"/>
    </row>
    <row r="6" spans="3:20" x14ac:dyDescent="0.25"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</row>
    <row r="7" spans="3:20" x14ac:dyDescent="0.25">
      <c r="C7" s="4">
        <v>1</v>
      </c>
      <c r="D7" s="4" t="s">
        <v>39</v>
      </c>
      <c r="E7" s="4" t="s">
        <v>56</v>
      </c>
      <c r="F7" s="4" t="s">
        <v>53</v>
      </c>
      <c r="G7" s="4" t="str">
        <f>VLOOKUP(LEFT(D7,3),$D$28:$F$31,2,FALSE)</f>
        <v>JAKARTA-MEDAN</v>
      </c>
      <c r="H7" s="4">
        <f>VLOOKUP(LEFT(D7,3),$D$28:$F$31,3,FALSE)</f>
        <v>300000</v>
      </c>
      <c r="I7" s="4" t="str">
        <f>VLOOKUP(MID(D7,4,1),$I$28:$K$30,2,FALSE)</f>
        <v>BISNIS</v>
      </c>
      <c r="J7" s="4" t="str">
        <f>HLOOKUP(MID(D7,6,2),$E$21:$G$23,2,FALSE)</f>
        <v>PAKET B</v>
      </c>
      <c r="K7" s="4">
        <f>HLOOKUP(MID(D7,6,2),$E$21:$G$23,3,FALSE)</f>
        <v>90000</v>
      </c>
      <c r="L7" s="9">
        <f>VLOOKUP(MID(D7,4,1),$I$28:$K$30,3,FALSE)</f>
        <v>0.35</v>
      </c>
      <c r="M7" s="10">
        <f>H7+K7-L7</f>
        <v>389999.65</v>
      </c>
    </row>
    <row r="8" spans="3:20" x14ac:dyDescent="0.25">
      <c r="C8" s="4">
        <v>2</v>
      </c>
      <c r="D8" s="4" t="s">
        <v>40</v>
      </c>
      <c r="E8" s="4" t="s">
        <v>57</v>
      </c>
      <c r="F8" s="12" t="s">
        <v>53</v>
      </c>
      <c r="G8" s="4" t="str">
        <f t="shared" ref="G8:G16" si="0">VLOOKUP(LEFT(D8,3),$D$28:$F$31,2,FALSE)</f>
        <v>SEMARANG-PALEMBANG</v>
      </c>
      <c r="H8" s="4">
        <f t="shared" ref="H8:H16" si="1">VLOOKUP(LEFT(D8,3),$D$28:$F$31,3,FALSE)</f>
        <v>450000</v>
      </c>
      <c r="I8" s="4" t="str">
        <f t="shared" ref="I8:I16" si="2">VLOOKUP(MID(D8,4,1),$I$28:$K$30,2,FALSE)</f>
        <v>EKONOMI</v>
      </c>
      <c r="J8" s="4" t="str">
        <f t="shared" ref="J8:J16" si="3">HLOOKUP(MID(D8,6,2),$E$21:$G$23,2,FALSE)</f>
        <v>PAKET A</v>
      </c>
      <c r="K8" s="4">
        <f t="shared" ref="K8:K16" si="4">HLOOKUP(MID(D8,6,2),$E$21:$G$23,3,FALSE)</f>
        <v>80000</v>
      </c>
      <c r="L8" s="4">
        <f t="shared" ref="L8:L16" si="5">VLOOKUP(MID(D8,4,1),$I$28:$K$30,3,FALSE)</f>
        <v>0.15</v>
      </c>
      <c r="M8" s="10">
        <f t="shared" ref="M8:M16" si="6">H8+K8-L8</f>
        <v>529999.85</v>
      </c>
    </row>
    <row r="9" spans="3:20" x14ac:dyDescent="0.25">
      <c r="C9" s="4">
        <v>3</v>
      </c>
      <c r="D9" s="4" t="s">
        <v>41</v>
      </c>
      <c r="E9" s="4" t="s">
        <v>58</v>
      </c>
      <c r="F9" s="12" t="s">
        <v>53</v>
      </c>
      <c r="G9" s="4" t="str">
        <f t="shared" si="0"/>
        <v>SOLO-PONTIANAK</v>
      </c>
      <c r="H9" s="4">
        <f t="shared" si="1"/>
        <v>350000</v>
      </c>
      <c r="I9" s="4" t="str">
        <f t="shared" si="2"/>
        <v>VIP</v>
      </c>
      <c r="J9" s="4" t="str">
        <f t="shared" si="3"/>
        <v>PAKET A</v>
      </c>
      <c r="K9" s="4">
        <f t="shared" si="4"/>
        <v>80000</v>
      </c>
      <c r="L9" s="4">
        <f t="shared" si="5"/>
        <v>0.5</v>
      </c>
      <c r="M9" s="10">
        <f t="shared" si="6"/>
        <v>429999.5</v>
      </c>
    </row>
    <row r="10" spans="3:20" x14ac:dyDescent="0.25">
      <c r="C10" s="4">
        <v>4</v>
      </c>
      <c r="D10" s="4" t="s">
        <v>42</v>
      </c>
      <c r="E10" s="4" t="s">
        <v>59</v>
      </c>
      <c r="F10" s="12" t="s">
        <v>53</v>
      </c>
      <c r="G10" s="4" t="str">
        <f t="shared" si="0"/>
        <v>SEMARANG-PALEMBANG</v>
      </c>
      <c r="H10" s="4">
        <f t="shared" si="1"/>
        <v>450000</v>
      </c>
      <c r="I10" s="4" t="str">
        <f t="shared" si="2"/>
        <v>EKONOMI</v>
      </c>
      <c r="J10" s="4" t="str">
        <f t="shared" si="3"/>
        <v>PAKET C</v>
      </c>
      <c r="K10" s="4">
        <f t="shared" si="4"/>
        <v>150000</v>
      </c>
      <c r="L10" s="4">
        <f t="shared" si="5"/>
        <v>0.15</v>
      </c>
      <c r="M10" s="10">
        <f t="shared" si="6"/>
        <v>599999.85</v>
      </c>
    </row>
    <row r="11" spans="3:20" x14ac:dyDescent="0.25">
      <c r="C11" s="4">
        <v>5</v>
      </c>
      <c r="D11" s="4" t="s">
        <v>43</v>
      </c>
      <c r="E11" s="4" t="s">
        <v>60</v>
      </c>
      <c r="F11" s="12" t="s">
        <v>53</v>
      </c>
      <c r="G11" s="4" t="str">
        <f t="shared" si="0"/>
        <v>SOLO-PONTIANAK</v>
      </c>
      <c r="H11" s="4">
        <f t="shared" si="1"/>
        <v>350000</v>
      </c>
      <c r="I11" s="4" t="str">
        <f t="shared" si="2"/>
        <v>EKONOMI</v>
      </c>
      <c r="J11" s="4" t="str">
        <f t="shared" si="3"/>
        <v>PAKET B</v>
      </c>
      <c r="K11" s="4">
        <f t="shared" si="4"/>
        <v>90000</v>
      </c>
      <c r="L11" s="4">
        <f t="shared" si="5"/>
        <v>0.15</v>
      </c>
      <c r="M11" s="4">
        <f t="shared" si="6"/>
        <v>439999.85</v>
      </c>
    </row>
    <row r="12" spans="3:20" x14ac:dyDescent="0.25">
      <c r="C12" s="4">
        <v>6</v>
      </c>
      <c r="D12" s="4" t="s">
        <v>44</v>
      </c>
      <c r="E12" s="4" t="s">
        <v>61</v>
      </c>
      <c r="F12" s="12" t="s">
        <v>53</v>
      </c>
      <c r="G12" s="4" t="str">
        <f t="shared" si="0"/>
        <v>JAKARTA-MEDAN</v>
      </c>
      <c r="H12" s="4">
        <f t="shared" si="1"/>
        <v>300000</v>
      </c>
      <c r="I12" s="4" t="str">
        <f t="shared" si="2"/>
        <v>VIP</v>
      </c>
      <c r="J12" s="4" t="str">
        <f t="shared" si="3"/>
        <v>PAKET A</v>
      </c>
      <c r="K12" s="4">
        <f t="shared" si="4"/>
        <v>80000</v>
      </c>
      <c r="L12" s="4">
        <f t="shared" si="5"/>
        <v>0.5</v>
      </c>
      <c r="M12" s="4">
        <f t="shared" si="6"/>
        <v>379999.5</v>
      </c>
    </row>
    <row r="13" spans="3:20" x14ac:dyDescent="0.25">
      <c r="C13" s="4">
        <v>7</v>
      </c>
      <c r="D13" s="4" t="s">
        <v>45</v>
      </c>
      <c r="E13" s="4" t="s">
        <v>62</v>
      </c>
      <c r="F13" s="12" t="s">
        <v>53</v>
      </c>
      <c r="G13" s="4" t="str">
        <f t="shared" si="0"/>
        <v>SEMARANG-PALEMBANG</v>
      </c>
      <c r="H13" s="4">
        <f t="shared" si="1"/>
        <v>450000</v>
      </c>
      <c r="I13" s="4" t="str">
        <f t="shared" si="2"/>
        <v>BISNIS</v>
      </c>
      <c r="J13" s="4" t="str">
        <f t="shared" si="3"/>
        <v>PAKET C</v>
      </c>
      <c r="K13" s="4">
        <f t="shared" si="4"/>
        <v>150000</v>
      </c>
      <c r="L13" s="4">
        <f t="shared" si="5"/>
        <v>0.35</v>
      </c>
      <c r="M13" s="4">
        <f t="shared" si="6"/>
        <v>599999.65</v>
      </c>
    </row>
    <row r="14" spans="3:20" x14ac:dyDescent="0.25">
      <c r="C14" s="4">
        <v>8</v>
      </c>
      <c r="D14" s="4" t="s">
        <v>46</v>
      </c>
      <c r="E14" s="4" t="s">
        <v>63</v>
      </c>
      <c r="F14" s="12" t="s">
        <v>53</v>
      </c>
      <c r="G14" s="4" t="str">
        <f t="shared" si="0"/>
        <v>SOLO-PONTIANAK</v>
      </c>
      <c r="H14" s="4">
        <f t="shared" si="1"/>
        <v>350000</v>
      </c>
      <c r="I14" s="4" t="str">
        <f t="shared" si="2"/>
        <v>BISNIS</v>
      </c>
      <c r="J14" s="4" t="str">
        <f t="shared" si="3"/>
        <v>PAKET B</v>
      </c>
      <c r="K14" s="4">
        <f t="shared" si="4"/>
        <v>90000</v>
      </c>
      <c r="L14" s="4">
        <f t="shared" si="5"/>
        <v>0.35</v>
      </c>
      <c r="M14" s="4">
        <f t="shared" si="6"/>
        <v>439999.65</v>
      </c>
    </row>
    <row r="15" spans="3:20" x14ac:dyDescent="0.25">
      <c r="C15" s="4">
        <v>9</v>
      </c>
      <c r="D15" s="4" t="s">
        <v>47</v>
      </c>
      <c r="E15" s="4" t="s">
        <v>64</v>
      </c>
      <c r="F15" s="12" t="s">
        <v>53</v>
      </c>
      <c r="G15" s="4" t="str">
        <f t="shared" si="0"/>
        <v>SEMARANG-PALEMBANG</v>
      </c>
      <c r="H15" s="4">
        <f t="shared" si="1"/>
        <v>450000</v>
      </c>
      <c r="I15" s="4" t="str">
        <f t="shared" si="2"/>
        <v>VIP</v>
      </c>
      <c r="J15" s="4" t="str">
        <f t="shared" si="3"/>
        <v>PAKET B</v>
      </c>
      <c r="K15" s="4">
        <f t="shared" si="4"/>
        <v>90000</v>
      </c>
      <c r="L15" s="4">
        <f t="shared" si="5"/>
        <v>0.5</v>
      </c>
      <c r="M15" s="4">
        <f t="shared" si="6"/>
        <v>539999.5</v>
      </c>
    </row>
    <row r="16" spans="3:20" x14ac:dyDescent="0.25">
      <c r="C16" s="4">
        <v>10</v>
      </c>
      <c r="D16" s="4" t="s">
        <v>48</v>
      </c>
      <c r="E16" s="4" t="s">
        <v>65</v>
      </c>
      <c r="F16" s="12" t="s">
        <v>53</v>
      </c>
      <c r="G16" s="4" t="str">
        <f t="shared" si="0"/>
        <v>JAKARTA-MEDAN</v>
      </c>
      <c r="H16" s="4">
        <f t="shared" si="1"/>
        <v>300000</v>
      </c>
      <c r="I16" s="4" t="str">
        <f t="shared" si="2"/>
        <v>EKONOMI</v>
      </c>
      <c r="J16" s="4" t="str">
        <f t="shared" si="3"/>
        <v>PAKET C</v>
      </c>
      <c r="K16" s="4">
        <f t="shared" si="4"/>
        <v>150000</v>
      </c>
      <c r="L16" s="4">
        <f t="shared" si="5"/>
        <v>0.15</v>
      </c>
      <c r="M16" s="4">
        <f t="shared" si="6"/>
        <v>449999.85</v>
      </c>
    </row>
    <row r="17" spans="4:13" x14ac:dyDescent="0.25">
      <c r="K17" s="21" t="s">
        <v>13</v>
      </c>
      <c r="L17" s="21"/>
      <c r="M17" s="11">
        <f>SUM(M7:M16)</f>
        <v>4799996.8499999996</v>
      </c>
    </row>
    <row r="18" spans="4:13" x14ac:dyDescent="0.25">
      <c r="K18" s="21" t="s">
        <v>14</v>
      </c>
      <c r="L18" s="21"/>
      <c r="M18" s="5">
        <f>COUNTIF(I7:I16,I9)</f>
        <v>3</v>
      </c>
    </row>
    <row r="20" spans="4:13" x14ac:dyDescent="0.25">
      <c r="D20" s="15" t="s">
        <v>15</v>
      </c>
      <c r="E20" s="15"/>
    </row>
    <row r="21" spans="4:13" x14ac:dyDescent="0.25">
      <c r="D21" s="4" t="s">
        <v>16</v>
      </c>
      <c r="E21" s="4" t="s">
        <v>17</v>
      </c>
      <c r="F21" s="4" t="s">
        <v>19</v>
      </c>
      <c r="G21" s="4" t="s">
        <v>21</v>
      </c>
    </row>
    <row r="22" spans="4:13" x14ac:dyDescent="0.25">
      <c r="D22" s="4" t="s">
        <v>9</v>
      </c>
      <c r="E22" s="4" t="s">
        <v>18</v>
      </c>
      <c r="F22" s="4" t="s">
        <v>20</v>
      </c>
      <c r="G22" s="4" t="s">
        <v>22</v>
      </c>
    </row>
    <row r="23" spans="4:13" x14ac:dyDescent="0.25">
      <c r="D23" s="4" t="s">
        <v>7</v>
      </c>
      <c r="E23" s="4">
        <v>80000</v>
      </c>
      <c r="F23" s="4">
        <v>90000</v>
      </c>
      <c r="G23" s="4">
        <v>150000</v>
      </c>
    </row>
    <row r="26" spans="4:13" x14ac:dyDescent="0.25">
      <c r="D26" s="14" t="s">
        <v>23</v>
      </c>
      <c r="E26" s="14"/>
      <c r="I26" s="15" t="s">
        <v>32</v>
      </c>
      <c r="J26" s="15"/>
    </row>
    <row r="27" spans="4:13" x14ac:dyDescent="0.25">
      <c r="D27" s="7" t="s">
        <v>16</v>
      </c>
      <c r="E27" s="4" t="s">
        <v>6</v>
      </c>
      <c r="F27" s="4" t="s">
        <v>7</v>
      </c>
      <c r="I27" s="7" t="s">
        <v>16</v>
      </c>
      <c r="J27" s="7" t="s">
        <v>8</v>
      </c>
      <c r="K27" s="7" t="s">
        <v>11</v>
      </c>
    </row>
    <row r="28" spans="4:13" x14ac:dyDescent="0.25">
      <c r="D28" s="7" t="s">
        <v>24</v>
      </c>
      <c r="E28" s="4" t="s">
        <v>28</v>
      </c>
      <c r="F28" s="4">
        <v>300000</v>
      </c>
      <c r="I28" s="4" t="s">
        <v>33</v>
      </c>
      <c r="J28" s="4" t="s">
        <v>36</v>
      </c>
      <c r="K28" s="8">
        <v>0.35</v>
      </c>
    </row>
    <row r="29" spans="4:13" x14ac:dyDescent="0.25">
      <c r="D29" s="7" t="s">
        <v>25</v>
      </c>
      <c r="E29" s="4" t="s">
        <v>29</v>
      </c>
      <c r="F29" s="4">
        <v>450000</v>
      </c>
      <c r="I29" s="4" t="s">
        <v>34</v>
      </c>
      <c r="J29" s="4" t="s">
        <v>37</v>
      </c>
      <c r="K29" s="8">
        <v>0.15</v>
      </c>
    </row>
    <row r="30" spans="4:13" x14ac:dyDescent="0.25">
      <c r="D30" s="7" t="s">
        <v>26</v>
      </c>
      <c r="E30" s="4" t="s">
        <v>30</v>
      </c>
      <c r="F30" s="4">
        <v>250000</v>
      </c>
      <c r="I30" s="4" t="s">
        <v>35</v>
      </c>
      <c r="J30" s="4" t="s">
        <v>38</v>
      </c>
      <c r="K30" s="8">
        <v>0.5</v>
      </c>
    </row>
    <row r="31" spans="4:13" x14ac:dyDescent="0.25">
      <c r="D31" s="7" t="s">
        <v>27</v>
      </c>
      <c r="E31" s="4" t="s">
        <v>31</v>
      </c>
      <c r="F31" s="4">
        <v>350000</v>
      </c>
    </row>
    <row r="34" spans="4:5" x14ac:dyDescent="0.25">
      <c r="D34" s="6" t="s">
        <v>49</v>
      </c>
    </row>
    <row r="35" spans="4:5" x14ac:dyDescent="0.25">
      <c r="D35" s="6" t="s">
        <v>50</v>
      </c>
      <c r="E35" t="s">
        <v>51</v>
      </c>
    </row>
    <row r="36" spans="4:5" x14ac:dyDescent="0.25">
      <c r="D36" s="6" t="s">
        <v>6</v>
      </c>
      <c r="E36" t="s">
        <v>66</v>
      </c>
    </row>
    <row r="37" spans="4:5" x14ac:dyDescent="0.25">
      <c r="D37" s="6" t="s">
        <v>7</v>
      </c>
      <c r="E37" t="s">
        <v>67</v>
      </c>
    </row>
    <row r="38" spans="4:5" x14ac:dyDescent="0.25">
      <c r="D38" s="6" t="s">
        <v>8</v>
      </c>
      <c r="E38" t="s">
        <v>68</v>
      </c>
    </row>
    <row r="39" spans="4:5" x14ac:dyDescent="0.25">
      <c r="D39" s="6" t="s">
        <v>9</v>
      </c>
      <c r="E39" t="s">
        <v>69</v>
      </c>
    </row>
    <row r="40" spans="4:5" x14ac:dyDescent="0.25">
      <c r="D40" s="6" t="s">
        <v>10</v>
      </c>
      <c r="E40" t="s">
        <v>70</v>
      </c>
    </row>
    <row r="41" spans="4:5" x14ac:dyDescent="0.25">
      <c r="D41" s="6" t="s">
        <v>11</v>
      </c>
      <c r="E41" t="s">
        <v>71</v>
      </c>
    </row>
    <row r="42" spans="4:5" x14ac:dyDescent="0.25">
      <c r="D42" s="6" t="s">
        <v>12</v>
      </c>
      <c r="E42" t="s">
        <v>54</v>
      </c>
    </row>
    <row r="43" spans="4:5" x14ac:dyDescent="0.25">
      <c r="D43" s="6" t="s">
        <v>13</v>
      </c>
      <c r="E43" t="s">
        <v>55</v>
      </c>
    </row>
    <row r="44" spans="4:5" x14ac:dyDescent="0.25">
      <c r="D44" s="13" t="s">
        <v>52</v>
      </c>
    </row>
  </sheetData>
  <mergeCells count="7">
    <mergeCell ref="D26:E26"/>
    <mergeCell ref="I26:J26"/>
    <mergeCell ref="C4:M4"/>
    <mergeCell ref="G5:M5"/>
    <mergeCell ref="K17:L17"/>
    <mergeCell ref="K18:L18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2023-10-20T01:50:54Z</dcterms:created>
  <dcterms:modified xsi:type="dcterms:W3CDTF">2023-10-20T18:45:21Z</dcterms:modified>
</cp:coreProperties>
</file>