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12090" yWindow="105" windowWidth="2310" windowHeight="8010" tabRatio="602"/>
  </bookViews>
  <sheets>
    <sheet name="Energy demands and efficiencies" sheetId="5" r:id="rId1"/>
    <sheet name="Residential heat efficiencies" sheetId="8" r:id="rId2"/>
    <sheet name="Heat demand technology share" sheetId="9" r:id="rId3"/>
    <sheet name="Resid. heat efficiency plot" sheetId="15" r:id="rId4"/>
    <sheet name="Secondary vs. End-Use energy" sheetId="12" r:id="rId5"/>
  </sheets>
  <calcPr calcId="152511"/>
</workbook>
</file>

<file path=xl/calcChain.xml><?xml version="1.0" encoding="utf-8"?>
<calcChain xmlns="http://schemas.openxmlformats.org/spreadsheetml/2006/main">
  <c r="E13" i="5" l="1"/>
  <c r="E5" i="12" l="1"/>
  <c r="C3" i="15" l="1"/>
  <c r="C4" i="15"/>
  <c r="C5" i="15"/>
  <c r="C6" i="15"/>
  <c r="C7" i="15"/>
  <c r="C8" i="15"/>
  <c r="C9" i="15"/>
  <c r="C10" i="15"/>
  <c r="C11" i="15"/>
  <c r="C12" i="15"/>
  <c r="C13" i="15"/>
  <c r="C14" i="15"/>
  <c r="C15" i="15"/>
  <c r="C16" i="15"/>
  <c r="C2" i="15"/>
  <c r="B2" i="15"/>
  <c r="B8" i="15"/>
  <c r="B6" i="15"/>
  <c r="B3" i="15"/>
  <c r="B11" i="8"/>
  <c r="B12" i="8"/>
  <c r="B13" i="8"/>
  <c r="B15" i="8"/>
  <c r="B16" i="8"/>
  <c r="B17" i="8"/>
  <c r="B19" i="8"/>
  <c r="B20" i="8"/>
  <c r="B21" i="8"/>
  <c r="B23" i="8"/>
  <c r="B24" i="8"/>
  <c r="B25" i="8"/>
  <c r="B27" i="8"/>
  <c r="B28" i="8"/>
  <c r="B29" i="8"/>
  <c r="B10" i="8"/>
  <c r="D7" i="12"/>
  <c r="E7" i="12"/>
  <c r="F7" i="12"/>
  <c r="C7" i="12"/>
  <c r="F4" i="12"/>
  <c r="F5" i="12"/>
  <c r="F6" i="12"/>
  <c r="F3" i="12"/>
  <c r="E4" i="12"/>
  <c r="E6" i="12"/>
  <c r="E3" i="12"/>
  <c r="D3" i="9" l="1"/>
  <c r="B3" i="9" s="1"/>
  <c r="D2" i="9"/>
  <c r="B2" i="9" s="1"/>
  <c r="D6" i="9" l="1"/>
  <c r="C9" i="9" l="1"/>
  <c r="D9" i="9"/>
  <c r="D8" i="9"/>
  <c r="D7" i="9"/>
  <c r="C8" i="9"/>
  <c r="B8" i="9" s="1"/>
  <c r="C7" i="9"/>
  <c r="B7" i="9" s="1"/>
  <c r="B9" i="9" s="1"/>
  <c r="F9" i="9" s="1"/>
  <c r="F14" i="9" s="1"/>
  <c r="F7" i="9" l="1"/>
  <c r="F8" i="9"/>
  <c r="E9" i="9"/>
  <c r="E14" i="9" s="1"/>
  <c r="E7" i="9"/>
  <c r="E8" i="9"/>
  <c r="G21" i="5"/>
  <c r="G22" i="5"/>
  <c r="G20" i="5"/>
  <c r="H22" i="5"/>
  <c r="H21" i="5"/>
  <c r="H20" i="5"/>
  <c r="G16" i="5"/>
  <c r="G17" i="5"/>
  <c r="G18" i="5"/>
  <c r="G15" i="5"/>
  <c r="H19" i="5"/>
  <c r="G19" i="5"/>
  <c r="E3" i="9" l="1"/>
  <c r="F3" i="9"/>
  <c r="F2" i="9"/>
  <c r="E2" i="9"/>
  <c r="C4" i="9"/>
  <c r="D4" i="9"/>
  <c r="B4" i="9"/>
  <c r="E4" i="9" s="1"/>
  <c r="E13" i="9" s="1"/>
  <c r="F4" i="9" l="1"/>
  <c r="F13" i="9" s="1"/>
  <c r="G6" i="5"/>
  <c r="G14" i="5" l="1"/>
  <c r="G13" i="5"/>
  <c r="H13" i="5"/>
  <c r="H14" i="5"/>
  <c r="E10" i="5" l="1"/>
  <c r="E12" i="5" s="1"/>
  <c r="G12" i="5" s="1"/>
  <c r="E9" i="5"/>
  <c r="E11" i="5" s="1"/>
  <c r="G11" i="5" s="1"/>
  <c r="F29" i="8"/>
  <c r="F28" i="8"/>
  <c r="F25" i="8"/>
  <c r="F24" i="8"/>
  <c r="F20" i="8"/>
  <c r="F16" i="8"/>
  <c r="F13" i="8"/>
  <c r="F12" i="8"/>
  <c r="F31" i="8" s="1"/>
  <c r="F11" i="8"/>
  <c r="F10" i="8"/>
  <c r="F32" i="8" s="1"/>
  <c r="F9" i="8"/>
  <c r="F8" i="8"/>
  <c r="F7" i="8"/>
  <c r="F6" i="8"/>
  <c r="F5" i="8"/>
  <c r="F4" i="8"/>
  <c r="H9" i="5"/>
  <c r="H10" i="5"/>
  <c r="H11" i="5"/>
  <c r="H12" i="5"/>
  <c r="G10" i="5" l="1"/>
  <c r="G9" i="5"/>
  <c r="G7" i="5"/>
  <c r="G8" i="5"/>
  <c r="G5" i="5"/>
  <c r="G4" i="5"/>
</calcChain>
</file>

<file path=xl/sharedStrings.xml><?xml version="1.0" encoding="utf-8"?>
<sst xmlns="http://schemas.openxmlformats.org/spreadsheetml/2006/main" count="254" uniqueCount="136">
  <si>
    <t>Electricity</t>
  </si>
  <si>
    <t>Source</t>
  </si>
  <si>
    <t>http://oee.nrcan.gc.ca/corporate/statistics/neud/dpa/showTable.cfm?type=CP&amp;sector=com&amp;juris=bct&amp;rn=24&amp;page=0</t>
  </si>
  <si>
    <t>E_G</t>
  </si>
  <si>
    <t>Space heat</t>
  </si>
  <si>
    <t>Total Annual Energy Demand</t>
  </si>
  <si>
    <t>Sector</t>
  </si>
  <si>
    <t>Residential</t>
  </si>
  <si>
    <t>Commercial, electricity</t>
  </si>
  <si>
    <t>Commercial, fossil fuel</t>
  </si>
  <si>
    <t>Residential, fossil fuel</t>
  </si>
  <si>
    <t>Residential, electricity</t>
  </si>
  <si>
    <t>Parameter</t>
  </si>
  <si>
    <t>Link</t>
  </si>
  <si>
    <t>http://oee.nrcan.gc.ca/corporate/statistics/neud/dpa/showTable.cfm?type=CP&amp;sector=res&amp;juris=bc&amp;rn=5&amp;page=0</t>
  </si>
  <si>
    <t>BC Hydro F17- F19 Revenue Rate Application, page 699, F2016 Actual, Total Sources of Supply (column 5, line 14)</t>
  </si>
  <si>
    <t>https://www.bchydro.com/content/dam/BCHydro/customer-portal/documents/corporate/regulatory-planning-documents/revenue-requirements/f17-f19-rra-20160728.pdf#page=699</t>
  </si>
  <si>
    <t>http://oee.nrcan.gc.ca/corporate/statistics/neud/dpa/showTable.cfm?type=CP&amp;sector=res&amp;juris=bc&amp;rn=21&amp;page=0
http://oee.nrcan.gc.ca/corporate/statistics/neud/dpa/showTable.cfm?type=CP&amp;sector=res&amp;juris=bc&amp;rn=26&amp;page=0</t>
  </si>
  <si>
    <t>same as residential</t>
  </si>
  <si>
    <t>Natural Resources Canada, Comprehensive Energy Use Database, British Columbia, Residential  Sector, Table 5, Energy Use by Energy Source, Electricity, 2016</t>
  </si>
  <si>
    <t>Natural Resources Canada, Comprehensive Energy Use Database, British Columbia, Residential  Sector, Table 5, Energy Use by Energy Source, Natural Gas + Heating Oil + Other, 2016</t>
  </si>
  <si>
    <t>Natural Resources Canada, Comprehensive Energy Use Database, British Columbia, Commercial/Institutional Sector, Table 24, Energy Use by Energy Source, Electricity, 2016</t>
  </si>
  <si>
    <t>Natural Resources Canada, Comprehensive Energy Use Database, British Columbia, Commercial/Institutional Sector, Table 24, Energy Use by Energy Source, Natural Gas + Light Fuel Oil and Kerosene + Other, 2016</t>
  </si>
  <si>
    <t>Weighted mean of "Heating System Stock Efficiencies" &amp; "Heating System Stock by Heating System Type" in Natural Resources Canada, Comprehensive Energy Use Database, British Columbia, Residential  Sector, Tables 21 and 26</t>
  </si>
  <si>
    <t>TWh</t>
  </si>
  <si>
    <t>Source Unit</t>
  </si>
  <si>
    <t>Vancouver / British Columbia population ratio</t>
  </si>
  <si>
    <t>PJ</t>
  </si>
  <si>
    <t>kWh/kWh</t>
  </si>
  <si>
    <t>Type</t>
  </si>
  <si>
    <t>Sub-Sector</t>
  </si>
  <si>
    <t>Residential &amp; Commercial</t>
  </si>
  <si>
    <t>Effiencies, observed</t>
  </si>
  <si>
    <t>Effiencies, transformed</t>
  </si>
  <si>
    <t>Heating System</t>
  </si>
  <si>
    <t>Heating Oil – Normal Efficiency</t>
  </si>
  <si>
    <t>Heating Oil – Medium Efficiency</t>
  </si>
  <si>
    <t>Heating Oil – High Efficiency</t>
  </si>
  <si>
    <t>Natural Gas – Normal Efficiency</t>
  </si>
  <si>
    <t>Natural Gas – Medium Efficiency</t>
  </si>
  <si>
    <t>Natural Gas – High Efficiency</t>
  </si>
  <si>
    <t>Electric</t>
  </si>
  <si>
    <t>Heat Pump</t>
  </si>
  <si>
    <t>Wood</t>
  </si>
  <si>
    <t>Dual Heating Systems Electric/Wood</t>
  </si>
  <si>
    <t>Dual Heating Systems Heating Oil/Wood</t>
  </si>
  <si>
    <t>Heating Oil</t>
  </si>
  <si>
    <t>Dual Heating Systems Electric/Natural Gas</t>
  </si>
  <si>
    <t>Natural Gas</t>
  </si>
  <si>
    <t>Dual Heating Systems Electric/Heating Oil</t>
  </si>
  <si>
    <t>2016 Heating System Stock Efficiencies by System Type [%]</t>
  </si>
  <si>
    <t>2016 Heating System Stock by Heating System Type [%]</t>
  </si>
  <si>
    <t>Fossil Fuel efficiency</t>
  </si>
  <si>
    <t>electric efficiency</t>
  </si>
  <si>
    <t>Efficiency x Stock</t>
  </si>
  <si>
    <t>http://oee.nrcan.gc.ca/corporate/statistics/neud/dpa/showTable.cfm?type=CP&amp;sector=res&amp;juris=bc&amp;rn=21&amp;page=0</t>
  </si>
  <si>
    <t>http://oee.nrcan.gc.ca/corporate/statistics/neud/dpa/showTable.cfm?type=CP&amp;sector=res&amp;juris=bc&amp;rn=26&amp;page=0</t>
  </si>
  <si>
    <t>Other (including coal and propane)</t>
  </si>
  <si>
    <t>Heating System Stock by Heating System Type in Natural Resources Canada, Comprehensive Energy Use Database, British Columbia, Residential  Sector, Tables 21</t>
  </si>
  <si>
    <t>Heating System Stock Efficiencies in Natural Resources Canada, Comprehensive Energy Use Database, British Columbia, Residential  Sector, Tables 26</t>
  </si>
  <si>
    <t>Jadun, Paige, Colin McMillan, Daniel Steinberg, Matteo Muratori, Laura Vimmerstedt, and Trieu Mai. 2017. Electrification Futures Study: End-Use Electric Technology Cost and Performance Projections through 2050. Golden, CO: National Renewable Energy Laboratory. NREL/TP-6A20-70485.</t>
  </si>
  <si>
    <t>Gross Electricity</t>
  </si>
  <si>
    <t>Source Value</t>
  </si>
  <si>
    <t>Applied Value</t>
  </si>
  <si>
    <t>Applied Unit</t>
  </si>
  <si>
    <t>2016 BC Space heat energy use by fuel type</t>
  </si>
  <si>
    <t>Commercial/Institutional Sector</t>
  </si>
  <si>
    <t>Total</t>
  </si>
  <si>
    <t>Total [PJ]</t>
  </si>
  <si>
    <t>Electricity [PJ]</t>
  </si>
  <si>
    <t>Non-Electric Share [Fraction]</t>
  </si>
  <si>
    <t>Electric Share [Fraction]</t>
  </si>
  <si>
    <t>Water heat</t>
  </si>
  <si>
    <t>^E_WR,e</t>
  </si>
  <si>
    <t>^E_WR,f</t>
  </si>
  <si>
    <t>^E_WC,e</t>
  </si>
  <si>
    <t>^E_WC,f</t>
  </si>
  <si>
    <t>https://oee.nrcan.gc.ca/corporate/statistics/neud/dpa/showTable.cfm?type=CP&amp;sector=com&amp;juris=bct&amp;rn=26&amp;page=0</t>
  </si>
  <si>
    <t>https://oee.nrcan.gc.ca/corporate/statistics/neud/dpa/showTable.cfm?type=CP&amp;sector=res&amp;juris=bc&amp;rn=10&amp;page=0</t>
  </si>
  <si>
    <t>n_WR,e,obs</t>
  </si>
  <si>
    <t>n_WR,f,obs</t>
  </si>
  <si>
    <t>n_WC,e,obs</t>
  </si>
  <si>
    <t>n_WC,f,obs</t>
  </si>
  <si>
    <t>assumed energy factor</t>
  </si>
  <si>
    <t>https://www.nrcan.gc.ca/sites/www.nrcan.gc.ca/files/oee/files/pdf/equipment/WaterHeaterGuide_e.pdf</t>
  </si>
  <si>
    <t>mean of storage and tankless natural gas water heating energy factors listed on page 10 in NRCan 2012 Water Heater Guide</t>
  </si>
  <si>
    <t>^E_SR,e</t>
  </si>
  <si>
    <t>^E_SR,f</t>
  </si>
  <si>
    <t>^E_SC,e</t>
  </si>
  <si>
    <t>^E_SC,f</t>
  </si>
  <si>
    <t>n_SR,e,obs</t>
  </si>
  <si>
    <t>n_SR,f,obs</t>
  </si>
  <si>
    <t>n_SC,e,obs</t>
  </si>
  <si>
    <t>n_SC,f,obs</t>
  </si>
  <si>
    <t>n_SH,trans,LOW</t>
  </si>
  <si>
    <t>n_SH,trans,HIGH</t>
  </si>
  <si>
    <t>2016 BC Water heat energy use by fuel type</t>
  </si>
  <si>
    <t>Natural Gas without other fossil fuels [PJ]</t>
  </si>
  <si>
    <t>Technology Capacities</t>
  </si>
  <si>
    <t>Space Heaters</t>
  </si>
  <si>
    <t>Water Heaters</t>
  </si>
  <si>
    <t>Peak demand [GW]</t>
  </si>
  <si>
    <t>Fossil Fuel Efficiency [Fraction]</t>
  </si>
  <si>
    <t>Electric efficiency [Fraction]</t>
  </si>
  <si>
    <t>Electric Capacity [GW]</t>
  </si>
  <si>
    <t>Fossil Fuel Capacity [GW]</t>
  </si>
  <si>
    <t>Sector and Fuel</t>
  </si>
  <si>
    <t>Efficiency</t>
  </si>
  <si>
    <t>Secondary Energy [PJ]</t>
  </si>
  <si>
    <t>End-Use Energy [PJ]</t>
  </si>
  <si>
    <t>Secondary (BC)</t>
  </si>
  <si>
    <t>End-Use (BC)</t>
  </si>
  <si>
    <t>End-Use (M.Van.)</t>
  </si>
  <si>
    <t>Efficiency Class</t>
  </si>
  <si>
    <t>Normal</t>
  </si>
  <si>
    <t>Medium</t>
  </si>
  <si>
    <t>High</t>
  </si>
  <si>
    <t>System Type</t>
  </si>
  <si>
    <t>Heating System Stock by Heating System Type (thousands)</t>
  </si>
  <si>
    <t>Dual Systems</t>
  </si>
  <si>
    <t>Wood/Electric</t>
  </si>
  <si>
    <t>Wood/Heating Oil</t>
  </si>
  <si>
    <t>Natural Gas/Electric</t>
  </si>
  <si>
    <t>Heating Oil/Electric</t>
  </si>
  <si>
    <t>[thousands]</t>
  </si>
  <si>
    <t>[millions]</t>
  </si>
  <si>
    <t>Heating Systems</t>
  </si>
  <si>
    <t>Heating Oil – 60% Normal Efficiency</t>
  </si>
  <si>
    <t>Heating Oil – 78% Medium Efficiency</t>
  </si>
  <si>
    <t>Heating Oil – 85% High Efficiency</t>
  </si>
  <si>
    <t>Natural Gas – 62% Normal Efficiency</t>
  </si>
  <si>
    <t>Natural Gas – 80% Medium Efficiency</t>
  </si>
  <si>
    <t>Natural Gas – 90% High Efficiency</t>
  </si>
  <si>
    <t>Electric – 100% Efficiency</t>
  </si>
  <si>
    <t>Heat Pump – 190% Efficiency</t>
  </si>
  <si>
    <t>Coal &amp; Propane – 50% Efficiency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</si>
</sst>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name val="Arial"/>
      <family val="2"/>
    </font>
    <font>
      <b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0" applyFont="1"/>
    <xf numFmtId="0" fontId="2" fillId="0" borderId="0" xfId="1"/>
    <xf numFmtId="0" fontId="0" fillId="0" borderId="0" xfId="0" applyNumberFormat="1"/>
    <xf numFmtId="0" fontId="0" fillId="0" borderId="0" xfId="0" applyAlignment="1">
      <alignment wrapText="1"/>
    </xf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0" fontId="1" fillId="0" borderId="0" xfId="0" applyFont="1" applyAlignment="1">
      <alignment wrapTex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1" fontId="0" fillId="0" borderId="0" xfId="0" applyNumberFormat="1"/>
    <xf numFmtId="0" fontId="1" fillId="2" borderId="0" xfId="0" applyFont="1" applyFill="1"/>
    <xf numFmtId="2" fontId="1" fillId="2" borderId="0" xfId="0" applyNumberFormat="1" applyFont="1" applyFill="1"/>
    <xf numFmtId="0" fontId="2" fillId="0" borderId="0" xfId="1" applyAlignment="1">
      <alignment wrapText="1"/>
    </xf>
    <xf numFmtId="0" fontId="4" fillId="0" borderId="0" xfId="0" applyFont="1"/>
    <xf numFmtId="164" fontId="1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'Residential heat efficiencies'!$E$3</c:f>
              <c:strCache>
                <c:ptCount val="1"/>
                <c:pt idx="0">
                  <c:v>2016 Heating System Stock by Heating System Type [%]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'Residential heat efficiencies'!$A$4:$A$29</c:f>
              <c:strCache>
                <c:ptCount val="26"/>
                <c:pt idx="0">
                  <c:v>Heating Oil – Normal Efficiency</c:v>
                </c:pt>
                <c:pt idx="1">
                  <c:v>Heating Oil – Medium Efficiency</c:v>
                </c:pt>
                <c:pt idx="2">
                  <c:v>Heating Oil – High Efficiency</c:v>
                </c:pt>
                <c:pt idx="3">
                  <c:v>Natural Gas – Normal Efficiency</c:v>
                </c:pt>
                <c:pt idx="4">
                  <c:v>Natural Gas – Medium Efficiency</c:v>
                </c:pt>
                <c:pt idx="5">
                  <c:v>Natural Gas – High Efficiency</c:v>
                </c:pt>
                <c:pt idx="6">
                  <c:v>Electric</c:v>
                </c:pt>
                <c:pt idx="7">
                  <c:v>Heat Pump</c:v>
                </c:pt>
                <c:pt idx="8">
                  <c:v>Other (including coal and propane)</c:v>
                </c:pt>
                <c:pt idx="9">
                  <c:v>Wood</c:v>
                </c:pt>
                <c:pt idx="11">
                  <c:v>Dual Heating Systems Electric/Wood</c:v>
                </c:pt>
                <c:pt idx="12">
                  <c:v>Electricity</c:v>
                </c:pt>
                <c:pt idx="13">
                  <c:v>Wood</c:v>
                </c:pt>
                <c:pt idx="15">
                  <c:v>Dual Heating Systems Heating Oil/Wood</c:v>
                </c:pt>
                <c:pt idx="16">
                  <c:v>Heating Oil</c:v>
                </c:pt>
                <c:pt idx="17">
                  <c:v>Wood</c:v>
                </c:pt>
                <c:pt idx="19">
                  <c:v>Dual Heating Systems Electric/Natural Gas</c:v>
                </c:pt>
                <c:pt idx="20">
                  <c:v>Electricity</c:v>
                </c:pt>
                <c:pt idx="21">
                  <c:v>Natural Gas</c:v>
                </c:pt>
                <c:pt idx="23">
                  <c:v>Dual Heating Systems Electric/Heating Oil</c:v>
                </c:pt>
                <c:pt idx="24">
                  <c:v>Electricity</c:v>
                </c:pt>
                <c:pt idx="25">
                  <c:v>Heating Oil</c:v>
                </c:pt>
              </c:strCache>
            </c:strRef>
          </c:cat>
          <c:val>
            <c:numRef>
              <c:f>'Residential heat efficiencies'!$E$4:$E$29</c:f>
              <c:numCache>
                <c:formatCode>0.0</c:formatCode>
                <c:ptCount val="26"/>
                <c:pt idx="0">
                  <c:v>0</c:v>
                </c:pt>
                <c:pt idx="1">
                  <c:v>3.4209320000000001</c:v>
                </c:pt>
                <c:pt idx="2">
                  <c:v>0</c:v>
                </c:pt>
                <c:pt idx="3">
                  <c:v>0.11085</c:v>
                </c:pt>
                <c:pt idx="4">
                  <c:v>22.460471999999999</c:v>
                </c:pt>
                <c:pt idx="5">
                  <c:v>29.636814000000001</c:v>
                </c:pt>
                <c:pt idx="6">
                  <c:v>30.284828000000001</c:v>
                </c:pt>
                <c:pt idx="7">
                  <c:v>3.5000070000000001</c:v>
                </c:pt>
                <c:pt idx="8">
                  <c:v>1.5100399999999998</c:v>
                </c:pt>
                <c:pt idx="9">
                  <c:v>1.6574500000000001</c:v>
                </c:pt>
                <c:pt idx="12">
                  <c:v>4.2764410000000002</c:v>
                </c:pt>
                <c:pt idx="16">
                  <c:v>1.6617759999999999</c:v>
                </c:pt>
                <c:pt idx="20">
                  <c:v>0.99876799999999999</c:v>
                </c:pt>
                <c:pt idx="21">
                  <c:v>0.99876799999999999</c:v>
                </c:pt>
                <c:pt idx="24">
                  <c:v>0.48161999999999999</c:v>
                </c:pt>
                <c:pt idx="25">
                  <c:v>0.48161999999999999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211416192"/>
        <c:axId val="-121141510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'Residential heat efficiencies'!$D$3</c15:sqref>
                        </c15:formulaRef>
                      </c:ext>
                    </c:extLst>
                    <c:strCache>
                      <c:ptCount val="1"/>
                      <c:pt idx="0">
                        <c:v>2016 Heating System Stock Efficiencies by System Type [%]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'Residential heat efficiencies'!$A$4:$A$29</c15:sqref>
                        </c15:formulaRef>
                      </c:ext>
                    </c:extLst>
                    <c:strCache>
                      <c:ptCount val="26"/>
                      <c:pt idx="0">
                        <c:v>Heating Oil – Normal Efficiency</c:v>
                      </c:pt>
                      <c:pt idx="1">
                        <c:v>Heating Oil – Medium Efficiency</c:v>
                      </c:pt>
                      <c:pt idx="2">
                        <c:v>Heating Oil – High Efficiency</c:v>
                      </c:pt>
                      <c:pt idx="3">
                        <c:v>Natural Gas – Normal Efficiency</c:v>
                      </c:pt>
                      <c:pt idx="4">
                        <c:v>Natural Gas – Medium Efficiency</c:v>
                      </c:pt>
                      <c:pt idx="5">
                        <c:v>Natural Gas – High Efficiency</c:v>
                      </c:pt>
                      <c:pt idx="6">
                        <c:v>Electric</c:v>
                      </c:pt>
                      <c:pt idx="7">
                        <c:v>Heat Pump</c:v>
                      </c:pt>
                      <c:pt idx="8">
                        <c:v>Other (including coal and propane)</c:v>
                      </c:pt>
                      <c:pt idx="9">
                        <c:v>Wood</c:v>
                      </c:pt>
                      <c:pt idx="11">
                        <c:v>Dual Heating Systems Electric/Wood</c:v>
                      </c:pt>
                      <c:pt idx="12">
                        <c:v>Electricity</c:v>
                      </c:pt>
                      <c:pt idx="13">
                        <c:v>Wood</c:v>
                      </c:pt>
                      <c:pt idx="15">
                        <c:v>Dual Heating Systems Heating Oil/Wood</c:v>
                      </c:pt>
                      <c:pt idx="16">
                        <c:v>Heating Oil</c:v>
                      </c:pt>
                      <c:pt idx="17">
                        <c:v>Wood</c:v>
                      </c:pt>
                      <c:pt idx="19">
                        <c:v>Dual Heating Systems Electric/Natural Gas</c:v>
                      </c:pt>
                      <c:pt idx="20">
                        <c:v>Electricity</c:v>
                      </c:pt>
                      <c:pt idx="21">
                        <c:v>Natural Gas</c:v>
                      </c:pt>
                      <c:pt idx="23">
                        <c:v>Dual Heating Systems Electric/Heating Oil</c:v>
                      </c:pt>
                      <c:pt idx="24">
                        <c:v>Electricity</c:v>
                      </c:pt>
                      <c:pt idx="25">
                        <c:v>Heating Oil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'Residential heat efficiencies'!$D$4:$D$29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60</c:v>
                      </c:pt>
                      <c:pt idx="1">
                        <c:v>78</c:v>
                      </c:pt>
                      <c:pt idx="2">
                        <c:v>85</c:v>
                      </c:pt>
                      <c:pt idx="3">
                        <c:v>62</c:v>
                      </c:pt>
                      <c:pt idx="4">
                        <c:v>80</c:v>
                      </c:pt>
                      <c:pt idx="5">
                        <c:v>90</c:v>
                      </c:pt>
                      <c:pt idx="6">
                        <c:v>100</c:v>
                      </c:pt>
                      <c:pt idx="7">
                        <c:v>190</c:v>
                      </c:pt>
                      <c:pt idx="8">
                        <c:v>50</c:v>
                      </c:pt>
                      <c:pt idx="9">
                        <c:v>50</c:v>
                      </c:pt>
                      <c:pt idx="12">
                        <c:v>100</c:v>
                      </c:pt>
                      <c:pt idx="13">
                        <c:v>50</c:v>
                      </c:pt>
                      <c:pt idx="16">
                        <c:v>78</c:v>
                      </c:pt>
                      <c:pt idx="17">
                        <c:v>57</c:v>
                      </c:pt>
                      <c:pt idx="20">
                        <c:v>100</c:v>
                      </c:pt>
                      <c:pt idx="21">
                        <c:v>80</c:v>
                      </c:pt>
                      <c:pt idx="24">
                        <c:v>100</c:v>
                      </c:pt>
                      <c:pt idx="25">
                        <c:v>78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-1211416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11415104"/>
        <c:crosses val="autoZero"/>
        <c:auto val="1"/>
        <c:lblAlgn val="ctr"/>
        <c:lblOffset val="100"/>
        <c:noMultiLvlLbl val="0"/>
      </c:catAx>
      <c:valAx>
        <c:axId val="-121141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11416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379044772688085"/>
          <c:y val="0.10154686380337838"/>
          <c:w val="0.26367051746268944"/>
          <c:h val="0.7655708095576924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'Resid. heat efficiency plot'!$A$2</c:f>
              <c:strCache>
                <c:ptCount val="1"/>
                <c:pt idx="0">
                  <c:v>Heating Oil – 60% Normal Efficiency</c:v>
                </c:pt>
              </c:strCache>
            </c:strRef>
          </c:tx>
          <c:spPr>
            <a:solidFill>
              <a:schemeClr val="tx1">
                <a:lumMod val="95000"/>
                <a:lumOff val="5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'Resid. heat efficiency plot'!$B$17:$C$17</c15:sqref>
                  </c15:fullRef>
                </c:ext>
              </c:extLst>
              <c:f>'Resid. heat efficiency plot'!$C$17</c:f>
              <c:strCache>
                <c:ptCount val="1"/>
                <c:pt idx="0">
                  <c:v>Heating Systems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'Resid. heat efficiency plot'!$B$2:$C$2</c15:sqref>
                  </c15:fullRef>
                </c:ext>
              </c:extLst>
              <c:f>'Resid. heat efficiency plot'!$C$2</c:f>
              <c:numCache>
                <c:formatCode>General</c:formatCode>
                <c:ptCount val="1"/>
                <c:pt idx="0">
                  <c:v>1E-4</c:v>
                </c:pt>
              </c:numCache>
            </c:numRef>
          </c:val>
        </c:ser>
        <c:ser>
          <c:idx val="1"/>
          <c:order val="1"/>
          <c:tx>
            <c:strRef>
              <c:f>'Resid. heat efficiency plot'!$A$3</c:f>
              <c:strCache>
                <c:ptCount val="1"/>
                <c:pt idx="0">
                  <c:v>Heating Oil – 78% Medium Efficiency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'Resid. heat efficiency plot'!$B$17:$C$17</c15:sqref>
                  </c15:fullRef>
                </c:ext>
              </c:extLst>
              <c:f>'Resid. heat efficiency plot'!$C$17</c:f>
              <c:strCache>
                <c:ptCount val="1"/>
                <c:pt idx="0">
                  <c:v>Heating Systems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'Resid. heat efficiency plot'!$B$3:$C$3</c15:sqref>
                  </c15:fullRef>
                </c:ext>
              </c:extLst>
              <c:f>'Resid. heat efficiency plot'!$C$3</c:f>
              <c:numCache>
                <c:formatCode>General</c:formatCode>
                <c:ptCount val="1"/>
                <c:pt idx="0">
                  <c:v>0.1113</c:v>
                </c:pt>
              </c:numCache>
            </c:numRef>
          </c:val>
        </c:ser>
        <c:ser>
          <c:idx val="2"/>
          <c:order val="2"/>
          <c:tx>
            <c:strRef>
              <c:f>'Resid. heat efficiency plot'!$A$4</c:f>
              <c:strCache>
                <c:ptCount val="1"/>
                <c:pt idx="0">
                  <c:v>Heating Oil – 85% High Efficiency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'Resid. heat efficiency plot'!$B$17:$C$17</c15:sqref>
                  </c15:fullRef>
                </c:ext>
              </c:extLst>
              <c:f>'Resid. heat efficiency plot'!$C$17</c:f>
              <c:strCache>
                <c:ptCount val="1"/>
                <c:pt idx="0">
                  <c:v>Heating Systems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'Resid. heat efficiency plot'!$B$4:$C$4</c15:sqref>
                  </c15:fullRef>
                </c:ext>
              </c:extLst>
              <c:f>'Resid. heat efficiency plot'!$C$4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tx>
            <c:strRef>
              <c:f>'Resid. heat efficiency plot'!$A$5</c:f>
              <c:strCache>
                <c:ptCount val="1"/>
                <c:pt idx="0">
                  <c:v>Natural Gas – 62% Normal Efficiency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'Resid. heat efficiency plot'!$B$17:$C$17</c15:sqref>
                  </c15:fullRef>
                </c:ext>
              </c:extLst>
              <c:f>'Resid. heat efficiency plot'!$C$17</c:f>
              <c:strCache>
                <c:ptCount val="1"/>
                <c:pt idx="0">
                  <c:v>Heating Systems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'Resid. heat efficiency plot'!$B$5:$C$5</c15:sqref>
                  </c15:fullRef>
                </c:ext>
              </c:extLst>
              <c:f>'Resid. heat efficiency plot'!$C$5</c:f>
              <c:numCache>
                <c:formatCode>General</c:formatCode>
                <c:ptCount val="1"/>
                <c:pt idx="0">
                  <c:v>2.7000000000000001E-3</c:v>
                </c:pt>
              </c:numCache>
            </c:numRef>
          </c:val>
        </c:ser>
        <c:ser>
          <c:idx val="4"/>
          <c:order val="4"/>
          <c:tx>
            <c:strRef>
              <c:f>'Resid. heat efficiency plot'!$A$6</c:f>
              <c:strCache>
                <c:ptCount val="1"/>
                <c:pt idx="0">
                  <c:v>Natural Gas – 80% Medium Efficiency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'Resid. heat efficiency plot'!$B$17:$C$17</c15:sqref>
                  </c15:fullRef>
                </c:ext>
              </c:extLst>
              <c:f>'Resid. heat efficiency plot'!$C$17</c:f>
              <c:strCache>
                <c:ptCount val="1"/>
                <c:pt idx="0">
                  <c:v>Heating Systems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'Resid. heat efficiency plot'!$B$6:$C$6</c15:sqref>
                  </c15:fullRef>
                </c:ext>
              </c:extLst>
              <c:f>'Resid. heat efficiency plot'!$C$6</c:f>
              <c:numCache>
                <c:formatCode>General</c:formatCode>
                <c:ptCount val="1"/>
                <c:pt idx="0">
                  <c:v>0.4723</c:v>
                </c:pt>
              </c:numCache>
            </c:numRef>
          </c:val>
        </c:ser>
        <c:ser>
          <c:idx val="5"/>
          <c:order val="5"/>
          <c:tx>
            <c:strRef>
              <c:f>'Resid. heat efficiency plot'!$A$7</c:f>
              <c:strCache>
                <c:ptCount val="1"/>
                <c:pt idx="0">
                  <c:v>Natural Gas – 90% High Efficiency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'Resid. heat efficiency plot'!$B$17:$C$17</c15:sqref>
                  </c15:fullRef>
                </c:ext>
              </c:extLst>
              <c:f>'Resid. heat efficiency plot'!$C$17</c:f>
              <c:strCache>
                <c:ptCount val="1"/>
                <c:pt idx="0">
                  <c:v>Heating Systems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'Resid. heat efficiency plot'!$B$7:$C$7</c15:sqref>
                  </c15:fullRef>
                </c:ext>
              </c:extLst>
              <c:f>'Resid. heat efficiency plot'!$C$7</c:f>
              <c:numCache>
                <c:formatCode>General</c:formatCode>
                <c:ptCount val="1"/>
                <c:pt idx="0">
                  <c:v>0.58679999999999999</c:v>
                </c:pt>
              </c:numCache>
            </c:numRef>
          </c:val>
        </c:ser>
        <c:ser>
          <c:idx val="8"/>
          <c:order val="6"/>
          <c:tx>
            <c:strRef>
              <c:f>'Resid. heat efficiency plot'!$A$10</c:f>
              <c:strCache>
                <c:ptCount val="1"/>
                <c:pt idx="0">
                  <c:v>Coal &amp; Propane – 50% Efficiency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'Resid. heat efficiency plot'!$B$17:$C$17</c15:sqref>
                  </c15:fullRef>
                </c:ext>
              </c:extLst>
              <c:f>'Resid. heat efficiency plot'!$C$17</c:f>
              <c:strCache>
                <c:ptCount val="1"/>
                <c:pt idx="0">
                  <c:v>Heating Systems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'Resid. heat efficiency plot'!$B$10:$C$10</c15:sqref>
                  </c15:fullRef>
                </c:ext>
              </c:extLst>
              <c:f>'Resid. heat efficiency plot'!$C$10</c:f>
              <c:numCache>
                <c:formatCode>General</c:formatCode>
                <c:ptCount val="1"/>
                <c:pt idx="0">
                  <c:v>3.0100000000000002E-2</c:v>
                </c:pt>
              </c:numCache>
            </c:numRef>
          </c:val>
        </c:ser>
        <c:ser>
          <c:idx val="6"/>
          <c:order val="7"/>
          <c:tx>
            <c:strRef>
              <c:f>'Resid. heat efficiency plot'!$A$8</c:f>
              <c:strCache>
                <c:ptCount val="1"/>
                <c:pt idx="0">
                  <c:v>Electric – 100% Efficiency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'Resid. heat efficiency plot'!$B$17:$C$17</c15:sqref>
                  </c15:fullRef>
                </c:ext>
              </c:extLst>
              <c:f>'Resid. heat efficiency plot'!$C$17</c:f>
              <c:strCache>
                <c:ptCount val="1"/>
                <c:pt idx="0">
                  <c:v>Heating Systems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'Resid. heat efficiency plot'!$B$8:$C$8</c15:sqref>
                  </c15:fullRef>
                </c:ext>
              </c:extLst>
              <c:f>'Resid. heat efficiency plot'!$C$8</c:f>
              <c:numCache>
                <c:formatCode>General</c:formatCode>
                <c:ptCount val="1"/>
                <c:pt idx="0">
                  <c:v>0.7199000000000001</c:v>
                </c:pt>
              </c:numCache>
            </c:numRef>
          </c:val>
        </c:ser>
        <c:ser>
          <c:idx val="7"/>
          <c:order val="8"/>
          <c:tx>
            <c:strRef>
              <c:f>'Resid. heat efficiency plot'!$A$9</c:f>
              <c:strCache>
                <c:ptCount val="1"/>
                <c:pt idx="0">
                  <c:v>Heat Pump – 190% Efficiency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'Resid. heat efficiency plot'!$B$17:$C$17</c15:sqref>
                  </c15:fullRef>
                </c:ext>
              </c:extLst>
              <c:f>'Resid. heat efficiency plot'!$C$17</c:f>
              <c:strCache>
                <c:ptCount val="1"/>
                <c:pt idx="0">
                  <c:v>Heating Systems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'Resid. heat efficiency plot'!$B$9:$C$9</c15:sqref>
                  </c15:fullRef>
                </c:ext>
              </c:extLst>
              <c:f>'Resid. heat efficiency plot'!$C$9</c:f>
              <c:numCache>
                <c:formatCode>General</c:formatCode>
                <c:ptCount val="1"/>
                <c:pt idx="0">
                  <c:v>6.9500000000000006E-2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211414016"/>
        <c:axId val="-1211414560"/>
      </c:barChart>
      <c:catAx>
        <c:axId val="-1211414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11414560"/>
        <c:crosses val="autoZero"/>
        <c:auto val="1"/>
        <c:lblAlgn val="ctr"/>
        <c:lblOffset val="100"/>
        <c:noMultiLvlLbl val="0"/>
      </c:catAx>
      <c:valAx>
        <c:axId val="-1211414560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Number of Systems</a:t>
                </a:r>
                <a:r>
                  <a:rPr lang="en-CA" baseline="0"/>
                  <a:t> </a:t>
                </a:r>
                <a:r>
                  <a:rPr lang="en-CA"/>
                  <a:t>[millions]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11414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8582217368814298"/>
          <c:y val="0.15864397513428399"/>
          <c:w val="0.60166810353085431"/>
          <c:h val="0.763492427580628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00861104178759"/>
          <c:y val="6.2708151064450282E-2"/>
          <c:w val="0.42013016909807194"/>
          <c:h val="0.7078167833187518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'Secondary vs. End-Use energy'!$B$3</c:f>
              <c:strCache>
                <c:ptCount val="1"/>
                <c:pt idx="0">
                  <c:v>Residential, electricity</c:v>
                </c:pt>
              </c:strCache>
            </c:strRef>
          </c:tx>
          <c:spPr>
            <a:pattFill prst="pct50">
              <a:fgClr>
                <a:schemeClr val="accent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'Secondary vs. End-Use energy'!$C$2:$F$2</c15:sqref>
                  </c15:fullRef>
                </c:ext>
              </c:extLst>
              <c:f>('Secondary vs. End-Use energy'!$C$2,'Secondary vs. End-Use energy'!$E$2:$F$2)</c:f>
              <c:strCache>
                <c:ptCount val="3"/>
                <c:pt idx="0">
                  <c:v>Secondary (BC)</c:v>
                </c:pt>
                <c:pt idx="1">
                  <c:v>End-Use (BC)</c:v>
                </c:pt>
                <c:pt idx="2">
                  <c:v>End-Use (M.Van.)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'Secondary vs. End-Use energy'!$C$3:$F$3</c15:sqref>
                  </c15:fullRef>
                </c:ext>
              </c:extLst>
              <c:f>('Secondary vs. End-Use energy'!$C$3,'Secondary vs. End-Use energy'!$E$3:$F$3)</c:f>
              <c:numCache>
                <c:formatCode>General</c:formatCode>
                <c:ptCount val="3"/>
                <c:pt idx="0">
                  <c:v>23.6</c:v>
                </c:pt>
                <c:pt idx="1" formatCode="0.0">
                  <c:v>25.488000000000003</c:v>
                </c:pt>
                <c:pt idx="2" formatCode="0.0">
                  <c:v>13.593599915040002</c:v>
                </c:pt>
              </c:numCache>
            </c:numRef>
          </c:val>
        </c:ser>
        <c:ser>
          <c:idx val="1"/>
          <c:order val="1"/>
          <c:tx>
            <c:strRef>
              <c:f>'Secondary vs. End-Use energy'!$B$4</c:f>
              <c:strCache>
                <c:ptCount val="1"/>
                <c:pt idx="0">
                  <c:v>Residential, fossil fuel</c:v>
                </c:pt>
              </c:strCache>
            </c:strRef>
          </c:tx>
          <c:spPr>
            <a:pattFill prst="pct50">
              <a:fgClr>
                <a:schemeClr val="accent6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'Secondary vs. End-Use energy'!$C$2:$F$2</c15:sqref>
                  </c15:fullRef>
                </c:ext>
              </c:extLst>
              <c:f>('Secondary vs. End-Use energy'!$C$2,'Secondary vs. End-Use energy'!$E$2:$F$2)</c:f>
              <c:strCache>
                <c:ptCount val="3"/>
                <c:pt idx="0">
                  <c:v>Secondary (BC)</c:v>
                </c:pt>
                <c:pt idx="1">
                  <c:v>End-Use (BC)</c:v>
                </c:pt>
                <c:pt idx="2">
                  <c:v>End-Use (M.Van.)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'Secondary vs. End-Use energy'!$C$4:$F$4</c15:sqref>
                  </c15:fullRef>
                </c:ext>
              </c:extLst>
              <c:f>('Secondary vs. End-Use energy'!$C$4,'Secondary vs. End-Use energy'!$E$4:$F$4)</c:f>
              <c:numCache>
                <c:formatCode>General</c:formatCode>
                <c:ptCount val="3"/>
                <c:pt idx="0">
                  <c:v>41.4</c:v>
                </c:pt>
                <c:pt idx="1" formatCode="0.0">
                  <c:v>34.775999999999996</c:v>
                </c:pt>
                <c:pt idx="2" formatCode="0.0">
                  <c:v>18.547199884080001</c:v>
                </c:pt>
              </c:numCache>
            </c:numRef>
          </c:val>
        </c:ser>
        <c:ser>
          <c:idx val="2"/>
          <c:order val="2"/>
          <c:tx>
            <c:strRef>
              <c:f>'Secondary vs. End-Use energy'!$B$5</c:f>
              <c:strCache>
                <c:ptCount val="1"/>
                <c:pt idx="0">
                  <c:v>Commercial, electricity</c:v>
                </c:pt>
              </c:strCache>
            </c:strRef>
          </c:tx>
          <c:spPr>
            <a:pattFill prst="horzBrick">
              <a:fgClr>
                <a:schemeClr val="accent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'Secondary vs. End-Use energy'!$C$2:$F$2</c15:sqref>
                  </c15:fullRef>
                </c:ext>
              </c:extLst>
              <c:f>('Secondary vs. End-Use energy'!$C$2,'Secondary vs. End-Use energy'!$E$2:$F$2)</c:f>
              <c:strCache>
                <c:ptCount val="3"/>
                <c:pt idx="0">
                  <c:v>Secondary (BC)</c:v>
                </c:pt>
                <c:pt idx="1">
                  <c:v>End-Use (BC)</c:v>
                </c:pt>
                <c:pt idx="2">
                  <c:v>End-Use (M.Van.)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'Secondary vs. End-Use energy'!$C$5:$F$5</c15:sqref>
                  </c15:fullRef>
                </c:ext>
              </c:extLst>
              <c:f>('Secondary vs. End-Use energy'!$C$5,'Secondary vs. End-Use energy'!$E$5:$F$5)</c:f>
              <c:numCache>
                <c:formatCode>General</c:formatCode>
                <c:ptCount val="3"/>
                <c:pt idx="0">
                  <c:v>6.8</c:v>
                </c:pt>
                <c:pt idx="1" formatCode="0.0">
                  <c:v>7.3440000000000003</c:v>
                </c:pt>
                <c:pt idx="2" formatCode="0.0">
                  <c:v>3.9167999755200005</c:v>
                </c:pt>
              </c:numCache>
            </c:numRef>
          </c:val>
        </c:ser>
        <c:ser>
          <c:idx val="3"/>
          <c:order val="3"/>
          <c:tx>
            <c:strRef>
              <c:f>'Secondary vs. End-Use energy'!$B$6</c:f>
              <c:strCache>
                <c:ptCount val="1"/>
                <c:pt idx="0">
                  <c:v>Commercial, fossil fuel</c:v>
                </c:pt>
              </c:strCache>
            </c:strRef>
          </c:tx>
          <c:spPr>
            <a:pattFill prst="horzBrick">
              <a:fgClr>
                <a:schemeClr val="accent6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'Secondary vs. End-Use energy'!$C$2:$F$2</c15:sqref>
                  </c15:fullRef>
                </c:ext>
              </c:extLst>
              <c:f>('Secondary vs. End-Use energy'!$C$2,'Secondary vs. End-Use energy'!$E$2:$F$2)</c:f>
              <c:strCache>
                <c:ptCount val="3"/>
                <c:pt idx="0">
                  <c:v>Secondary (BC)</c:v>
                </c:pt>
                <c:pt idx="1">
                  <c:v>End-Use (BC)</c:v>
                </c:pt>
                <c:pt idx="2">
                  <c:v>End-Use (M.Van.)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'Secondary vs. End-Use energy'!$C$6:$F$6</c15:sqref>
                  </c15:fullRef>
                </c:ext>
              </c:extLst>
              <c:f>('Secondary vs. End-Use energy'!$C$6,'Secondary vs. End-Use energy'!$E$6:$F$6)</c:f>
              <c:numCache>
                <c:formatCode>General</c:formatCode>
                <c:ptCount val="3"/>
                <c:pt idx="0">
                  <c:v>41.2</c:v>
                </c:pt>
                <c:pt idx="1" formatCode="0.0">
                  <c:v>34.608000000000004</c:v>
                </c:pt>
                <c:pt idx="2" formatCode="0.0">
                  <c:v>18.457599884640004</c:v>
                </c:pt>
              </c:numCache>
            </c:numRef>
          </c:val>
        </c:ser>
        <c:ser>
          <c:idx val="4"/>
          <c:order val="4"/>
          <c:tx>
            <c:strRef>
              <c:f>'Secondary vs. End-Use energy'!$B$7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dLbl>
              <c:idx val="0"/>
              <c:layout/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/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/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0" anchor="b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'Secondary vs. End-Use energy'!$C$2:$F$2</c15:sqref>
                  </c15:fullRef>
                </c:ext>
              </c:extLst>
              <c:f>('Secondary vs. End-Use energy'!$C$2,'Secondary vs. End-Use energy'!$E$2:$F$2)</c:f>
              <c:strCache>
                <c:ptCount val="3"/>
                <c:pt idx="0">
                  <c:v>Secondary (BC)</c:v>
                </c:pt>
                <c:pt idx="1">
                  <c:v>End-Use (BC)</c:v>
                </c:pt>
                <c:pt idx="2">
                  <c:v>End-Use (M.Van.)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'Secondary vs. End-Use energy'!$C$7:$F$7</c15:sqref>
                  </c15:fullRef>
                </c:ext>
              </c:extLst>
              <c:f>('Secondary vs. End-Use energy'!$C$7,'Secondary vs. End-Use energy'!$E$7:$F$7)</c:f>
              <c:numCache>
                <c:formatCode>0.0</c:formatCode>
                <c:ptCount val="3"/>
                <c:pt idx="0">
                  <c:v>113</c:v>
                </c:pt>
                <c:pt idx="1">
                  <c:v>102.21599999999999</c:v>
                </c:pt>
                <c:pt idx="2">
                  <c:v>54.515199659280007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211435232"/>
        <c:axId val="-1211439584"/>
      </c:barChart>
      <c:catAx>
        <c:axId val="-1211435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11439584"/>
        <c:crosses val="autoZero"/>
        <c:auto val="1"/>
        <c:lblAlgn val="ctr"/>
        <c:lblOffset val="100"/>
        <c:noMultiLvlLbl val="0"/>
      </c:catAx>
      <c:valAx>
        <c:axId val="-1211439584"/>
        <c:scaling>
          <c:orientation val="minMax"/>
          <c:max val="1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Energy [PJ]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11435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51053192602020314"/>
          <c:y val="0.13113006707494895"/>
          <c:w val="0.47434520663651752"/>
          <c:h val="0.7377398658501020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604837</xdr:colOff>
      <xdr:row>3</xdr:row>
      <xdr:rowOff>9524</xdr:rowOff>
    </xdr:from>
    <xdr:to>
      <xdr:col>15</xdr:col>
      <xdr:colOff>300037</xdr:colOff>
      <xdr:row>31</xdr:row>
      <xdr:rowOff>171449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409576</xdr:colOff>
      <xdr:row>0</xdr:row>
      <xdr:rowOff>161926</xdr:rowOff>
    </xdr:from>
    <xdr:to>
      <xdr:col>14</xdr:col>
      <xdr:colOff>142876</xdr:colOff>
      <xdr:row>16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885823</xdr:colOff>
      <xdr:row>13</xdr:row>
      <xdr:rowOff>28575</xdr:rowOff>
    </xdr:from>
    <xdr:to>
      <xdr:col>13</xdr:col>
      <xdr:colOff>247650</xdr:colOff>
      <xdr:row>27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oee.nrcan.gc.ca/corporate/statistics/neud/dpa/showTable.cfm?type=CP&amp;sector=com&amp;juris=bct&amp;rn=26&amp;page=0" TargetMode="External"/><Relationship Id="rId3" Type="http://schemas.openxmlformats.org/officeDocument/2006/relationships/hyperlink" Target="https://www.bchydro.com/content/dam/BCHydro/customer-portal/documents/corporate/regulatory-planning-documents/revenue-requirements/f17-f19-rra-20160728.pdf" TargetMode="External"/><Relationship Id="rId7" Type="http://schemas.openxmlformats.org/officeDocument/2006/relationships/hyperlink" Target="https://oee.nrcan.gc.ca/corporate/statistics/neud/dpa/showTable.cfm?type=CP&amp;sector=com&amp;juris=bct&amp;rn=26&amp;page=0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://oee.nrcan.gc.ca/corporate/statistics/neud/dpa/showTable.cfm?type=CP&amp;sector=res&amp;juris=bc&amp;rn=5&amp;page=0" TargetMode="External"/><Relationship Id="rId1" Type="http://schemas.openxmlformats.org/officeDocument/2006/relationships/hyperlink" Target="http://oee.nrcan.gc.ca/corporate/statistics/neud/dpa/showTable.cfm?type=CP&amp;sector=res&amp;juris=bc&amp;rn=5&amp;page=0" TargetMode="External"/><Relationship Id="rId6" Type="http://schemas.openxmlformats.org/officeDocument/2006/relationships/hyperlink" Target="http://oee.nrcan.gc.ca/corporate/statistics/neud/dpa/showTable.cfm?type=CP&amp;sector=res&amp;juris=bc&amp;rn=21&amp;page=0" TargetMode="External"/><Relationship Id="rId11" Type="http://schemas.openxmlformats.org/officeDocument/2006/relationships/hyperlink" Target="https://www.nrcan.gc.ca/sites/www.nrcan.gc.ca/files/oee/files/pdf/equipment/WaterHeaterGuide_e.pdf" TargetMode="External"/><Relationship Id="rId5" Type="http://schemas.openxmlformats.org/officeDocument/2006/relationships/hyperlink" Target="http://oee.nrcan.gc.ca/corporate/statistics/neud/dpa/showTable.cfm?type=CP&amp;sector=com&amp;juris=bct&amp;rn=24&amp;page=0" TargetMode="External"/><Relationship Id="rId10" Type="http://schemas.openxmlformats.org/officeDocument/2006/relationships/hyperlink" Target="https://oee.nrcan.gc.ca/corporate/statistics/neud/dpa/showTable.cfm?type=CP&amp;sector=res&amp;juris=bc&amp;rn=10&amp;page=0" TargetMode="External"/><Relationship Id="rId4" Type="http://schemas.openxmlformats.org/officeDocument/2006/relationships/hyperlink" Target="http://oee.nrcan.gc.ca/corporate/statistics/neud/dpa/showTable.cfm?type=CP&amp;sector=com&amp;juris=bct&amp;rn=24&amp;page=0" TargetMode="External"/><Relationship Id="rId9" Type="http://schemas.openxmlformats.org/officeDocument/2006/relationships/hyperlink" Target="https://oee.nrcan.gc.ca/corporate/statistics/neud/dpa/showTable.cfm?type=CP&amp;sector=res&amp;juris=bc&amp;rn=10&amp;page=0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://oee.nrcan.gc.ca/corporate/statistics/neud/dpa/showTable.cfm?type=CP&amp;sector=res&amp;juris=bc&amp;rn=26&amp;page=0" TargetMode="External"/><Relationship Id="rId1" Type="http://schemas.openxmlformats.org/officeDocument/2006/relationships/hyperlink" Target="http://oee.nrcan.gc.ca/corporate/statistics/neud/dpa/showTable.cfm?type=CP&amp;sector=res&amp;juris=bc&amp;rn=21&amp;page=0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tabSelected="1" zoomScale="70" zoomScaleNormal="70" workbookViewId="0">
      <selection activeCell="C32" sqref="C32"/>
    </sheetView>
  </sheetViews>
  <sheetFormatPr defaultRowHeight="15" x14ac:dyDescent="0.25"/>
  <cols>
    <col min="1" max="1" width="13.28515625" bestFit="1" customWidth="1"/>
    <col min="2" max="2" width="25.5703125" bestFit="1" customWidth="1"/>
    <col min="3" max="3" width="32.7109375" bestFit="1" customWidth="1"/>
    <col min="4" max="4" width="13.5703125" bestFit="1" customWidth="1"/>
    <col min="5" max="5" width="17.28515625" bestFit="1" customWidth="1"/>
    <col min="6" max="6" width="15" bestFit="1" customWidth="1"/>
    <col min="7" max="7" width="21.42578125" customWidth="1"/>
    <col min="8" max="8" width="16.140625" customWidth="1"/>
    <col min="9" max="9" width="38.7109375" customWidth="1"/>
    <col min="10" max="10" width="154.28515625" bestFit="1" customWidth="1"/>
  </cols>
  <sheetData>
    <row r="1" spans="1:10" x14ac:dyDescent="0.25">
      <c r="A1" s="1" t="s">
        <v>26</v>
      </c>
      <c r="B1" s="1">
        <v>0.53333299999999995</v>
      </c>
    </row>
    <row r="3" spans="1:10" x14ac:dyDescent="0.25">
      <c r="A3" s="1" t="s">
        <v>6</v>
      </c>
      <c r="B3" s="1" t="s">
        <v>29</v>
      </c>
      <c r="C3" s="1" t="s">
        <v>30</v>
      </c>
      <c r="D3" s="1" t="s">
        <v>12</v>
      </c>
      <c r="E3" s="8" t="s">
        <v>62</v>
      </c>
      <c r="F3" s="1" t="s">
        <v>25</v>
      </c>
      <c r="G3" s="8" t="s">
        <v>63</v>
      </c>
      <c r="H3" s="1" t="s">
        <v>64</v>
      </c>
      <c r="I3" s="1" t="s">
        <v>1</v>
      </c>
      <c r="J3" s="1" t="s">
        <v>13</v>
      </c>
    </row>
    <row r="4" spans="1:10" x14ac:dyDescent="0.25">
      <c r="A4" t="s">
        <v>0</v>
      </c>
      <c r="B4" t="s">
        <v>5</v>
      </c>
      <c r="C4" t="s">
        <v>61</v>
      </c>
      <c r="D4" t="s">
        <v>3</v>
      </c>
      <c r="E4">
        <v>56.7</v>
      </c>
      <c r="F4" t="s">
        <v>24</v>
      </c>
      <c r="G4" s="6">
        <f>E4*B1</f>
        <v>30.239981099999998</v>
      </c>
      <c r="H4" t="s">
        <v>24</v>
      </c>
      <c r="I4" t="s">
        <v>15</v>
      </c>
      <c r="J4" s="2" t="s">
        <v>16</v>
      </c>
    </row>
    <row r="5" spans="1:10" x14ac:dyDescent="0.25">
      <c r="A5" t="s">
        <v>4</v>
      </c>
      <c r="B5" t="s">
        <v>5</v>
      </c>
      <c r="C5" t="s">
        <v>11</v>
      </c>
      <c r="D5" t="s">
        <v>86</v>
      </c>
      <c r="E5">
        <v>23.6</v>
      </c>
      <c r="F5" t="s">
        <v>27</v>
      </c>
      <c r="G5" s="6">
        <f>E5*B$1/3.6</f>
        <v>3.4962941111111112</v>
      </c>
      <c r="H5" t="s">
        <v>24</v>
      </c>
      <c r="I5" t="s">
        <v>19</v>
      </c>
      <c r="J5" s="2" t="s">
        <v>14</v>
      </c>
    </row>
    <row r="6" spans="1:10" x14ac:dyDescent="0.25">
      <c r="A6" t="s">
        <v>4</v>
      </c>
      <c r="B6" t="s">
        <v>5</v>
      </c>
      <c r="C6" t="s">
        <v>10</v>
      </c>
      <c r="D6" t="s">
        <v>87</v>
      </c>
      <c r="E6">
        <v>41.4</v>
      </c>
      <c r="F6" t="s">
        <v>27</v>
      </c>
      <c r="G6" s="6">
        <f>E6*B$1/3.6</f>
        <v>6.1333294999999985</v>
      </c>
      <c r="H6" t="s">
        <v>24</v>
      </c>
      <c r="I6" t="s">
        <v>20</v>
      </c>
      <c r="J6" s="2" t="s">
        <v>14</v>
      </c>
    </row>
    <row r="7" spans="1:10" x14ac:dyDescent="0.25">
      <c r="A7" t="s">
        <v>4</v>
      </c>
      <c r="B7" t="s">
        <v>5</v>
      </c>
      <c r="C7" t="s">
        <v>8</v>
      </c>
      <c r="D7" t="s">
        <v>88</v>
      </c>
      <c r="E7">
        <v>6.8</v>
      </c>
      <c r="F7" t="s">
        <v>27</v>
      </c>
      <c r="G7" s="6">
        <f t="shared" ref="G7:G8" si="0">E7*B$1/3.6</f>
        <v>1.0074067777777778</v>
      </c>
      <c r="H7" t="s">
        <v>24</v>
      </c>
      <c r="I7" t="s">
        <v>21</v>
      </c>
      <c r="J7" s="2" t="s">
        <v>2</v>
      </c>
    </row>
    <row r="8" spans="1:10" x14ac:dyDescent="0.25">
      <c r="A8" t="s">
        <v>4</v>
      </c>
      <c r="B8" t="s">
        <v>5</v>
      </c>
      <c r="C8" t="s">
        <v>9</v>
      </c>
      <c r="D8" t="s">
        <v>89</v>
      </c>
      <c r="E8">
        <v>41.2</v>
      </c>
      <c r="F8" t="s">
        <v>27</v>
      </c>
      <c r="G8" s="6">
        <f t="shared" si="0"/>
        <v>6.1036998888888885</v>
      </c>
      <c r="H8" t="s">
        <v>24</v>
      </c>
      <c r="I8" t="s">
        <v>22</v>
      </c>
      <c r="J8" s="2" t="s">
        <v>2</v>
      </c>
    </row>
    <row r="9" spans="1:10" ht="30" x14ac:dyDescent="0.25">
      <c r="A9" t="s">
        <v>4</v>
      </c>
      <c r="B9" t="s">
        <v>32</v>
      </c>
      <c r="C9" t="s">
        <v>11</v>
      </c>
      <c r="D9" t="s">
        <v>90</v>
      </c>
      <c r="E9" s="6">
        <f>'Residential heat efficiencies'!F32/100</f>
        <v>1.0796629676485039</v>
      </c>
      <c r="F9" t="s">
        <v>28</v>
      </c>
      <c r="G9" s="6">
        <f>E9</f>
        <v>1.0796629676485039</v>
      </c>
      <c r="H9" s="7" t="str">
        <f>F9</f>
        <v>kWh/kWh</v>
      </c>
      <c r="I9" t="s">
        <v>23</v>
      </c>
      <c r="J9" s="4" t="s">
        <v>17</v>
      </c>
    </row>
    <row r="10" spans="1:10" ht="30" x14ac:dyDescent="0.25">
      <c r="A10" t="s">
        <v>4</v>
      </c>
      <c r="B10" t="s">
        <v>32</v>
      </c>
      <c r="C10" t="s">
        <v>10</v>
      </c>
      <c r="D10" t="s">
        <v>91</v>
      </c>
      <c r="E10" s="6">
        <f>'Residential heat efficiencies'!F31/100</f>
        <v>0.83947212394589144</v>
      </c>
      <c r="F10" t="s">
        <v>28</v>
      </c>
      <c r="G10" s="6">
        <f t="shared" ref="G10:H12" si="1">E10</f>
        <v>0.83947212394589144</v>
      </c>
      <c r="H10" s="7" t="str">
        <f t="shared" si="1"/>
        <v>kWh/kWh</v>
      </c>
      <c r="I10" t="s">
        <v>23</v>
      </c>
      <c r="J10" s="4" t="s">
        <v>17</v>
      </c>
    </row>
    <row r="11" spans="1:10" x14ac:dyDescent="0.25">
      <c r="A11" t="s">
        <v>4</v>
      </c>
      <c r="B11" t="s">
        <v>32</v>
      </c>
      <c r="C11" t="s">
        <v>8</v>
      </c>
      <c r="D11" t="s">
        <v>92</v>
      </c>
      <c r="E11" s="6">
        <f>E9</f>
        <v>1.0796629676485039</v>
      </c>
      <c r="F11" t="s">
        <v>28</v>
      </c>
      <c r="G11" s="6">
        <f t="shared" si="1"/>
        <v>1.0796629676485039</v>
      </c>
      <c r="H11" s="7" t="str">
        <f t="shared" si="1"/>
        <v>kWh/kWh</v>
      </c>
      <c r="I11" t="s">
        <v>18</v>
      </c>
    </row>
    <row r="12" spans="1:10" x14ac:dyDescent="0.25">
      <c r="A12" t="s">
        <v>4</v>
      </c>
      <c r="B12" t="s">
        <v>32</v>
      </c>
      <c r="C12" t="s">
        <v>9</v>
      </c>
      <c r="D12" t="s">
        <v>93</v>
      </c>
      <c r="E12" s="6">
        <f>E10</f>
        <v>0.83947212394589144</v>
      </c>
      <c r="F12" t="s">
        <v>28</v>
      </c>
      <c r="G12" s="6">
        <f t="shared" si="1"/>
        <v>0.83947212394589144</v>
      </c>
      <c r="H12" s="7" t="str">
        <f t="shared" si="1"/>
        <v>kWh/kWh</v>
      </c>
      <c r="I12" t="s">
        <v>18</v>
      </c>
    </row>
    <row r="13" spans="1:10" ht="30" x14ac:dyDescent="0.25">
      <c r="A13" t="s">
        <v>4</v>
      </c>
      <c r="B13" t="s">
        <v>33</v>
      </c>
      <c r="C13" t="s">
        <v>31</v>
      </c>
      <c r="D13" t="s">
        <v>94</v>
      </c>
      <c r="E13" s="6">
        <f>'Residential heat efficiencies'!F32/100</f>
        <v>1.0796629676485039</v>
      </c>
      <c r="F13" t="s">
        <v>28</v>
      </c>
      <c r="G13" s="6">
        <f>E13</f>
        <v>1.0796629676485039</v>
      </c>
      <c r="H13" s="6" t="str">
        <f>F13</f>
        <v>kWh/kWh</v>
      </c>
      <c r="I13" t="s">
        <v>23</v>
      </c>
      <c r="J13" s="15" t="s">
        <v>17</v>
      </c>
    </row>
    <row r="14" spans="1:10" x14ac:dyDescent="0.25">
      <c r="A14" t="s">
        <v>4</v>
      </c>
      <c r="B14" t="s">
        <v>33</v>
      </c>
      <c r="C14" t="s">
        <v>31</v>
      </c>
      <c r="D14" t="s">
        <v>95</v>
      </c>
      <c r="E14" s="3">
        <v>3.5</v>
      </c>
      <c r="F14" t="s">
        <v>28</v>
      </c>
      <c r="G14" s="6">
        <f>E14</f>
        <v>3.5</v>
      </c>
      <c r="H14" s="6" t="str">
        <f>F14</f>
        <v>kWh/kWh</v>
      </c>
      <c r="I14" t="s">
        <v>60</v>
      </c>
      <c r="J14" s="2" t="s">
        <v>56</v>
      </c>
    </row>
    <row r="15" spans="1:10" x14ac:dyDescent="0.25">
      <c r="A15" t="s">
        <v>72</v>
      </c>
      <c r="B15" t="s">
        <v>5</v>
      </c>
      <c r="C15" t="s">
        <v>11</v>
      </c>
      <c r="D15" t="s">
        <v>73</v>
      </c>
      <c r="E15" s="3">
        <v>7.7</v>
      </c>
      <c r="F15" t="s">
        <v>27</v>
      </c>
      <c r="G15" s="6">
        <f>E15*$B$1/3.6</f>
        <v>1.1407400277777777</v>
      </c>
      <c r="H15" s="6" t="s">
        <v>24</v>
      </c>
      <c r="J15" s="2" t="s">
        <v>78</v>
      </c>
    </row>
    <row r="16" spans="1:10" x14ac:dyDescent="0.25">
      <c r="A16" t="s">
        <v>72</v>
      </c>
      <c r="B16" t="s">
        <v>5</v>
      </c>
      <c r="C16" t="s">
        <v>10</v>
      </c>
      <c r="D16" t="s">
        <v>74</v>
      </c>
      <c r="E16" s="3">
        <v>31.7</v>
      </c>
      <c r="F16" t="s">
        <v>27</v>
      </c>
      <c r="G16" s="6">
        <f t="shared" ref="G16:G18" si="2">E16*$B$1/3.6</f>
        <v>4.6962933611111106</v>
      </c>
      <c r="H16" s="6" t="s">
        <v>24</v>
      </c>
      <c r="J16" s="2" t="s">
        <v>78</v>
      </c>
    </row>
    <row r="17" spans="1:10" x14ac:dyDescent="0.25">
      <c r="A17" t="s">
        <v>72</v>
      </c>
      <c r="B17" t="s">
        <v>5</v>
      </c>
      <c r="C17" t="s">
        <v>8</v>
      </c>
      <c r="D17" t="s">
        <v>75</v>
      </c>
      <c r="E17" s="3">
        <v>0.1</v>
      </c>
      <c r="F17" t="s">
        <v>27</v>
      </c>
      <c r="G17" s="6">
        <f t="shared" si="2"/>
        <v>1.4814805555555555E-2</v>
      </c>
      <c r="H17" s="6" t="s">
        <v>24</v>
      </c>
      <c r="J17" s="2" t="s">
        <v>77</v>
      </c>
    </row>
    <row r="18" spans="1:10" x14ac:dyDescent="0.25">
      <c r="A18" t="s">
        <v>72</v>
      </c>
      <c r="B18" t="s">
        <v>5</v>
      </c>
      <c r="C18" t="s">
        <v>9</v>
      </c>
      <c r="D18" t="s">
        <v>76</v>
      </c>
      <c r="E18" s="3">
        <v>5.8</v>
      </c>
      <c r="F18" t="s">
        <v>27</v>
      </c>
      <c r="G18" s="6">
        <f t="shared" si="2"/>
        <v>0.85925872222222199</v>
      </c>
      <c r="H18" s="6" t="s">
        <v>24</v>
      </c>
      <c r="J18" s="2" t="s">
        <v>77</v>
      </c>
    </row>
    <row r="19" spans="1:10" x14ac:dyDescent="0.25">
      <c r="A19" t="s">
        <v>72</v>
      </c>
      <c r="B19" t="s">
        <v>32</v>
      </c>
      <c r="C19" t="s">
        <v>11</v>
      </c>
      <c r="D19" t="s">
        <v>79</v>
      </c>
      <c r="E19" s="3">
        <v>0.95</v>
      </c>
      <c r="F19" t="s">
        <v>28</v>
      </c>
      <c r="G19" s="6">
        <f>E19</f>
        <v>0.95</v>
      </c>
      <c r="H19" s="6" t="str">
        <f>F19</f>
        <v>kWh/kWh</v>
      </c>
      <c r="I19" t="s">
        <v>83</v>
      </c>
      <c r="J19" s="2"/>
    </row>
    <row r="20" spans="1:10" x14ac:dyDescent="0.25">
      <c r="A20" t="s">
        <v>72</v>
      </c>
      <c r="B20" t="s">
        <v>32</v>
      </c>
      <c r="C20" t="s">
        <v>10</v>
      </c>
      <c r="D20" t="s">
        <v>80</v>
      </c>
      <c r="E20" s="3">
        <v>0.73499999999999999</v>
      </c>
      <c r="F20" t="s">
        <v>28</v>
      </c>
      <c r="G20" s="6">
        <f>E20</f>
        <v>0.73499999999999999</v>
      </c>
      <c r="H20" s="6" t="str">
        <f>F20</f>
        <v>kWh/kWh</v>
      </c>
      <c r="I20" t="s">
        <v>85</v>
      </c>
      <c r="J20" s="2" t="s">
        <v>84</v>
      </c>
    </row>
    <row r="21" spans="1:10" x14ac:dyDescent="0.25">
      <c r="A21" t="s">
        <v>72</v>
      </c>
      <c r="B21" t="s">
        <v>32</v>
      </c>
      <c r="C21" t="s">
        <v>8</v>
      </c>
      <c r="D21" t="s">
        <v>81</v>
      </c>
      <c r="E21" s="3">
        <v>0.95</v>
      </c>
      <c r="F21" t="s">
        <v>28</v>
      </c>
      <c r="G21" s="6">
        <f t="shared" ref="G21:G22" si="3">E21</f>
        <v>0.95</v>
      </c>
      <c r="H21" s="6" t="str">
        <f>F21</f>
        <v>kWh/kWh</v>
      </c>
      <c r="I21" t="s">
        <v>18</v>
      </c>
      <c r="J21" s="2"/>
    </row>
    <row r="22" spans="1:10" x14ac:dyDescent="0.25">
      <c r="A22" t="s">
        <v>72</v>
      </c>
      <c r="B22" t="s">
        <v>32</v>
      </c>
      <c r="C22" t="s">
        <v>9</v>
      </c>
      <c r="D22" t="s">
        <v>82</v>
      </c>
      <c r="E22" s="3">
        <v>0.73499999999999999</v>
      </c>
      <c r="F22" t="s">
        <v>28</v>
      </c>
      <c r="G22" s="6">
        <f t="shared" si="3"/>
        <v>0.73499999999999999</v>
      </c>
      <c r="H22" s="6" t="str">
        <f>F22</f>
        <v>kWh/kWh</v>
      </c>
      <c r="I22" t="s">
        <v>18</v>
      </c>
      <c r="J22" s="2"/>
    </row>
  </sheetData>
  <hyperlinks>
    <hyperlink ref="J5" r:id="rId1"/>
    <hyperlink ref="J6" r:id="rId2"/>
    <hyperlink ref="J4" r:id="rId3" location="page=699"/>
    <hyperlink ref="J7" r:id="rId4"/>
    <hyperlink ref="J8" r:id="rId5"/>
    <hyperlink ref="J13" r:id="rId6" display="http://oee.nrcan.gc.ca/corporate/statistics/neud/dpa/showTable.cfm?type=CP&amp;sector=res&amp;juris=bc&amp;rn=21&amp;page=0"/>
    <hyperlink ref="J18" r:id="rId7"/>
    <hyperlink ref="J17" r:id="rId8"/>
    <hyperlink ref="J16" r:id="rId9"/>
    <hyperlink ref="J15" r:id="rId10"/>
    <hyperlink ref="J20" r:id="rId11"/>
  </hyperlinks>
  <pageMargins left="0.7" right="0.7" top="0.75" bottom="0.75" header="0.3" footer="0.3"/>
  <pageSetup orientation="portrait" r:id="rId1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workbookViewId="0">
      <selection activeCell="B37" sqref="B37"/>
    </sheetView>
  </sheetViews>
  <sheetFormatPr defaultRowHeight="15" x14ac:dyDescent="0.25"/>
  <cols>
    <col min="1" max="1" width="38.85546875" bestFit="1" customWidth="1"/>
    <col min="2" max="2" width="24.7109375" customWidth="1"/>
    <col min="3" max="3" width="16.28515625" customWidth="1"/>
    <col min="4" max="4" width="15.28515625" customWidth="1"/>
    <col min="5" max="5" width="13.42578125" customWidth="1"/>
  </cols>
  <sheetData>
    <row r="1" spans="1:6" x14ac:dyDescent="0.25">
      <c r="A1" t="s">
        <v>1</v>
      </c>
      <c r="D1" t="s">
        <v>59</v>
      </c>
      <c r="E1" t="s">
        <v>58</v>
      </c>
    </row>
    <row r="2" spans="1:6" x14ac:dyDescent="0.25">
      <c r="A2" t="s">
        <v>13</v>
      </c>
      <c r="D2" s="2" t="s">
        <v>56</v>
      </c>
      <c r="E2" s="2" t="s">
        <v>55</v>
      </c>
    </row>
    <row r="3" spans="1:6" x14ac:dyDescent="0.25">
      <c r="A3" s="1" t="s">
        <v>34</v>
      </c>
      <c r="B3" s="1" t="s">
        <v>117</v>
      </c>
      <c r="C3" s="1" t="s">
        <v>113</v>
      </c>
      <c r="D3" s="1" t="s">
        <v>50</v>
      </c>
      <c r="E3" s="1" t="s">
        <v>51</v>
      </c>
      <c r="F3" s="1" t="s">
        <v>54</v>
      </c>
    </row>
    <row r="4" spans="1:6" x14ac:dyDescent="0.25">
      <c r="A4" s="9" t="s">
        <v>35</v>
      </c>
      <c r="B4" s="9" t="s">
        <v>46</v>
      </c>
      <c r="C4" s="9" t="s">
        <v>114</v>
      </c>
      <c r="D4">
        <v>60</v>
      </c>
      <c r="E4" s="7">
        <v>0</v>
      </c>
      <c r="F4" s="12">
        <f>E4*D4</f>
        <v>0</v>
      </c>
    </row>
    <row r="5" spans="1:6" x14ac:dyDescent="0.25">
      <c r="A5" s="9" t="s">
        <v>36</v>
      </c>
      <c r="B5" s="9" t="s">
        <v>46</v>
      </c>
      <c r="C5" s="9" t="s">
        <v>115</v>
      </c>
      <c r="D5">
        <v>78</v>
      </c>
      <c r="E5" s="7">
        <v>3.4209320000000001</v>
      </c>
      <c r="F5" s="12">
        <f t="shared" ref="F5:F29" si="0">E5*D5</f>
        <v>266.832696</v>
      </c>
    </row>
    <row r="6" spans="1:6" x14ac:dyDescent="0.25">
      <c r="A6" s="9" t="s">
        <v>37</v>
      </c>
      <c r="B6" s="9" t="s">
        <v>46</v>
      </c>
      <c r="C6" s="9" t="s">
        <v>116</v>
      </c>
      <c r="D6">
        <v>85</v>
      </c>
      <c r="E6" s="7">
        <v>0</v>
      </c>
      <c r="F6" s="12">
        <f t="shared" si="0"/>
        <v>0</v>
      </c>
    </row>
    <row r="7" spans="1:6" x14ac:dyDescent="0.25">
      <c r="A7" s="9" t="s">
        <v>38</v>
      </c>
      <c r="B7" s="9" t="s">
        <v>48</v>
      </c>
      <c r="C7" s="9" t="s">
        <v>114</v>
      </c>
      <c r="D7">
        <v>62</v>
      </c>
      <c r="E7" s="7">
        <v>0.11085</v>
      </c>
      <c r="F7" s="12">
        <f t="shared" si="0"/>
        <v>6.8727</v>
      </c>
    </row>
    <row r="8" spans="1:6" x14ac:dyDescent="0.25">
      <c r="A8" s="9" t="s">
        <v>39</v>
      </c>
      <c r="B8" s="9" t="s">
        <v>48</v>
      </c>
      <c r="C8" s="9" t="s">
        <v>115</v>
      </c>
      <c r="D8">
        <v>80</v>
      </c>
      <c r="E8" s="7">
        <v>22.460471999999999</v>
      </c>
      <c r="F8" s="12">
        <f t="shared" si="0"/>
        <v>1796.8377599999999</v>
      </c>
    </row>
    <row r="9" spans="1:6" x14ac:dyDescent="0.25">
      <c r="A9" s="9" t="s">
        <v>40</v>
      </c>
      <c r="B9" s="9" t="s">
        <v>48</v>
      </c>
      <c r="C9" s="9" t="s">
        <v>116</v>
      </c>
      <c r="D9">
        <v>90</v>
      </c>
      <c r="E9" s="7">
        <v>29.636814000000001</v>
      </c>
      <c r="F9" s="12">
        <f t="shared" si="0"/>
        <v>2667.3132599999999</v>
      </c>
    </row>
    <row r="10" spans="1:6" x14ac:dyDescent="0.25">
      <c r="A10" s="9" t="s">
        <v>41</v>
      </c>
      <c r="B10" s="9" t="str">
        <f>A10</f>
        <v>Electric</v>
      </c>
      <c r="C10" s="9"/>
      <c r="D10">
        <v>100</v>
      </c>
      <c r="E10" s="7">
        <v>30.284828000000001</v>
      </c>
      <c r="F10" s="12">
        <f t="shared" si="0"/>
        <v>3028.4828000000002</v>
      </c>
    </row>
    <row r="11" spans="1:6" x14ac:dyDescent="0.25">
      <c r="A11" s="9" t="s">
        <v>42</v>
      </c>
      <c r="B11" s="9" t="str">
        <f t="shared" ref="B11:B29" si="1">A11</f>
        <v>Heat Pump</v>
      </c>
      <c r="C11" s="9"/>
      <c r="D11">
        <v>190</v>
      </c>
      <c r="E11" s="7">
        <v>3.5000070000000001</v>
      </c>
      <c r="F11" s="12">
        <f t="shared" si="0"/>
        <v>665.00133000000005</v>
      </c>
    </row>
    <row r="12" spans="1:6" x14ac:dyDescent="0.25">
      <c r="A12" s="9" t="s">
        <v>57</v>
      </c>
      <c r="B12" s="9" t="str">
        <f t="shared" si="1"/>
        <v>Other (including coal and propane)</v>
      </c>
      <c r="C12" s="9"/>
      <c r="D12">
        <v>50</v>
      </c>
      <c r="E12" s="7">
        <v>1.5100399999999998</v>
      </c>
      <c r="F12" s="12">
        <f t="shared" si="0"/>
        <v>75.501999999999995</v>
      </c>
    </row>
    <row r="13" spans="1:6" x14ac:dyDescent="0.25">
      <c r="A13" s="9" t="s">
        <v>43</v>
      </c>
      <c r="B13" s="9" t="str">
        <f t="shared" si="1"/>
        <v>Wood</v>
      </c>
      <c r="C13" s="9"/>
      <c r="D13">
        <v>50</v>
      </c>
      <c r="E13" s="7">
        <v>1.6574500000000001</v>
      </c>
      <c r="F13" s="12">
        <f t="shared" si="0"/>
        <v>82.872500000000002</v>
      </c>
    </row>
    <row r="14" spans="1:6" x14ac:dyDescent="0.25">
      <c r="B14" s="9"/>
      <c r="F14" s="12"/>
    </row>
    <row r="15" spans="1:6" x14ac:dyDescent="0.25">
      <c r="A15" s="11" t="s">
        <v>44</v>
      </c>
      <c r="B15" s="9" t="str">
        <f t="shared" si="1"/>
        <v>Dual Heating Systems Electric/Wood</v>
      </c>
      <c r="C15" s="11"/>
      <c r="F15" s="12"/>
    </row>
    <row r="16" spans="1:6" x14ac:dyDescent="0.25">
      <c r="A16" s="9" t="s">
        <v>0</v>
      </c>
      <c r="B16" s="9" t="str">
        <f t="shared" si="1"/>
        <v>Electricity</v>
      </c>
      <c r="C16" s="9"/>
      <c r="D16">
        <v>100</v>
      </c>
      <c r="E16" s="7">
        <v>4.2764410000000002</v>
      </c>
      <c r="F16" s="12">
        <f t="shared" si="0"/>
        <v>427.64410000000004</v>
      </c>
    </row>
    <row r="17" spans="1:6" x14ac:dyDescent="0.25">
      <c r="A17" s="9" t="s">
        <v>43</v>
      </c>
      <c r="B17" s="9" t="str">
        <f t="shared" si="1"/>
        <v>Wood</v>
      </c>
      <c r="C17" s="9"/>
      <c r="D17">
        <v>50</v>
      </c>
      <c r="F17" s="12"/>
    </row>
    <row r="18" spans="1:6" x14ac:dyDescent="0.25">
      <c r="A18" s="10"/>
      <c r="B18" s="9"/>
      <c r="C18" s="10"/>
      <c r="F18" s="12"/>
    </row>
    <row r="19" spans="1:6" x14ac:dyDescent="0.25">
      <c r="A19" s="11" t="s">
        <v>45</v>
      </c>
      <c r="B19" s="9" t="str">
        <f t="shared" si="1"/>
        <v>Dual Heating Systems Heating Oil/Wood</v>
      </c>
      <c r="C19" s="11"/>
      <c r="F19" s="12"/>
    </row>
    <row r="20" spans="1:6" x14ac:dyDescent="0.25">
      <c r="A20" s="9" t="s">
        <v>46</v>
      </c>
      <c r="B20" s="9" t="str">
        <f t="shared" si="1"/>
        <v>Heating Oil</v>
      </c>
      <c r="C20" s="9" t="s">
        <v>115</v>
      </c>
      <c r="D20">
        <v>78</v>
      </c>
      <c r="E20" s="7">
        <v>1.6617759999999999</v>
      </c>
      <c r="F20" s="12">
        <f t="shared" si="0"/>
        <v>129.618528</v>
      </c>
    </row>
    <row r="21" spans="1:6" x14ac:dyDescent="0.25">
      <c r="A21" s="9" t="s">
        <v>43</v>
      </c>
      <c r="B21" s="9" t="str">
        <f t="shared" si="1"/>
        <v>Wood</v>
      </c>
      <c r="C21" s="9"/>
      <c r="D21">
        <v>57</v>
      </c>
      <c r="F21" s="12"/>
    </row>
    <row r="22" spans="1:6" x14ac:dyDescent="0.25">
      <c r="A22" s="10"/>
      <c r="B22" s="9"/>
      <c r="C22" s="10"/>
      <c r="F22" s="12"/>
    </row>
    <row r="23" spans="1:6" x14ac:dyDescent="0.25">
      <c r="A23" s="11" t="s">
        <v>47</v>
      </c>
      <c r="B23" s="9" t="str">
        <f t="shared" si="1"/>
        <v>Dual Heating Systems Electric/Natural Gas</v>
      </c>
      <c r="C23" s="11"/>
      <c r="F23" s="12"/>
    </row>
    <row r="24" spans="1:6" x14ac:dyDescent="0.25">
      <c r="A24" s="9" t="s">
        <v>0</v>
      </c>
      <c r="B24" s="9" t="str">
        <f t="shared" si="1"/>
        <v>Electricity</v>
      </c>
      <c r="C24" s="9"/>
      <c r="D24">
        <v>100</v>
      </c>
      <c r="E24" s="7">
        <v>0.99876799999999999</v>
      </c>
      <c r="F24" s="12">
        <f t="shared" si="0"/>
        <v>99.876800000000003</v>
      </c>
    </row>
    <row r="25" spans="1:6" x14ac:dyDescent="0.25">
      <c r="A25" s="9" t="s">
        <v>48</v>
      </c>
      <c r="B25" s="9" t="str">
        <f t="shared" si="1"/>
        <v>Natural Gas</v>
      </c>
      <c r="C25" s="9" t="s">
        <v>115</v>
      </c>
      <c r="D25">
        <v>80</v>
      </c>
      <c r="E25" s="7">
        <v>0.99876799999999999</v>
      </c>
      <c r="F25" s="12">
        <f t="shared" si="0"/>
        <v>79.901439999999994</v>
      </c>
    </row>
    <row r="26" spans="1:6" x14ac:dyDescent="0.25">
      <c r="A26" s="10"/>
      <c r="B26" s="9"/>
      <c r="C26" s="10"/>
      <c r="F26" s="12"/>
    </row>
    <row r="27" spans="1:6" x14ac:dyDescent="0.25">
      <c r="A27" s="11" t="s">
        <v>49</v>
      </c>
      <c r="B27" s="9" t="str">
        <f t="shared" si="1"/>
        <v>Dual Heating Systems Electric/Heating Oil</v>
      </c>
      <c r="C27" s="11"/>
      <c r="F27" s="12"/>
    </row>
    <row r="28" spans="1:6" x14ac:dyDescent="0.25">
      <c r="A28" s="9" t="s">
        <v>0</v>
      </c>
      <c r="B28" s="9" t="str">
        <f t="shared" si="1"/>
        <v>Electricity</v>
      </c>
      <c r="C28" s="9"/>
      <c r="D28">
        <v>100</v>
      </c>
      <c r="E28" s="7">
        <v>0.48161999999999999</v>
      </c>
      <c r="F28" s="12">
        <f t="shared" si="0"/>
        <v>48.161999999999999</v>
      </c>
    </row>
    <row r="29" spans="1:6" x14ac:dyDescent="0.25">
      <c r="A29" s="9" t="s">
        <v>46</v>
      </c>
      <c r="B29" s="9" t="str">
        <f t="shared" si="1"/>
        <v>Heating Oil</v>
      </c>
      <c r="C29" s="9"/>
      <c r="D29">
        <v>78</v>
      </c>
      <c r="E29" s="7">
        <v>0.48161999999999999</v>
      </c>
      <c r="F29" s="12">
        <f t="shared" si="0"/>
        <v>37.566359999999996</v>
      </c>
    </row>
    <row r="30" spans="1:6" x14ac:dyDescent="0.25">
      <c r="F30" s="6"/>
    </row>
    <row r="31" spans="1:6" x14ac:dyDescent="0.25">
      <c r="E31" s="13" t="s">
        <v>52</v>
      </c>
      <c r="F31" s="14">
        <f>(SUM(F4:F9)+F12++F20+F25+F29)/(SUM(E4:E9)+E12+E20+E25+E29)</f>
        <v>83.947212394589144</v>
      </c>
    </row>
    <row r="32" spans="1:6" x14ac:dyDescent="0.25">
      <c r="E32" s="13" t="s">
        <v>53</v>
      </c>
      <c r="F32" s="14">
        <f>(F10+F11+F16+F24+F28)/(E10+E11+E16+E24+E28)</f>
        <v>107.96629676485038</v>
      </c>
    </row>
  </sheetData>
  <hyperlinks>
    <hyperlink ref="E2" r:id="rId1"/>
    <hyperlink ref="D2" r:id="rId2"/>
  </hyperlinks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"/>
  <sheetViews>
    <sheetView workbookViewId="0">
      <selection activeCell="C22" sqref="C22"/>
    </sheetView>
  </sheetViews>
  <sheetFormatPr defaultRowHeight="15" x14ac:dyDescent="0.25"/>
  <cols>
    <col min="1" max="1" width="43.7109375" bestFit="1" customWidth="1"/>
    <col min="3" max="3" width="13.5703125" bestFit="1" customWidth="1"/>
    <col min="4" max="4" width="46.85546875" bestFit="1" customWidth="1"/>
    <col min="5" max="5" width="22.28515625" bestFit="1" customWidth="1"/>
    <col min="6" max="6" width="26.85546875" bestFit="1" customWidth="1"/>
  </cols>
  <sheetData>
    <row r="1" spans="1:6" x14ac:dyDescent="0.25">
      <c r="A1" s="16" t="s">
        <v>65</v>
      </c>
      <c r="B1" s="1" t="s">
        <v>68</v>
      </c>
      <c r="C1" s="1" t="s">
        <v>69</v>
      </c>
      <c r="D1" s="1" t="s">
        <v>97</v>
      </c>
      <c r="E1" s="1" t="s">
        <v>71</v>
      </c>
      <c r="F1" s="1" t="s">
        <v>70</v>
      </c>
    </row>
    <row r="2" spans="1:6" x14ac:dyDescent="0.25">
      <c r="A2" s="1" t="s">
        <v>7</v>
      </c>
      <c r="B2">
        <f>SUM(C2:D2)</f>
        <v>65.099999999999994</v>
      </c>
      <c r="C2">
        <v>23.7</v>
      </c>
      <c r="D2">
        <f>'Energy demands and efficiencies'!E6</f>
        <v>41.4</v>
      </c>
      <c r="E2" s="5">
        <f>C2/B2</f>
        <v>0.36405529953917054</v>
      </c>
      <c r="F2" s="5">
        <f>D2/B2</f>
        <v>0.63594470046082952</v>
      </c>
    </row>
    <row r="3" spans="1:6" x14ac:dyDescent="0.25">
      <c r="A3" s="1" t="s">
        <v>66</v>
      </c>
      <c r="B3">
        <f>SUM(C3:D3)</f>
        <v>48.2</v>
      </c>
      <c r="C3">
        <v>7</v>
      </c>
      <c r="D3">
        <f>'Energy demands and efficiencies'!E8</f>
        <v>41.2</v>
      </c>
      <c r="E3" s="5">
        <f t="shared" ref="E3:E4" si="0">C3/B3</f>
        <v>0.14522821576763484</v>
      </c>
      <c r="F3" s="5">
        <f t="shared" ref="F3:F4" si="1">D3/B3</f>
        <v>0.85477178423236511</v>
      </c>
    </row>
    <row r="4" spans="1:6" x14ac:dyDescent="0.25">
      <c r="A4" s="1" t="s">
        <v>67</v>
      </c>
      <c r="B4">
        <f>SUM(B2:B3)</f>
        <v>113.3</v>
      </c>
      <c r="C4">
        <f t="shared" ref="C4:D4" si="2">SUM(C2:C3)</f>
        <v>30.7</v>
      </c>
      <c r="D4">
        <f t="shared" si="2"/>
        <v>82.6</v>
      </c>
      <c r="E4" s="17">
        <f t="shared" si="0"/>
        <v>0.27096204766107679</v>
      </c>
      <c r="F4" s="17">
        <f t="shared" si="1"/>
        <v>0.72903795233892321</v>
      </c>
    </row>
    <row r="6" spans="1:6" x14ac:dyDescent="0.25">
      <c r="A6" s="16" t="s">
        <v>96</v>
      </c>
      <c r="B6" s="1" t="s">
        <v>68</v>
      </c>
      <c r="C6" s="1" t="s">
        <v>69</v>
      </c>
      <c r="D6" s="1" t="str">
        <f>D1</f>
        <v>Natural Gas without other fossil fuels [PJ]</v>
      </c>
      <c r="E6" s="1" t="s">
        <v>71</v>
      </c>
      <c r="F6" s="1" t="s">
        <v>70</v>
      </c>
    </row>
    <row r="7" spans="1:6" x14ac:dyDescent="0.25">
      <c r="A7" s="1" t="s">
        <v>7</v>
      </c>
      <c r="B7">
        <f>SUM(C7:D7)</f>
        <v>39.4</v>
      </c>
      <c r="C7">
        <f>'Energy demands and efficiencies'!E15</f>
        <v>7.7</v>
      </c>
      <c r="D7">
        <f>'Energy demands and efficiencies'!E16</f>
        <v>31.7</v>
      </c>
      <c r="E7" s="5">
        <f>C7/B7</f>
        <v>0.19543147208121828</v>
      </c>
      <c r="F7" s="5">
        <f>D7/B7</f>
        <v>0.80456852791878175</v>
      </c>
    </row>
    <row r="8" spans="1:6" x14ac:dyDescent="0.25">
      <c r="A8" s="1" t="s">
        <v>66</v>
      </c>
      <c r="B8">
        <f>SUM(C8:D8)</f>
        <v>5.8999999999999995</v>
      </c>
      <c r="C8">
        <f>'Energy demands and efficiencies'!E17</f>
        <v>0.1</v>
      </c>
      <c r="D8">
        <f>'Energy demands and efficiencies'!E18</f>
        <v>5.8</v>
      </c>
      <c r="E8" s="5">
        <f t="shared" ref="E8:E9" si="3">C8/B8</f>
        <v>1.6949152542372885E-2</v>
      </c>
      <c r="F8" s="5">
        <f t="shared" ref="F8:F9" si="4">D8/B8</f>
        <v>0.98305084745762716</v>
      </c>
    </row>
    <row r="9" spans="1:6" x14ac:dyDescent="0.25">
      <c r="A9" s="1" t="s">
        <v>67</v>
      </c>
      <c r="B9">
        <f>SUM(B7:B8)</f>
        <v>45.3</v>
      </c>
      <c r="C9">
        <f t="shared" ref="C9:D9" si="5">SUM(C7:C8)</f>
        <v>7.8</v>
      </c>
      <c r="D9">
        <f t="shared" si="5"/>
        <v>37.5</v>
      </c>
      <c r="E9" s="17">
        <f t="shared" si="3"/>
        <v>0.17218543046357618</v>
      </c>
      <c r="F9" s="17">
        <f t="shared" si="4"/>
        <v>0.82781456953642385</v>
      </c>
    </row>
    <row r="12" spans="1:6" x14ac:dyDescent="0.25">
      <c r="A12" s="1" t="s">
        <v>98</v>
      </c>
      <c r="B12" s="1" t="s">
        <v>101</v>
      </c>
      <c r="C12" s="1" t="s">
        <v>103</v>
      </c>
      <c r="D12" s="1" t="s">
        <v>102</v>
      </c>
      <c r="E12" s="1" t="s">
        <v>104</v>
      </c>
      <c r="F12" s="1" t="s">
        <v>105</v>
      </c>
    </row>
    <row r="13" spans="1:6" x14ac:dyDescent="0.25">
      <c r="A13" s="1" t="s">
        <v>99</v>
      </c>
      <c r="B13">
        <v>5.95</v>
      </c>
      <c r="C13">
        <v>1</v>
      </c>
      <c r="D13">
        <v>0.84</v>
      </c>
      <c r="E13" s="17">
        <f>$B13*E4/C13</f>
        <v>1.612224183583407</v>
      </c>
      <c r="F13" s="17">
        <f>$B13*F4/D13</f>
        <v>5.1640188290673734</v>
      </c>
    </row>
    <row r="14" spans="1:6" x14ac:dyDescent="0.25">
      <c r="A14" s="1" t="s">
        <v>100</v>
      </c>
      <c r="B14">
        <v>1.45</v>
      </c>
      <c r="C14">
        <v>0.95</v>
      </c>
      <c r="D14">
        <v>0.73499999999999999</v>
      </c>
      <c r="E14" s="17">
        <f>$B14*E9/C14</f>
        <v>0.26280934123387945</v>
      </c>
      <c r="F14" s="17">
        <f>$B14*F9/D14</f>
        <v>1.6331035725548499</v>
      </c>
    </row>
    <row r="41" ht="14.25" customHeight="1" x14ac:dyDescent="0.25"/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M24" sqref="M24"/>
    </sheetView>
  </sheetViews>
  <sheetFormatPr defaultRowHeight="15" x14ac:dyDescent="0.25"/>
  <cols>
    <col min="1" max="1" width="53.7109375" bestFit="1" customWidth="1"/>
  </cols>
  <sheetData>
    <row r="1" spans="1:4" x14ac:dyDescent="0.25">
      <c r="A1" s="1" t="s">
        <v>118</v>
      </c>
      <c r="B1" t="s">
        <v>124</v>
      </c>
      <c r="C1" t="s">
        <v>125</v>
      </c>
      <c r="D1" t="s">
        <v>107</v>
      </c>
    </row>
    <row r="2" spans="1:4" x14ac:dyDescent="0.25">
      <c r="A2" t="s">
        <v>127</v>
      </c>
      <c r="B2">
        <f>0.1</f>
        <v>0.1</v>
      </c>
      <c r="C2">
        <f>B2/1000</f>
        <v>1E-4</v>
      </c>
      <c r="D2">
        <v>60</v>
      </c>
    </row>
    <row r="3" spans="1:4" x14ac:dyDescent="0.25">
      <c r="A3" t="s">
        <v>128</v>
      </c>
      <c r="B3">
        <f>68.2+B14+B16</f>
        <v>111.3</v>
      </c>
      <c r="C3">
        <f t="shared" ref="C3:C16" si="0">B3/1000</f>
        <v>0.1113</v>
      </c>
      <c r="D3">
        <v>78</v>
      </c>
    </row>
    <row r="4" spans="1:4" x14ac:dyDescent="0.25">
      <c r="A4" t="s">
        <v>129</v>
      </c>
      <c r="B4">
        <v>0</v>
      </c>
      <c r="C4">
        <f t="shared" si="0"/>
        <v>0</v>
      </c>
      <c r="D4">
        <v>85</v>
      </c>
    </row>
    <row r="5" spans="1:4" x14ac:dyDescent="0.25">
      <c r="A5" t="s">
        <v>130</v>
      </c>
      <c r="B5">
        <v>2.7</v>
      </c>
      <c r="C5">
        <f t="shared" si="0"/>
        <v>2.7000000000000001E-3</v>
      </c>
      <c r="D5">
        <v>62</v>
      </c>
    </row>
    <row r="6" spans="1:4" x14ac:dyDescent="0.25">
      <c r="A6" t="s">
        <v>131</v>
      </c>
      <c r="B6">
        <f>452.2+B15</f>
        <v>472.3</v>
      </c>
      <c r="C6">
        <f t="shared" si="0"/>
        <v>0.4723</v>
      </c>
      <c r="D6">
        <v>80</v>
      </c>
    </row>
    <row r="7" spans="1:4" x14ac:dyDescent="0.25">
      <c r="A7" t="s">
        <v>132</v>
      </c>
      <c r="B7">
        <v>586.79999999999995</v>
      </c>
      <c r="C7">
        <f t="shared" si="0"/>
        <v>0.58679999999999999</v>
      </c>
      <c r="D7">
        <v>90</v>
      </c>
    </row>
    <row r="8" spans="1:4" x14ac:dyDescent="0.25">
      <c r="A8" t="s">
        <v>133</v>
      </c>
      <c r="B8">
        <f>604.1+B13+B15+B16</f>
        <v>719.90000000000009</v>
      </c>
      <c r="C8">
        <f t="shared" si="0"/>
        <v>0.7199000000000001</v>
      </c>
      <c r="D8">
        <v>100</v>
      </c>
    </row>
    <row r="9" spans="1:4" x14ac:dyDescent="0.25">
      <c r="A9" t="s">
        <v>134</v>
      </c>
      <c r="B9">
        <v>69.5</v>
      </c>
      <c r="C9">
        <f t="shared" si="0"/>
        <v>6.9500000000000006E-2</v>
      </c>
      <c r="D9">
        <v>190</v>
      </c>
    </row>
    <row r="10" spans="1:4" x14ac:dyDescent="0.25">
      <c r="A10" t="s">
        <v>135</v>
      </c>
      <c r="B10">
        <v>30.1</v>
      </c>
      <c r="C10">
        <f t="shared" si="0"/>
        <v>3.0100000000000002E-2</v>
      </c>
      <c r="D10">
        <v>50</v>
      </c>
    </row>
    <row r="11" spans="1:4" x14ac:dyDescent="0.25">
      <c r="A11" t="s">
        <v>43</v>
      </c>
      <c r="B11">
        <v>33.5</v>
      </c>
      <c r="C11">
        <f t="shared" si="0"/>
        <v>3.3500000000000002E-2</v>
      </c>
      <c r="D11">
        <v>50</v>
      </c>
    </row>
    <row r="12" spans="1:4" x14ac:dyDescent="0.25">
      <c r="A12" s="1" t="s">
        <v>119</v>
      </c>
      <c r="C12">
        <f t="shared" si="0"/>
        <v>0</v>
      </c>
    </row>
    <row r="13" spans="1:4" x14ac:dyDescent="0.25">
      <c r="A13" t="s">
        <v>120</v>
      </c>
      <c r="B13">
        <v>86</v>
      </c>
      <c r="C13">
        <f t="shared" si="0"/>
        <v>8.5999999999999993E-2</v>
      </c>
    </row>
    <row r="14" spans="1:4" x14ac:dyDescent="0.25">
      <c r="A14" t="s">
        <v>121</v>
      </c>
      <c r="B14">
        <v>33.4</v>
      </c>
      <c r="C14">
        <f t="shared" si="0"/>
        <v>3.3399999999999999E-2</v>
      </c>
    </row>
    <row r="15" spans="1:4" x14ac:dyDescent="0.25">
      <c r="A15" t="s">
        <v>122</v>
      </c>
      <c r="B15">
        <v>20.100000000000001</v>
      </c>
      <c r="C15">
        <f t="shared" si="0"/>
        <v>2.01E-2</v>
      </c>
    </row>
    <row r="16" spans="1:4" x14ac:dyDescent="0.25">
      <c r="A16" t="s">
        <v>123</v>
      </c>
      <c r="B16">
        <v>9.6999999999999993</v>
      </c>
      <c r="C16">
        <f t="shared" si="0"/>
        <v>9.6999999999999986E-3</v>
      </c>
    </row>
    <row r="17" spans="2:3" x14ac:dyDescent="0.25">
      <c r="B17" t="s">
        <v>126</v>
      </c>
      <c r="C17" t="s">
        <v>126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"/>
  <sheetViews>
    <sheetView workbookViewId="0">
      <selection activeCell="D29" sqref="D29"/>
    </sheetView>
  </sheetViews>
  <sheetFormatPr defaultRowHeight="15" x14ac:dyDescent="0.25"/>
  <cols>
    <col min="2" max="2" width="21.85546875" bestFit="1" customWidth="1"/>
    <col min="3" max="3" width="20.5703125" bestFit="1" customWidth="1"/>
    <col min="5" max="5" width="18.7109375" bestFit="1" customWidth="1"/>
  </cols>
  <sheetData>
    <row r="1" spans="2:6" x14ac:dyDescent="0.25">
      <c r="C1" t="s">
        <v>108</v>
      </c>
      <c r="D1" t="s">
        <v>107</v>
      </c>
      <c r="E1" t="s">
        <v>109</v>
      </c>
      <c r="F1" t="s">
        <v>109</v>
      </c>
    </row>
    <row r="2" spans="2:6" x14ac:dyDescent="0.25">
      <c r="B2" t="s">
        <v>106</v>
      </c>
      <c r="C2" t="s">
        <v>110</v>
      </c>
      <c r="D2" t="s">
        <v>107</v>
      </c>
      <c r="E2" t="s">
        <v>111</v>
      </c>
      <c r="F2" t="s">
        <v>112</v>
      </c>
    </row>
    <row r="3" spans="2:6" x14ac:dyDescent="0.25">
      <c r="B3" t="s">
        <v>11</v>
      </c>
      <c r="C3">
        <v>23.6</v>
      </c>
      <c r="D3">
        <v>1.08</v>
      </c>
      <c r="E3" s="7">
        <f>C3*D3</f>
        <v>25.488000000000003</v>
      </c>
      <c r="F3" s="7">
        <f>E3*0.53333333</f>
        <v>13.593599915040002</v>
      </c>
    </row>
    <row r="4" spans="2:6" x14ac:dyDescent="0.25">
      <c r="B4" t="s">
        <v>10</v>
      </c>
      <c r="C4">
        <v>41.4</v>
      </c>
      <c r="D4">
        <v>0.84</v>
      </c>
      <c r="E4" s="7">
        <f t="shared" ref="E4:E6" si="0">C4*D4</f>
        <v>34.775999999999996</v>
      </c>
      <c r="F4" s="7">
        <f t="shared" ref="F4:F6" si="1">E4*0.53333333</f>
        <v>18.547199884080001</v>
      </c>
    </row>
    <row r="5" spans="2:6" x14ac:dyDescent="0.25">
      <c r="B5" t="s">
        <v>8</v>
      </c>
      <c r="C5">
        <v>6.8</v>
      </c>
      <c r="D5">
        <v>1.08</v>
      </c>
      <c r="E5" s="7">
        <f>C5*D5</f>
        <v>7.3440000000000003</v>
      </c>
      <c r="F5" s="7">
        <f t="shared" si="1"/>
        <v>3.9167999755200005</v>
      </c>
    </row>
    <row r="6" spans="2:6" x14ac:dyDescent="0.25">
      <c r="B6" t="s">
        <v>9</v>
      </c>
      <c r="C6">
        <v>41.2</v>
      </c>
      <c r="D6">
        <v>0.84</v>
      </c>
      <c r="E6" s="7">
        <f t="shared" si="0"/>
        <v>34.608000000000004</v>
      </c>
      <c r="F6" s="7">
        <f t="shared" si="1"/>
        <v>18.457599884640004</v>
      </c>
    </row>
    <row r="7" spans="2:6" x14ac:dyDescent="0.25">
      <c r="B7" t="s">
        <v>67</v>
      </c>
      <c r="C7" s="7">
        <f>SUM(C3:C6)</f>
        <v>113</v>
      </c>
      <c r="D7" s="7">
        <f t="shared" ref="D7:F7" si="2">SUM(D3:D6)</f>
        <v>3.84</v>
      </c>
      <c r="E7" s="7">
        <f t="shared" si="2"/>
        <v>102.21599999999999</v>
      </c>
      <c r="F7" s="7">
        <f t="shared" si="2"/>
        <v>54.515199659280007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Energy demands and efficiencies</vt:lpstr>
      <vt:lpstr>Residential heat efficiencies</vt:lpstr>
      <vt:lpstr>Heat demand technology share</vt:lpstr>
      <vt:lpstr>Resid. heat efficiency plot</vt:lpstr>
      <vt:lpstr>Secondary vs. End-Use energy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2021-07-29T18:41:35Z</dcterms:modified>
</cp:coreProperties>
</file>