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ehan\OneDrive\Documents\aa PETE 665\CODE\"/>
    </mc:Choice>
  </mc:AlternateContent>
  <xr:revisionPtr revIDLastSave="0" documentId="8_{51CF225B-FF18-467D-9A32-38019A9672B3}" xr6:coauthVersionLast="47" xr6:coauthVersionMax="47" xr10:uidLastSave="{00000000-0000-0000-0000-000000000000}"/>
  <bookViews>
    <workbookView xWindow="22410" yWindow="1500" windowWidth="25365" windowHeight="18975" xr2:uid="{1DCC6818-699E-4A03-8F35-22DA12682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9" i="1"/>
  <c r="Q14" i="1"/>
  <c r="Q17" i="1"/>
  <c r="Q22" i="1"/>
  <c r="Q25" i="1"/>
  <c r="Q30" i="1"/>
  <c r="Q33" i="1"/>
  <c r="Q38" i="1"/>
  <c r="Q41" i="1"/>
  <c r="Q46" i="1"/>
  <c r="Q49" i="1"/>
  <c r="Q54" i="1"/>
  <c r="Q57" i="1"/>
  <c r="Q62" i="1"/>
  <c r="H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4" i="1"/>
  <c r="M3" i="1"/>
  <c r="N3" i="1" s="1"/>
  <c r="O3" i="1" s="1"/>
  <c r="I6" i="1"/>
  <c r="I9" i="1"/>
  <c r="I14" i="1"/>
  <c r="I17" i="1"/>
  <c r="I22" i="1"/>
  <c r="I25" i="1"/>
  <c r="I30" i="1"/>
  <c r="I33" i="1"/>
  <c r="I38" i="1"/>
  <c r="I41" i="1"/>
  <c r="I46" i="1"/>
  <c r="J46" i="1" s="1"/>
  <c r="K46" i="1" s="1"/>
  <c r="L46" i="1" s="1"/>
  <c r="N46" i="1" s="1"/>
  <c r="I49" i="1"/>
  <c r="I54" i="1"/>
  <c r="I57" i="1"/>
  <c r="I62" i="1"/>
  <c r="I4" i="1"/>
  <c r="J4" i="1" s="1"/>
  <c r="K4" i="1" s="1"/>
  <c r="L4" i="1" s="1"/>
  <c r="N4" i="1" s="1"/>
  <c r="H5" i="1"/>
  <c r="H9" i="1"/>
  <c r="H10" i="1"/>
  <c r="H12" i="1"/>
  <c r="H13" i="1"/>
  <c r="H17" i="1"/>
  <c r="H18" i="1"/>
  <c r="H20" i="1"/>
  <c r="H21" i="1"/>
  <c r="H25" i="1"/>
  <c r="H26" i="1"/>
  <c r="H28" i="1"/>
  <c r="H29" i="1"/>
  <c r="H33" i="1"/>
  <c r="H34" i="1"/>
  <c r="H36" i="1"/>
  <c r="H37" i="1"/>
  <c r="H41" i="1"/>
  <c r="H42" i="1"/>
  <c r="H44" i="1"/>
  <c r="H45" i="1"/>
  <c r="H46" i="1"/>
  <c r="H49" i="1"/>
  <c r="H50" i="1"/>
  <c r="H52" i="1"/>
  <c r="H53" i="1"/>
  <c r="H54" i="1"/>
  <c r="H57" i="1"/>
  <c r="H58" i="1"/>
  <c r="H60" i="1"/>
  <c r="H61" i="1"/>
  <c r="H62" i="1"/>
  <c r="G4" i="1"/>
  <c r="Q4" i="1" s="1"/>
  <c r="G5" i="1"/>
  <c r="Q5" i="1" s="1"/>
  <c r="G6" i="1"/>
  <c r="H6" i="1" s="1"/>
  <c r="G7" i="1"/>
  <c r="H7" i="1" s="1"/>
  <c r="G8" i="1"/>
  <c r="H8" i="1" s="1"/>
  <c r="G9" i="1"/>
  <c r="G10" i="1"/>
  <c r="Q10" i="1" s="1"/>
  <c r="G11" i="1"/>
  <c r="Q11" i="1" s="1"/>
  <c r="G12" i="1"/>
  <c r="Q12" i="1" s="1"/>
  <c r="G13" i="1"/>
  <c r="Q13" i="1" s="1"/>
  <c r="G14" i="1"/>
  <c r="H14" i="1" s="1"/>
  <c r="G15" i="1"/>
  <c r="H15" i="1" s="1"/>
  <c r="G16" i="1"/>
  <c r="H16" i="1" s="1"/>
  <c r="G17" i="1"/>
  <c r="G18" i="1"/>
  <c r="Q18" i="1" s="1"/>
  <c r="G19" i="1"/>
  <c r="Q19" i="1" s="1"/>
  <c r="G20" i="1"/>
  <c r="Q20" i="1" s="1"/>
  <c r="G21" i="1"/>
  <c r="Q21" i="1" s="1"/>
  <c r="G22" i="1"/>
  <c r="H22" i="1" s="1"/>
  <c r="G23" i="1"/>
  <c r="H23" i="1" s="1"/>
  <c r="G24" i="1"/>
  <c r="H24" i="1" s="1"/>
  <c r="G25" i="1"/>
  <c r="G26" i="1"/>
  <c r="Q26" i="1" s="1"/>
  <c r="G27" i="1"/>
  <c r="Q27" i="1" s="1"/>
  <c r="G28" i="1"/>
  <c r="Q28" i="1" s="1"/>
  <c r="G29" i="1"/>
  <c r="I29" i="1" s="1"/>
  <c r="G30" i="1"/>
  <c r="H30" i="1" s="1"/>
  <c r="G31" i="1"/>
  <c r="H31" i="1" s="1"/>
  <c r="G32" i="1"/>
  <c r="H32" i="1" s="1"/>
  <c r="G33" i="1"/>
  <c r="G34" i="1"/>
  <c r="Q34" i="1" s="1"/>
  <c r="G35" i="1"/>
  <c r="Q35" i="1" s="1"/>
  <c r="G36" i="1"/>
  <c r="Q36" i="1" s="1"/>
  <c r="G37" i="1"/>
  <c r="Q37" i="1" s="1"/>
  <c r="G38" i="1"/>
  <c r="H38" i="1" s="1"/>
  <c r="G39" i="1"/>
  <c r="H39" i="1" s="1"/>
  <c r="G40" i="1"/>
  <c r="H40" i="1" s="1"/>
  <c r="G41" i="1"/>
  <c r="G42" i="1"/>
  <c r="Q42" i="1" s="1"/>
  <c r="G43" i="1"/>
  <c r="Q43" i="1" s="1"/>
  <c r="G44" i="1"/>
  <c r="Q44" i="1" s="1"/>
  <c r="G45" i="1"/>
  <c r="I45" i="1" s="1"/>
  <c r="G46" i="1"/>
  <c r="G47" i="1"/>
  <c r="H47" i="1" s="1"/>
  <c r="G48" i="1"/>
  <c r="H48" i="1" s="1"/>
  <c r="G49" i="1"/>
  <c r="G50" i="1"/>
  <c r="Q50" i="1" s="1"/>
  <c r="G51" i="1"/>
  <c r="Q51" i="1" s="1"/>
  <c r="G52" i="1"/>
  <c r="Q52" i="1" s="1"/>
  <c r="G53" i="1"/>
  <c r="I53" i="1" s="1"/>
  <c r="G54" i="1"/>
  <c r="G55" i="1"/>
  <c r="H55" i="1" s="1"/>
  <c r="G56" i="1"/>
  <c r="H56" i="1" s="1"/>
  <c r="G57" i="1"/>
  <c r="G58" i="1"/>
  <c r="Q58" i="1" s="1"/>
  <c r="G59" i="1"/>
  <c r="Q59" i="1" s="1"/>
  <c r="G60" i="1"/>
  <c r="Q60" i="1" s="1"/>
  <c r="G61" i="1"/>
  <c r="Q61" i="1" s="1"/>
  <c r="G62" i="1"/>
  <c r="G63" i="1"/>
  <c r="H63" i="1" s="1"/>
  <c r="G3" i="1"/>
  <c r="Q3" i="1" s="1"/>
  <c r="J30" i="1" l="1"/>
  <c r="K30" i="1" s="1"/>
  <c r="L30" i="1" s="1"/>
  <c r="N30" i="1" s="1"/>
  <c r="R3" i="1"/>
  <c r="S3" i="1" s="1"/>
  <c r="J54" i="1"/>
  <c r="K54" i="1" s="1"/>
  <c r="L54" i="1" s="1"/>
  <c r="N54" i="1" s="1"/>
  <c r="J49" i="1"/>
  <c r="K49" i="1" s="1"/>
  <c r="L49" i="1" s="1"/>
  <c r="N49" i="1" s="1"/>
  <c r="O4" i="1"/>
  <c r="P4" i="1" s="1"/>
  <c r="I56" i="1"/>
  <c r="I48" i="1"/>
  <c r="I40" i="1"/>
  <c r="J40" i="1" s="1"/>
  <c r="K40" i="1" s="1"/>
  <c r="L40" i="1" s="1"/>
  <c r="N40" i="1" s="1"/>
  <c r="I32" i="1"/>
  <c r="I24" i="1"/>
  <c r="I16" i="1"/>
  <c r="J16" i="1" s="1"/>
  <c r="K16" i="1" s="1"/>
  <c r="L16" i="1" s="1"/>
  <c r="N16" i="1" s="1"/>
  <c r="I8" i="1"/>
  <c r="J8" i="1" s="1"/>
  <c r="K8" i="1" s="1"/>
  <c r="L8" i="1" s="1"/>
  <c r="N8" i="1" s="1"/>
  <c r="Q56" i="1"/>
  <c r="Q48" i="1"/>
  <c r="Q40" i="1"/>
  <c r="Q32" i="1"/>
  <c r="Q24" i="1"/>
  <c r="Q16" i="1"/>
  <c r="Q8" i="1"/>
  <c r="H59" i="1"/>
  <c r="H51" i="1"/>
  <c r="H43" i="1"/>
  <c r="H35" i="1"/>
  <c r="H27" i="1"/>
  <c r="H19" i="1"/>
  <c r="H11" i="1"/>
  <c r="I63" i="1"/>
  <c r="J63" i="1" s="1"/>
  <c r="K63" i="1" s="1"/>
  <c r="L63" i="1" s="1"/>
  <c r="N63" i="1" s="1"/>
  <c r="I55" i="1"/>
  <c r="J55" i="1" s="1"/>
  <c r="K55" i="1" s="1"/>
  <c r="L55" i="1" s="1"/>
  <c r="N55" i="1" s="1"/>
  <c r="I47" i="1"/>
  <c r="J47" i="1" s="1"/>
  <c r="K47" i="1" s="1"/>
  <c r="L47" i="1" s="1"/>
  <c r="N47" i="1" s="1"/>
  <c r="I39" i="1"/>
  <c r="J39" i="1" s="1"/>
  <c r="K39" i="1" s="1"/>
  <c r="L39" i="1" s="1"/>
  <c r="N39" i="1" s="1"/>
  <c r="I31" i="1"/>
  <c r="J31" i="1" s="1"/>
  <c r="K31" i="1" s="1"/>
  <c r="L31" i="1" s="1"/>
  <c r="N31" i="1" s="1"/>
  <c r="I23" i="1"/>
  <c r="J23" i="1" s="1"/>
  <c r="K23" i="1" s="1"/>
  <c r="L23" i="1" s="1"/>
  <c r="N23" i="1" s="1"/>
  <c r="I15" i="1"/>
  <c r="J15" i="1" s="1"/>
  <c r="K15" i="1" s="1"/>
  <c r="L15" i="1" s="1"/>
  <c r="N15" i="1" s="1"/>
  <c r="I7" i="1"/>
  <c r="J7" i="1" s="1"/>
  <c r="K7" i="1" s="1"/>
  <c r="L7" i="1" s="1"/>
  <c r="N7" i="1" s="1"/>
  <c r="Q63" i="1"/>
  <c r="Q55" i="1"/>
  <c r="Q47" i="1"/>
  <c r="Q39" i="1"/>
  <c r="Q31" i="1"/>
  <c r="Q23" i="1"/>
  <c r="Q15" i="1"/>
  <c r="Q7" i="1"/>
  <c r="J17" i="1"/>
  <c r="K17" i="1" s="1"/>
  <c r="L17" i="1" s="1"/>
  <c r="N17" i="1" s="1"/>
  <c r="J57" i="1"/>
  <c r="K57" i="1" s="1"/>
  <c r="L57" i="1" s="1"/>
  <c r="N57" i="1" s="1"/>
  <c r="I5" i="1"/>
  <c r="J5" i="1" s="1"/>
  <c r="K5" i="1" s="1"/>
  <c r="L5" i="1" s="1"/>
  <c r="N5" i="1" s="1"/>
  <c r="O5" i="1" s="1"/>
  <c r="Q45" i="1"/>
  <c r="J9" i="1"/>
  <c r="K9" i="1" s="1"/>
  <c r="L9" i="1" s="1"/>
  <c r="N9" i="1" s="1"/>
  <c r="I61" i="1"/>
  <c r="J62" i="1" s="1"/>
  <c r="K62" i="1" s="1"/>
  <c r="L62" i="1" s="1"/>
  <c r="N62" i="1" s="1"/>
  <c r="I37" i="1"/>
  <c r="I13" i="1"/>
  <c r="J14" i="1" s="1"/>
  <c r="K14" i="1" s="1"/>
  <c r="L14" i="1" s="1"/>
  <c r="N14" i="1" s="1"/>
  <c r="Q53" i="1"/>
  <c r="Q29" i="1"/>
  <c r="H4" i="1"/>
  <c r="I60" i="1"/>
  <c r="I52" i="1"/>
  <c r="J52" i="1" s="1"/>
  <c r="K52" i="1" s="1"/>
  <c r="L52" i="1" s="1"/>
  <c r="N52" i="1" s="1"/>
  <c r="I44" i="1"/>
  <c r="J45" i="1" s="1"/>
  <c r="K45" i="1" s="1"/>
  <c r="L45" i="1" s="1"/>
  <c r="N45" i="1" s="1"/>
  <c r="I36" i="1"/>
  <c r="I28" i="1"/>
  <c r="I20" i="1"/>
  <c r="I12" i="1"/>
  <c r="J25" i="1"/>
  <c r="K25" i="1" s="1"/>
  <c r="L25" i="1" s="1"/>
  <c r="N25" i="1" s="1"/>
  <c r="I21" i="1"/>
  <c r="J22" i="1" s="1"/>
  <c r="K22" i="1" s="1"/>
  <c r="L22" i="1" s="1"/>
  <c r="N22" i="1" s="1"/>
  <c r="I59" i="1"/>
  <c r="I51" i="1"/>
  <c r="I43" i="1"/>
  <c r="I35" i="1"/>
  <c r="I27" i="1"/>
  <c r="I19" i="1"/>
  <c r="I11" i="1"/>
  <c r="J33" i="1"/>
  <c r="K33" i="1" s="1"/>
  <c r="L33" i="1" s="1"/>
  <c r="N33" i="1" s="1"/>
  <c r="I58" i="1"/>
  <c r="J58" i="1" s="1"/>
  <c r="K58" i="1" s="1"/>
  <c r="L58" i="1" s="1"/>
  <c r="N58" i="1" s="1"/>
  <c r="I50" i="1"/>
  <c r="J50" i="1" s="1"/>
  <c r="K50" i="1" s="1"/>
  <c r="L50" i="1" s="1"/>
  <c r="N50" i="1" s="1"/>
  <c r="I42" i="1"/>
  <c r="J42" i="1" s="1"/>
  <c r="K42" i="1" s="1"/>
  <c r="L42" i="1" s="1"/>
  <c r="N42" i="1" s="1"/>
  <c r="I34" i="1"/>
  <c r="J34" i="1" s="1"/>
  <c r="K34" i="1" s="1"/>
  <c r="L34" i="1" s="1"/>
  <c r="N34" i="1" s="1"/>
  <c r="I26" i="1"/>
  <c r="J26" i="1" s="1"/>
  <c r="K26" i="1" s="1"/>
  <c r="L26" i="1" s="1"/>
  <c r="N26" i="1" s="1"/>
  <c r="I18" i="1"/>
  <c r="J18" i="1" s="1"/>
  <c r="K18" i="1" s="1"/>
  <c r="L18" i="1" s="1"/>
  <c r="N18" i="1" s="1"/>
  <c r="I10" i="1"/>
  <c r="J10" i="1" s="1"/>
  <c r="K10" i="1" s="1"/>
  <c r="L10" i="1" s="1"/>
  <c r="N10" i="1" s="1"/>
  <c r="P5" i="1" l="1"/>
  <c r="R5" i="1"/>
  <c r="S5" i="1" s="1"/>
  <c r="J60" i="1"/>
  <c r="K60" i="1" s="1"/>
  <c r="L60" i="1" s="1"/>
  <c r="N60" i="1" s="1"/>
  <c r="J41" i="1"/>
  <c r="K41" i="1" s="1"/>
  <c r="L41" i="1" s="1"/>
  <c r="N41" i="1" s="1"/>
  <c r="J48" i="1"/>
  <c r="K48" i="1" s="1"/>
  <c r="L48" i="1" s="1"/>
  <c r="N48" i="1" s="1"/>
  <c r="J6" i="1"/>
  <c r="K6" i="1" s="1"/>
  <c r="L6" i="1" s="1"/>
  <c r="N6" i="1" s="1"/>
  <c r="O6" i="1" s="1"/>
  <c r="R6" i="1" s="1"/>
  <c r="S6" i="1" s="1"/>
  <c r="J19" i="1"/>
  <c r="K19" i="1" s="1"/>
  <c r="L19" i="1" s="1"/>
  <c r="N19" i="1" s="1"/>
  <c r="J59" i="1"/>
  <c r="K59" i="1" s="1"/>
  <c r="L59" i="1" s="1"/>
  <c r="N59" i="1" s="1"/>
  <c r="J11" i="1"/>
  <c r="K11" i="1" s="1"/>
  <c r="L11" i="1" s="1"/>
  <c r="N11" i="1" s="1"/>
  <c r="J56" i="1"/>
  <c r="K56" i="1" s="1"/>
  <c r="L56" i="1" s="1"/>
  <c r="N56" i="1" s="1"/>
  <c r="J21" i="1"/>
  <c r="K21" i="1" s="1"/>
  <c r="L21" i="1" s="1"/>
  <c r="N21" i="1" s="1"/>
  <c r="J20" i="1"/>
  <c r="K20" i="1" s="1"/>
  <c r="L20" i="1" s="1"/>
  <c r="N20" i="1" s="1"/>
  <c r="J35" i="1"/>
  <c r="K35" i="1" s="1"/>
  <c r="L35" i="1" s="1"/>
  <c r="N35" i="1" s="1"/>
  <c r="J53" i="1"/>
  <c r="K53" i="1" s="1"/>
  <c r="L53" i="1" s="1"/>
  <c r="N53" i="1" s="1"/>
  <c r="J29" i="1"/>
  <c r="K29" i="1" s="1"/>
  <c r="L29" i="1" s="1"/>
  <c r="N29" i="1" s="1"/>
  <c r="J28" i="1"/>
  <c r="K28" i="1" s="1"/>
  <c r="L28" i="1" s="1"/>
  <c r="N28" i="1" s="1"/>
  <c r="J43" i="1"/>
  <c r="K43" i="1" s="1"/>
  <c r="L43" i="1" s="1"/>
  <c r="N43" i="1" s="1"/>
  <c r="J37" i="1"/>
  <c r="K37" i="1" s="1"/>
  <c r="L37" i="1" s="1"/>
  <c r="N37" i="1" s="1"/>
  <c r="J38" i="1"/>
  <c r="K38" i="1" s="1"/>
  <c r="L38" i="1" s="1"/>
  <c r="N38" i="1" s="1"/>
  <c r="J24" i="1"/>
  <c r="K24" i="1" s="1"/>
  <c r="L24" i="1" s="1"/>
  <c r="N24" i="1" s="1"/>
  <c r="R4" i="1"/>
  <c r="S4" i="1" s="1"/>
  <c r="J13" i="1"/>
  <c r="K13" i="1" s="1"/>
  <c r="L13" i="1" s="1"/>
  <c r="N13" i="1" s="1"/>
  <c r="J12" i="1"/>
  <c r="K12" i="1" s="1"/>
  <c r="L12" i="1" s="1"/>
  <c r="N12" i="1" s="1"/>
  <c r="J27" i="1"/>
  <c r="K27" i="1" s="1"/>
  <c r="L27" i="1" s="1"/>
  <c r="N27" i="1" s="1"/>
  <c r="J36" i="1"/>
  <c r="K36" i="1" s="1"/>
  <c r="L36" i="1" s="1"/>
  <c r="N36" i="1" s="1"/>
  <c r="J51" i="1"/>
  <c r="K51" i="1" s="1"/>
  <c r="L51" i="1" s="1"/>
  <c r="N51" i="1" s="1"/>
  <c r="J44" i="1"/>
  <c r="K44" i="1" s="1"/>
  <c r="L44" i="1" s="1"/>
  <c r="N44" i="1" s="1"/>
  <c r="J61" i="1"/>
  <c r="K61" i="1" s="1"/>
  <c r="L61" i="1" s="1"/>
  <c r="N61" i="1" s="1"/>
  <c r="J32" i="1"/>
  <c r="K32" i="1" s="1"/>
  <c r="L32" i="1" s="1"/>
  <c r="N32" i="1" s="1"/>
  <c r="P6" i="1" l="1"/>
  <c r="O7" i="1"/>
  <c r="R7" i="1" s="1"/>
  <c r="S7" i="1" s="1"/>
  <c r="P7" i="1" l="1"/>
  <c r="O8" i="1"/>
  <c r="R8" i="1" s="1"/>
  <c r="S8" i="1" s="1"/>
  <c r="O9" i="1" l="1"/>
  <c r="R9" i="1" s="1"/>
  <c r="S9" i="1" s="1"/>
  <c r="P8" i="1"/>
  <c r="O10" i="1" l="1"/>
  <c r="R10" i="1" s="1"/>
  <c r="S10" i="1" s="1"/>
  <c r="P9" i="1"/>
  <c r="O11" i="1" l="1"/>
  <c r="R11" i="1" s="1"/>
  <c r="S11" i="1" s="1"/>
  <c r="P10" i="1"/>
  <c r="O12" i="1" l="1"/>
  <c r="R12" i="1" s="1"/>
  <c r="S12" i="1" s="1"/>
  <c r="P11" i="1"/>
  <c r="O13" i="1" l="1"/>
  <c r="R13" i="1" s="1"/>
  <c r="S13" i="1" s="1"/>
  <c r="P12" i="1"/>
  <c r="O14" i="1" l="1"/>
  <c r="R14" i="1" s="1"/>
  <c r="S14" i="1" s="1"/>
  <c r="P13" i="1"/>
  <c r="O15" i="1" l="1"/>
  <c r="R15" i="1" s="1"/>
  <c r="S15" i="1" s="1"/>
  <c r="P14" i="1"/>
  <c r="O16" i="1" l="1"/>
  <c r="R16" i="1" s="1"/>
  <c r="S16" i="1" s="1"/>
  <c r="P15" i="1"/>
  <c r="O17" i="1" l="1"/>
  <c r="R17" i="1" s="1"/>
  <c r="S17" i="1" s="1"/>
  <c r="P16" i="1"/>
  <c r="O18" i="1" l="1"/>
  <c r="R18" i="1" s="1"/>
  <c r="S18" i="1" s="1"/>
  <c r="P17" i="1"/>
  <c r="O19" i="1" l="1"/>
  <c r="R19" i="1" s="1"/>
  <c r="S19" i="1" s="1"/>
  <c r="P18" i="1"/>
  <c r="O20" i="1" l="1"/>
  <c r="R20" i="1" s="1"/>
  <c r="S20" i="1" s="1"/>
  <c r="P19" i="1"/>
  <c r="O21" i="1" l="1"/>
  <c r="R21" i="1" s="1"/>
  <c r="S21" i="1" s="1"/>
  <c r="P20" i="1"/>
  <c r="O22" i="1" l="1"/>
  <c r="R22" i="1" s="1"/>
  <c r="S22" i="1" s="1"/>
  <c r="P21" i="1"/>
  <c r="O23" i="1" l="1"/>
  <c r="R23" i="1" s="1"/>
  <c r="S23" i="1" s="1"/>
  <c r="P22" i="1"/>
  <c r="O24" i="1" l="1"/>
  <c r="R24" i="1" s="1"/>
  <c r="S24" i="1" s="1"/>
  <c r="P23" i="1"/>
  <c r="O25" i="1" l="1"/>
  <c r="R25" i="1" s="1"/>
  <c r="S25" i="1" s="1"/>
  <c r="P24" i="1"/>
  <c r="O26" i="1" l="1"/>
  <c r="R26" i="1" s="1"/>
  <c r="S26" i="1" s="1"/>
  <c r="P25" i="1"/>
  <c r="O27" i="1" l="1"/>
  <c r="R27" i="1" s="1"/>
  <c r="S27" i="1" s="1"/>
  <c r="P26" i="1"/>
  <c r="O28" i="1" l="1"/>
  <c r="R28" i="1" s="1"/>
  <c r="S28" i="1" s="1"/>
  <c r="P27" i="1"/>
  <c r="O29" i="1" l="1"/>
  <c r="R29" i="1" s="1"/>
  <c r="S29" i="1" s="1"/>
  <c r="P28" i="1"/>
  <c r="O30" i="1" l="1"/>
  <c r="R30" i="1" s="1"/>
  <c r="S30" i="1" s="1"/>
  <c r="P29" i="1"/>
  <c r="O31" i="1" l="1"/>
  <c r="R31" i="1" s="1"/>
  <c r="S31" i="1" s="1"/>
  <c r="P30" i="1"/>
  <c r="O32" i="1" l="1"/>
  <c r="R32" i="1" s="1"/>
  <c r="S32" i="1" s="1"/>
  <c r="P31" i="1"/>
  <c r="O33" i="1" l="1"/>
  <c r="R33" i="1" s="1"/>
  <c r="S33" i="1" s="1"/>
  <c r="P32" i="1"/>
  <c r="O34" i="1" l="1"/>
  <c r="R34" i="1" s="1"/>
  <c r="S34" i="1" s="1"/>
  <c r="P33" i="1"/>
  <c r="O35" i="1" l="1"/>
  <c r="R35" i="1" s="1"/>
  <c r="S35" i="1" s="1"/>
  <c r="P34" i="1"/>
  <c r="O36" i="1" l="1"/>
  <c r="R36" i="1" s="1"/>
  <c r="S36" i="1" s="1"/>
  <c r="P35" i="1"/>
  <c r="O37" i="1" l="1"/>
  <c r="R37" i="1" s="1"/>
  <c r="S37" i="1" s="1"/>
  <c r="P36" i="1"/>
  <c r="O38" i="1" l="1"/>
  <c r="R38" i="1" s="1"/>
  <c r="S38" i="1" s="1"/>
  <c r="P37" i="1"/>
  <c r="O39" i="1" l="1"/>
  <c r="R39" i="1" s="1"/>
  <c r="S39" i="1" s="1"/>
  <c r="P38" i="1"/>
  <c r="O40" i="1" l="1"/>
  <c r="R40" i="1" s="1"/>
  <c r="S40" i="1" s="1"/>
  <c r="P39" i="1"/>
  <c r="O41" i="1" l="1"/>
  <c r="R41" i="1" s="1"/>
  <c r="S41" i="1" s="1"/>
  <c r="P40" i="1"/>
  <c r="O42" i="1" l="1"/>
  <c r="R42" i="1" s="1"/>
  <c r="S42" i="1" s="1"/>
  <c r="P41" i="1"/>
  <c r="O43" i="1" l="1"/>
  <c r="R43" i="1" s="1"/>
  <c r="S43" i="1" s="1"/>
  <c r="P42" i="1"/>
  <c r="O44" i="1" l="1"/>
  <c r="R44" i="1" s="1"/>
  <c r="S44" i="1" s="1"/>
  <c r="P43" i="1"/>
  <c r="O45" i="1" l="1"/>
  <c r="R45" i="1" s="1"/>
  <c r="S45" i="1" s="1"/>
  <c r="P44" i="1"/>
  <c r="O46" i="1" l="1"/>
  <c r="R46" i="1" s="1"/>
  <c r="S46" i="1" s="1"/>
  <c r="P45" i="1"/>
  <c r="O47" i="1" l="1"/>
  <c r="R47" i="1" s="1"/>
  <c r="S47" i="1" s="1"/>
  <c r="P46" i="1"/>
  <c r="O48" i="1" l="1"/>
  <c r="R48" i="1" s="1"/>
  <c r="S48" i="1" s="1"/>
  <c r="P47" i="1"/>
  <c r="O49" i="1" l="1"/>
  <c r="R49" i="1" s="1"/>
  <c r="S49" i="1" s="1"/>
  <c r="P48" i="1"/>
  <c r="O50" i="1" l="1"/>
  <c r="R50" i="1" s="1"/>
  <c r="S50" i="1" s="1"/>
  <c r="P49" i="1"/>
  <c r="O51" i="1" l="1"/>
  <c r="R51" i="1" s="1"/>
  <c r="S51" i="1" s="1"/>
  <c r="P50" i="1"/>
  <c r="O52" i="1" l="1"/>
  <c r="R52" i="1" s="1"/>
  <c r="S52" i="1" s="1"/>
  <c r="P51" i="1"/>
  <c r="O53" i="1" l="1"/>
  <c r="R53" i="1" s="1"/>
  <c r="S53" i="1" s="1"/>
  <c r="P52" i="1"/>
  <c r="O54" i="1" l="1"/>
  <c r="R54" i="1" s="1"/>
  <c r="S54" i="1" s="1"/>
  <c r="P53" i="1"/>
  <c r="O55" i="1" l="1"/>
  <c r="R55" i="1" s="1"/>
  <c r="S55" i="1" s="1"/>
  <c r="P54" i="1"/>
  <c r="O56" i="1" l="1"/>
  <c r="R56" i="1" s="1"/>
  <c r="S56" i="1" s="1"/>
  <c r="P55" i="1"/>
  <c r="O57" i="1" l="1"/>
  <c r="R57" i="1" s="1"/>
  <c r="S57" i="1" s="1"/>
  <c r="P56" i="1"/>
  <c r="O58" i="1" l="1"/>
  <c r="R58" i="1" s="1"/>
  <c r="S58" i="1" s="1"/>
  <c r="P57" i="1"/>
  <c r="O59" i="1" l="1"/>
  <c r="R59" i="1" s="1"/>
  <c r="S59" i="1" s="1"/>
  <c r="P58" i="1"/>
  <c r="O60" i="1" l="1"/>
  <c r="R60" i="1" s="1"/>
  <c r="S60" i="1" s="1"/>
  <c r="P59" i="1"/>
  <c r="O61" i="1" l="1"/>
  <c r="R61" i="1" s="1"/>
  <c r="S61" i="1" s="1"/>
  <c r="P60" i="1"/>
  <c r="O62" i="1" l="1"/>
  <c r="R62" i="1" s="1"/>
  <c r="S62" i="1" s="1"/>
  <c r="P61" i="1"/>
  <c r="O63" i="1" l="1"/>
  <c r="P62" i="1"/>
  <c r="P63" i="1" l="1"/>
  <c r="C21" i="1" s="1"/>
  <c r="R63" i="1"/>
  <c r="S63" i="1" s="1"/>
  <c r="S1" i="1" s="1"/>
  <c r="C22" i="1" s="1"/>
</calcChain>
</file>

<file path=xl/sharedStrings.xml><?xml version="1.0" encoding="utf-8"?>
<sst xmlns="http://schemas.openxmlformats.org/spreadsheetml/2006/main" count="33" uniqueCount="33">
  <si>
    <t>qoi</t>
  </si>
  <si>
    <t>b/d</t>
  </si>
  <si>
    <t>1/yr</t>
  </si>
  <si>
    <t>di</t>
  </si>
  <si>
    <t>b</t>
  </si>
  <si>
    <t>OILPR</t>
  </si>
  <si>
    <t>$/bbl</t>
  </si>
  <si>
    <t>WI</t>
  </si>
  <si>
    <t>NRI</t>
  </si>
  <si>
    <t>Sev Taxes</t>
  </si>
  <si>
    <t>Investment</t>
  </si>
  <si>
    <t>$</t>
  </si>
  <si>
    <t>Op costs</t>
  </si>
  <si>
    <t>$/mo</t>
  </si>
  <si>
    <t>MONTH</t>
  </si>
  <si>
    <t>YEAR</t>
  </si>
  <si>
    <t>qo</t>
  </si>
  <si>
    <t>q(t) = q_i / (1 + bDit)^(1/b)</t>
  </si>
  <si>
    <t>Q(t) = (q_i / ((1-b)Di)) * (1 - (1 + bDit)^((b-1)/b))</t>
  </si>
  <si>
    <t>CUMULATIVE</t>
  </si>
  <si>
    <t>Monthly</t>
  </si>
  <si>
    <t>OILREV</t>
  </si>
  <si>
    <t>NET OF SEV
and royalty</t>
  </si>
  <si>
    <t>OPEX and
 INV</t>
  </si>
  <si>
    <t>NCF</t>
  </si>
  <si>
    <t>CUM NCF</t>
  </si>
  <si>
    <t>PO FLAG</t>
  </si>
  <si>
    <t>PAYOUT (YEARS)</t>
  </si>
  <si>
    <t>DISCOUNT RATE</t>
  </si>
  <si>
    <t>DISCOUNT</t>
  </si>
  <si>
    <t>DISC CF</t>
  </si>
  <si>
    <t>CUM DISC CF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</si>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</sst>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.0_);_(* \(#,##0.0\);_(* &quot;-&quot;??_);_(@_)"/>
    <numFmt numFmtId="171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4E4E4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/>
    <xf numFmtId="168" fontId="0" fillId="0" borderId="0" xfId="1" applyNumberFormat="1" applyFont="1"/>
    <xf numFmtId="171" fontId="0" fillId="0" borderId="0" xfId="2" applyNumberFormat="1" applyFont="1"/>
    <xf numFmtId="0" fontId="0" fillId="0" borderId="0" xfId="0" applyAlignment="1">
      <alignment wrapText="1"/>
    </xf>
    <xf numFmtId="171" fontId="0" fillId="0" borderId="0" xfId="0" applyNumberFormat="1"/>
    <xf numFmtId="44" fontId="0" fillId="0" borderId="0" xfId="0" applyNumberFormat="1"/>
    <xf numFmtId="9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F1AF-E612-49B6-8179-C236631956E0}">
  <dimension ref="A1:S63"/>
  <sheetViews>
    <sheetView tabSelected="1" workbookViewId="0">
      <selection activeCell="C25" sqref="C25"/>
    </sheetView>
  </sheetViews>
  <sheetFormatPr defaultRowHeight="15" x14ac:dyDescent="0.25"/>
  <cols>
    <col min="8" max="8" width="9.28515625" style="3" bestFit="1" customWidth="1"/>
    <col min="9" max="9" width="12" style="3" customWidth="1"/>
    <col min="10" max="10" width="9.5703125" style="3" bestFit="1" customWidth="1"/>
    <col min="11" max="12" width="11.5703125" bestFit="1" customWidth="1"/>
    <col min="14" max="14" width="12.85546875" customWidth="1"/>
    <col min="15" max="15" width="15.140625" customWidth="1"/>
    <col min="18" max="19" width="13.28515625" style="4" customWidth="1"/>
  </cols>
  <sheetData>
    <row r="1" spans="1:19" x14ac:dyDescent="0.25">
      <c r="S1" s="4">
        <f>MAX(S3:S63)</f>
        <v>1857436.9077408479</v>
      </c>
    </row>
    <row r="2" spans="1:19" ht="45" x14ac:dyDescent="0.25">
      <c r="A2" t="s">
        <v>0</v>
      </c>
      <c r="B2">
        <v>200</v>
      </c>
      <c r="C2" t="s">
        <v>1</v>
      </c>
      <c r="F2" t="s">
        <v>14</v>
      </c>
      <c r="G2" t="s">
        <v>15</v>
      </c>
      <c r="H2" s="3" t="s">
        <v>16</v>
      </c>
      <c r="I2" s="3" t="s">
        <v>19</v>
      </c>
      <c r="J2" s="3" t="s">
        <v>20</v>
      </c>
      <c r="K2" s="3" t="s">
        <v>21</v>
      </c>
      <c r="L2" s="5" t="s">
        <v>22</v>
      </c>
      <c r="M2" s="5" t="s">
        <v>23</v>
      </c>
      <c r="N2" s="3" t="s">
        <v>24</v>
      </c>
      <c r="O2" s="3" t="s">
        <v>25</v>
      </c>
      <c r="P2" s="3" t="s">
        <v>26</v>
      </c>
      <c r="Q2" s="3" t="s">
        <v>29</v>
      </c>
      <c r="R2" s="4" t="s">
        <v>30</v>
      </c>
      <c r="S2" s="4" t="s">
        <v>31</v>
      </c>
    </row>
    <row r="3" spans="1:19" x14ac:dyDescent="0.25">
      <c r="A3" t="s">
        <v>3</v>
      </c>
      <c r="B3">
        <v>0.3</v>
      </c>
      <c r="C3" t="s">
        <v>2</v>
      </c>
      <c r="F3">
        <v>0</v>
      </c>
      <c r="G3">
        <f>F3/12</f>
        <v>0</v>
      </c>
      <c r="H3" s="3">
        <f>B2</f>
        <v>200</v>
      </c>
      <c r="I3" s="3">
        <v>0</v>
      </c>
      <c r="M3" s="1">
        <f>B9</f>
        <v>1000000</v>
      </c>
      <c r="N3" s="1">
        <f>0-M3</f>
        <v>-1000000</v>
      </c>
      <c r="O3" s="1">
        <f>N3</f>
        <v>-1000000</v>
      </c>
      <c r="P3">
        <v>0</v>
      </c>
      <c r="Q3">
        <f>1/(1+$C$11)^G3</f>
        <v>1</v>
      </c>
      <c r="R3" s="4">
        <f>Q3*O3</f>
        <v>-1000000</v>
      </c>
      <c r="S3" s="4">
        <f>R3</f>
        <v>-1000000</v>
      </c>
    </row>
    <row r="4" spans="1:19" x14ac:dyDescent="0.25">
      <c r="A4" t="s">
        <v>4</v>
      </c>
      <c r="B4">
        <v>0.5</v>
      </c>
      <c r="F4">
        <v>1</v>
      </c>
      <c r="G4">
        <f t="shared" ref="G4:G63" si="0">F4/12</f>
        <v>8.3333333333333329E-2</v>
      </c>
      <c r="H4" s="3">
        <f>$H$3/((1+$B$4*B$3*G4)^(1/$B$4))</f>
        <v>195.0922115531169</v>
      </c>
      <c r="I4" s="3">
        <f>365.25*($H$3/((1-$B$4)*$B$3))*(1-(1+$B$4*$B$3*G4)^(($B$4-1)/$B$4))</f>
        <v>6012.3456790123191</v>
      </c>
      <c r="J4" s="3">
        <f>I4-I3</f>
        <v>6012.3456790123191</v>
      </c>
      <c r="K4" s="4">
        <f>J4*$B$5</f>
        <v>150308.64197530798</v>
      </c>
      <c r="L4" s="4">
        <f>K4*(1-$B$8)*$B$7</f>
        <v>114986.11111111061</v>
      </c>
      <c r="M4">
        <f>$B$10</f>
        <v>4000</v>
      </c>
      <c r="N4" s="6">
        <f>MAX(0,L4-4)</f>
        <v>114982.11111111061</v>
      </c>
      <c r="O4" s="7">
        <f>N4+O3</f>
        <v>-885017.88888888934</v>
      </c>
      <c r="P4">
        <f>IF(O4*O3&lt;0,G4,0)</f>
        <v>0</v>
      </c>
      <c r="Q4">
        <f>1/(1+$C$11)^G4</f>
        <v>0.99208894344699095</v>
      </c>
      <c r="R4" s="4">
        <f t="shared" ref="R4:R63" si="1">Q4*O4</f>
        <v>-878016.46231946466</v>
      </c>
      <c r="S4" s="4">
        <f t="shared" ref="S4:S63" si="2">R4</f>
        <v>-878016.46231946466</v>
      </c>
    </row>
    <row r="5" spans="1:19" x14ac:dyDescent="0.25">
      <c r="A5" t="s">
        <v>5</v>
      </c>
      <c r="B5">
        <v>25</v>
      </c>
      <c r="C5" t="s">
        <v>6</v>
      </c>
      <c r="F5">
        <v>2</v>
      </c>
      <c r="G5">
        <f t="shared" si="0"/>
        <v>0.16666666666666666</v>
      </c>
      <c r="H5" s="3">
        <f t="shared" ref="H5:H63" si="3">$H$3/((1+$B$4*B$3*G5)^(1/$B$4))</f>
        <v>190.36287923854849</v>
      </c>
      <c r="I5" s="3">
        <f t="shared" ref="I5:I63" si="4">365.25*($H$3/((1-$B$4)*$B$3))*(1-(1+$B$4*$B$3*G5)^(($B$4-1)/$B$4))</f>
        <v>11878.048780487763</v>
      </c>
      <c r="J5" s="3">
        <f t="shared" ref="J5:J63" si="5">I5-I4</f>
        <v>5865.7031014754439</v>
      </c>
      <c r="K5" s="4">
        <f t="shared" ref="K5:K63" si="6">J5*$B$5</f>
        <v>146642.57753688609</v>
      </c>
      <c r="L5" s="4">
        <f t="shared" ref="L5:L63" si="7">K5*(1-$B$8)*$B$7</f>
        <v>112181.57181571786</v>
      </c>
      <c r="M5">
        <f t="shared" ref="M5:M63" si="8">$B$10</f>
        <v>4000</v>
      </c>
      <c r="N5" s="6">
        <f t="shared" ref="N5:N63" si="9">MAX(0,L5-4)</f>
        <v>112177.57181571786</v>
      </c>
      <c r="O5" s="7">
        <f t="shared" ref="O5:O63" si="10">N5+O4</f>
        <v>-772840.31707317149</v>
      </c>
      <c r="P5">
        <f t="shared" ref="P5:P63" si="11">IF(O5*O4&lt;0,G5,0)</f>
        <v>0</v>
      </c>
      <c r="Q5">
        <f>1/(1+$C$11)^G5</f>
        <v>0.98424047170976681</v>
      </c>
      <c r="R5" s="4">
        <f t="shared" si="1"/>
        <v>-760660.718232424</v>
      </c>
      <c r="S5" s="4">
        <f t="shared" si="2"/>
        <v>-760660.718232424</v>
      </c>
    </row>
    <row r="6" spans="1:19" x14ac:dyDescent="0.25">
      <c r="A6" t="s">
        <v>7</v>
      </c>
      <c r="B6">
        <v>1</v>
      </c>
      <c r="F6">
        <v>3</v>
      </c>
      <c r="G6">
        <f t="shared" si="0"/>
        <v>0.25</v>
      </c>
      <c r="H6" s="3">
        <f t="shared" si="3"/>
        <v>185.80345478298733</v>
      </c>
      <c r="I6" s="3">
        <f t="shared" si="4"/>
        <v>17602.409638554276</v>
      </c>
      <c r="J6" s="3">
        <f t="shared" si="5"/>
        <v>5724.3608580665132</v>
      </c>
      <c r="K6" s="4">
        <f t="shared" si="6"/>
        <v>143109.02145166282</v>
      </c>
      <c r="L6" s="4">
        <f t="shared" si="7"/>
        <v>109478.40141052206</v>
      </c>
      <c r="M6">
        <f t="shared" si="8"/>
        <v>4000</v>
      </c>
      <c r="N6" s="6">
        <f t="shared" si="9"/>
        <v>109474.40141052206</v>
      </c>
      <c r="O6" s="7">
        <f t="shared" si="10"/>
        <v>-663365.91566264944</v>
      </c>
      <c r="P6">
        <f t="shared" si="11"/>
        <v>0</v>
      </c>
      <c r="Q6">
        <f>1/(1+$C$11)^G6</f>
        <v>0.97645408967631053</v>
      </c>
      <c r="R6" s="4">
        <f t="shared" si="1"/>
        <v>-647746.36130066449</v>
      </c>
      <c r="S6" s="4">
        <f t="shared" si="2"/>
        <v>-647746.36130066449</v>
      </c>
    </row>
    <row r="7" spans="1:19" x14ac:dyDescent="0.25">
      <c r="A7" t="s">
        <v>8</v>
      </c>
      <c r="B7">
        <v>0.85</v>
      </c>
      <c r="F7">
        <v>4</v>
      </c>
      <c r="G7">
        <f t="shared" si="0"/>
        <v>0.33333333333333331</v>
      </c>
      <c r="H7" s="3">
        <f t="shared" si="3"/>
        <v>181.40589569160997</v>
      </c>
      <c r="I7" s="3">
        <f t="shared" si="4"/>
        <v>23190.47619047622</v>
      </c>
      <c r="J7" s="3">
        <f t="shared" si="5"/>
        <v>5588.0665519219438</v>
      </c>
      <c r="K7" s="4">
        <f t="shared" si="6"/>
        <v>139701.6637980486</v>
      </c>
      <c r="L7" s="4">
        <f t="shared" si="7"/>
        <v>106871.77280550718</v>
      </c>
      <c r="M7">
        <f t="shared" si="8"/>
        <v>4000</v>
      </c>
      <c r="N7" s="6">
        <f t="shared" si="9"/>
        <v>106867.77280550718</v>
      </c>
      <c r="O7" s="7">
        <f t="shared" si="10"/>
        <v>-556498.14285714226</v>
      </c>
      <c r="P7">
        <f t="shared" si="11"/>
        <v>0</v>
      </c>
      <c r="Q7">
        <f>1/(1+$C$11)^G7</f>
        <v>0.96872930615146424</v>
      </c>
      <c r="R7" s="4">
        <f t="shared" si="1"/>
        <v>-539096.05980457785</v>
      </c>
      <c r="S7" s="4">
        <f t="shared" si="2"/>
        <v>-539096.05980457785</v>
      </c>
    </row>
    <row r="8" spans="1:19" x14ac:dyDescent="0.25">
      <c r="A8" t="s">
        <v>9</v>
      </c>
      <c r="B8">
        <v>0.1</v>
      </c>
      <c r="F8">
        <v>5</v>
      </c>
      <c r="G8">
        <f t="shared" si="0"/>
        <v>0.41666666666666669</v>
      </c>
      <c r="H8" s="3">
        <f t="shared" si="3"/>
        <v>177.16262975778545</v>
      </c>
      <c r="I8" s="3">
        <f t="shared" si="4"/>
        <v>28647.05882352942</v>
      </c>
      <c r="J8" s="3">
        <f t="shared" si="5"/>
        <v>5456.5826330532</v>
      </c>
      <c r="K8" s="4">
        <f t="shared" si="6"/>
        <v>136414.56582632998</v>
      </c>
      <c r="L8" s="4">
        <f t="shared" si="7"/>
        <v>104357.14285714245</v>
      </c>
      <c r="M8">
        <f t="shared" si="8"/>
        <v>4000</v>
      </c>
      <c r="N8" s="6">
        <f t="shared" si="9"/>
        <v>104353.14285714245</v>
      </c>
      <c r="O8" s="7">
        <f t="shared" si="10"/>
        <v>-452144.99999999983</v>
      </c>
      <c r="P8">
        <f t="shared" si="11"/>
        <v>0</v>
      </c>
      <c r="Q8">
        <f>1/(1+$C$11)^G8</f>
        <v>0.9610656338259429</v>
      </c>
      <c r="R8" s="4">
        <f t="shared" si="1"/>
        <v>-434541.02100623079</v>
      </c>
      <c r="S8" s="4">
        <f t="shared" si="2"/>
        <v>-434541.02100623079</v>
      </c>
    </row>
    <row r="9" spans="1:19" x14ac:dyDescent="0.25">
      <c r="A9" t="s">
        <v>10</v>
      </c>
      <c r="B9" s="1">
        <v>1000000</v>
      </c>
      <c r="C9" t="s">
        <v>11</v>
      </c>
      <c r="F9">
        <v>6</v>
      </c>
      <c r="G9">
        <f t="shared" si="0"/>
        <v>0.5</v>
      </c>
      <c r="H9" s="3">
        <f t="shared" si="3"/>
        <v>173.06652244456464</v>
      </c>
      <c r="I9" s="3">
        <f t="shared" si="4"/>
        <v>33976.744186046519</v>
      </c>
      <c r="J9" s="3">
        <f t="shared" si="5"/>
        <v>5329.6853625170988</v>
      </c>
      <c r="K9" s="4">
        <f t="shared" si="6"/>
        <v>133242.13406292748</v>
      </c>
      <c r="L9" s="4">
        <f t="shared" si="7"/>
        <v>101930.23255813951</v>
      </c>
      <c r="M9">
        <f t="shared" si="8"/>
        <v>4000</v>
      </c>
      <c r="N9" s="6">
        <f t="shared" si="9"/>
        <v>101926.23255813951</v>
      </c>
      <c r="O9" s="7">
        <f t="shared" si="10"/>
        <v>-350218.76744186028</v>
      </c>
      <c r="P9">
        <f t="shared" si="11"/>
        <v>0</v>
      </c>
      <c r="Q9">
        <f>1/(1+$C$11)^G9</f>
        <v>0.95346258924559224</v>
      </c>
      <c r="R9" s="4">
        <f t="shared" si="1"/>
        <v>-333920.49280751601</v>
      </c>
      <c r="S9" s="4">
        <f t="shared" si="2"/>
        <v>-333920.49280751601</v>
      </c>
    </row>
    <row r="10" spans="1:19" x14ac:dyDescent="0.25">
      <c r="A10" t="s">
        <v>12</v>
      </c>
      <c r="B10">
        <v>4000</v>
      </c>
      <c r="C10" t="s">
        <v>13</v>
      </c>
      <c r="F10">
        <v>7</v>
      </c>
      <c r="G10">
        <f t="shared" si="0"/>
        <v>0.58333333333333337</v>
      </c>
      <c r="H10" s="3">
        <f t="shared" si="3"/>
        <v>169.1108468754129</v>
      </c>
      <c r="I10" s="3">
        <f t="shared" si="4"/>
        <v>39183.908045976968</v>
      </c>
      <c r="J10" s="3">
        <f t="shared" si="5"/>
        <v>5207.1638599304497</v>
      </c>
      <c r="K10" s="4">
        <f t="shared" si="6"/>
        <v>130179.09649826123</v>
      </c>
      <c r="L10" s="4">
        <f t="shared" si="7"/>
        <v>99587.008821169846</v>
      </c>
      <c r="M10">
        <f t="shared" si="8"/>
        <v>4000</v>
      </c>
      <c r="N10" s="6">
        <f t="shared" si="9"/>
        <v>99583.008821169846</v>
      </c>
      <c r="O10" s="7">
        <f t="shared" si="10"/>
        <v>-250635.75862069044</v>
      </c>
      <c r="P10">
        <f t="shared" si="11"/>
        <v>0</v>
      </c>
      <c r="Q10">
        <f>1/(1+$C$11)^G10</f>
        <v>0.94591969278089183</v>
      </c>
      <c r="R10" s="4">
        <f t="shared" si="1"/>
        <v>-237081.29979438926</v>
      </c>
      <c r="S10" s="4">
        <f t="shared" si="2"/>
        <v>-237081.29979438926</v>
      </c>
    </row>
    <row r="11" spans="1:19" x14ac:dyDescent="0.25">
      <c r="A11" t="s">
        <v>28</v>
      </c>
      <c r="C11">
        <v>0.1</v>
      </c>
      <c r="F11">
        <v>8</v>
      </c>
      <c r="G11">
        <f t="shared" si="0"/>
        <v>0.66666666666666663</v>
      </c>
      <c r="H11" s="3">
        <f t="shared" si="3"/>
        <v>165.28925619834709</v>
      </c>
      <c r="I11" s="3">
        <f t="shared" si="4"/>
        <v>44272.727272727294</v>
      </c>
      <c r="J11" s="3">
        <f t="shared" si="5"/>
        <v>5088.8192267503255</v>
      </c>
      <c r="K11" s="4">
        <f t="shared" si="6"/>
        <v>127220.48066875813</v>
      </c>
      <c r="L11" s="4">
        <f t="shared" si="7"/>
        <v>97323.667711599963</v>
      </c>
      <c r="M11">
        <f t="shared" si="8"/>
        <v>4000</v>
      </c>
      <c r="N11" s="6">
        <f t="shared" si="9"/>
        <v>97319.667711599963</v>
      </c>
      <c r="O11" s="7">
        <f t="shared" si="10"/>
        <v>-153316.09090909048</v>
      </c>
      <c r="P11">
        <f t="shared" si="11"/>
        <v>0</v>
      </c>
      <c r="Q11">
        <f>1/(1+$C$11)^G11</f>
        <v>0.93843646859669738</v>
      </c>
      <c r="R11" s="4">
        <f t="shared" si="1"/>
        <v>-143877.41093177709</v>
      </c>
      <c r="S11" s="4">
        <f t="shared" si="2"/>
        <v>-143877.41093177709</v>
      </c>
    </row>
    <row r="12" spans="1:19" x14ac:dyDescent="0.25">
      <c r="F12">
        <v>9</v>
      </c>
      <c r="G12">
        <f t="shared" si="0"/>
        <v>0.75</v>
      </c>
      <c r="H12" s="3">
        <f t="shared" si="3"/>
        <v>161.59575811134957</v>
      </c>
      <c r="I12" s="3">
        <f t="shared" si="4"/>
        <v>49247.191011235976</v>
      </c>
      <c r="J12" s="3">
        <f t="shared" si="5"/>
        <v>4974.4637385086826</v>
      </c>
      <c r="K12" s="4">
        <f t="shared" si="6"/>
        <v>124361.59346271706</v>
      </c>
      <c r="L12" s="4">
        <f t="shared" si="7"/>
        <v>95136.618998978563</v>
      </c>
      <c r="M12">
        <f t="shared" si="8"/>
        <v>4000</v>
      </c>
      <c r="N12" s="6">
        <f t="shared" si="9"/>
        <v>95132.618998978563</v>
      </c>
      <c r="O12" s="7">
        <f t="shared" si="10"/>
        <v>-58183.471910111912</v>
      </c>
      <c r="P12">
        <f t="shared" si="11"/>
        <v>0</v>
      </c>
      <c r="Q12">
        <f>1/(1+$C$11)^G12</f>
        <v>0.93101244462222288</v>
      </c>
      <c r="R12" s="4">
        <f t="shared" si="1"/>
        <v>-54169.536419641729</v>
      </c>
      <c r="S12" s="4">
        <f t="shared" si="2"/>
        <v>-54169.536419641729</v>
      </c>
    </row>
    <row r="13" spans="1:19" x14ac:dyDescent="0.25">
      <c r="F13">
        <v>10</v>
      </c>
      <c r="G13">
        <f t="shared" si="0"/>
        <v>0.83333333333333337</v>
      </c>
      <c r="H13" s="3">
        <f t="shared" si="3"/>
        <v>158.02469135802468</v>
      </c>
      <c r="I13" s="3">
        <f t="shared" si="4"/>
        <v>54111.111111111139</v>
      </c>
      <c r="J13" s="3">
        <f t="shared" si="5"/>
        <v>4863.9200998751621</v>
      </c>
      <c r="K13" s="4">
        <f t="shared" si="6"/>
        <v>121598.00249687905</v>
      </c>
      <c r="L13" s="4">
        <f t="shared" si="7"/>
        <v>93022.471910112479</v>
      </c>
      <c r="M13">
        <f t="shared" si="8"/>
        <v>4000</v>
      </c>
      <c r="N13" s="6">
        <f t="shared" si="9"/>
        <v>93018.471910112479</v>
      </c>
      <c r="O13" s="7">
        <f t="shared" si="10"/>
        <v>34835.000000000568</v>
      </c>
      <c r="P13">
        <f t="shared" si="11"/>
        <v>0.83333333333333337</v>
      </c>
      <c r="Q13">
        <f>1/(1+$C$11)^G13</f>
        <v>0.92364715252126117</v>
      </c>
      <c r="R13" s="4">
        <f t="shared" si="1"/>
        <v>32175.248558078656</v>
      </c>
      <c r="S13" s="4">
        <f t="shared" si="2"/>
        <v>32175.248558078656</v>
      </c>
    </row>
    <row r="14" spans="1:19" x14ac:dyDescent="0.25">
      <c r="F14">
        <v>11</v>
      </c>
      <c r="G14">
        <f t="shared" si="0"/>
        <v>0.91666666666666663</v>
      </c>
      <c r="H14" s="3">
        <f t="shared" si="3"/>
        <v>154.5707040212535</v>
      </c>
      <c r="I14" s="3">
        <f t="shared" si="4"/>
        <v>58868.131868131881</v>
      </c>
      <c r="J14" s="3">
        <f t="shared" si="5"/>
        <v>4757.0207570207422</v>
      </c>
      <c r="K14" s="4">
        <f t="shared" si="6"/>
        <v>118925.51892551855</v>
      </c>
      <c r="L14" s="4">
        <f t="shared" si="7"/>
        <v>90978.021978021687</v>
      </c>
      <c r="M14">
        <f t="shared" si="8"/>
        <v>4000</v>
      </c>
      <c r="N14" s="6">
        <f t="shared" si="9"/>
        <v>90974.021978021687</v>
      </c>
      <c r="O14" s="7">
        <f t="shared" si="10"/>
        <v>125809.02197802225</v>
      </c>
      <c r="P14">
        <f t="shared" si="11"/>
        <v>0</v>
      </c>
      <c r="Q14">
        <f>1/(1+$C$11)^G14</f>
        <v>0.91634012766263961</v>
      </c>
      <c r="R14" s="4">
        <f t="shared" si="1"/>
        <v>115283.85526045275</v>
      </c>
      <c r="S14" s="4">
        <f t="shared" si="2"/>
        <v>115283.85526045275</v>
      </c>
    </row>
    <row r="15" spans="1:19" ht="17.25" x14ac:dyDescent="0.3">
      <c r="A15" s="2" t="s">
        <v>17</v>
      </c>
      <c r="F15">
        <v>12</v>
      </c>
      <c r="G15">
        <f t="shared" si="0"/>
        <v>1</v>
      </c>
      <c r="H15" s="3">
        <f t="shared" si="3"/>
        <v>151.2287334593573</v>
      </c>
      <c r="I15" s="3">
        <f t="shared" si="4"/>
        <v>63521.739130434747</v>
      </c>
      <c r="J15" s="3">
        <f t="shared" si="5"/>
        <v>4653.6072623028667</v>
      </c>
      <c r="K15" s="4">
        <f t="shared" si="6"/>
        <v>116340.18155757166</v>
      </c>
      <c r="L15" s="4">
        <f t="shared" si="7"/>
        <v>89000.238891542322</v>
      </c>
      <c r="M15">
        <f t="shared" si="8"/>
        <v>4000</v>
      </c>
      <c r="N15" s="6">
        <f t="shared" si="9"/>
        <v>88996.238891542322</v>
      </c>
      <c r="O15" s="7">
        <f t="shared" si="10"/>
        <v>214805.26086956458</v>
      </c>
      <c r="P15">
        <f t="shared" si="11"/>
        <v>0</v>
      </c>
      <c r="Q15">
        <f>1/(1+$C$11)^G15</f>
        <v>0.90909090909090906</v>
      </c>
      <c r="R15" s="4">
        <f t="shared" si="1"/>
        <v>195277.50988142233</v>
      </c>
      <c r="S15" s="4">
        <f t="shared" si="2"/>
        <v>195277.50988142233</v>
      </c>
    </row>
    <row r="16" spans="1:19" ht="17.25" x14ac:dyDescent="0.3">
      <c r="A16" s="2" t="s">
        <v>18</v>
      </c>
      <c r="F16">
        <v>13</v>
      </c>
      <c r="G16">
        <f t="shared" si="0"/>
        <v>1.0833333333333333</v>
      </c>
      <c r="H16" s="3">
        <f t="shared" si="3"/>
        <v>147.99398774424787</v>
      </c>
      <c r="I16" s="3">
        <f t="shared" si="4"/>
        <v>68075.268817204356</v>
      </c>
      <c r="J16" s="3">
        <f t="shared" si="5"/>
        <v>4553.5296867696088</v>
      </c>
      <c r="K16" s="4">
        <f t="shared" si="6"/>
        <v>113838.24216924023</v>
      </c>
      <c r="L16" s="4">
        <f t="shared" si="7"/>
        <v>87086.255259468773</v>
      </c>
      <c r="M16">
        <f t="shared" si="8"/>
        <v>4000</v>
      </c>
      <c r="N16" s="6">
        <f t="shared" si="9"/>
        <v>87082.255259468773</v>
      </c>
      <c r="O16" s="7">
        <f t="shared" si="10"/>
        <v>301887.51612903335</v>
      </c>
      <c r="P16">
        <f t="shared" si="11"/>
        <v>0</v>
      </c>
      <c r="Q16">
        <f>1/(1+$C$11)^G16</f>
        <v>0.90189903949726447</v>
      </c>
      <c r="R16" s="4">
        <f t="shared" si="1"/>
        <v>272272.0608329901</v>
      </c>
      <c r="S16" s="4">
        <f t="shared" si="2"/>
        <v>272272.0608329901</v>
      </c>
    </row>
    <row r="17" spans="1:19" x14ac:dyDescent="0.25">
      <c r="F17">
        <v>14</v>
      </c>
      <c r="G17">
        <f t="shared" si="0"/>
        <v>1.1666666666666667</v>
      </c>
      <c r="H17" s="3">
        <f t="shared" si="3"/>
        <v>144.8619284744228</v>
      </c>
      <c r="I17" s="3">
        <f t="shared" si="4"/>
        <v>72531.914893617024</v>
      </c>
      <c r="J17" s="3">
        <f t="shared" si="5"/>
        <v>4456.6460764126678</v>
      </c>
      <c r="K17" s="4">
        <f t="shared" si="6"/>
        <v>111416.15191031669</v>
      </c>
      <c r="L17" s="4">
        <f t="shared" si="7"/>
        <v>85233.356211392267</v>
      </c>
      <c r="M17">
        <f t="shared" si="8"/>
        <v>4000</v>
      </c>
      <c r="N17" s="6">
        <f t="shared" si="9"/>
        <v>85229.356211392267</v>
      </c>
      <c r="O17" s="7">
        <f t="shared" si="10"/>
        <v>387116.87234042562</v>
      </c>
      <c r="P17">
        <f t="shared" si="11"/>
        <v>0</v>
      </c>
      <c r="Q17">
        <f>1/(1+$C$11)^G17</f>
        <v>0.89476406519069707</v>
      </c>
      <c r="R17" s="4">
        <f t="shared" si="1"/>
        <v>346378.26639922732</v>
      </c>
      <c r="S17" s="4">
        <f t="shared" si="2"/>
        <v>346378.26639922732</v>
      </c>
    </row>
    <row r="18" spans="1:19" x14ac:dyDescent="0.25">
      <c r="F18">
        <v>15</v>
      </c>
      <c r="G18">
        <f t="shared" si="0"/>
        <v>1.25</v>
      </c>
      <c r="H18" s="3">
        <f t="shared" si="3"/>
        <v>141.82825484764544</v>
      </c>
      <c r="I18" s="3">
        <f t="shared" si="4"/>
        <v>76894.736842105296</v>
      </c>
      <c r="J18" s="3">
        <f t="shared" si="5"/>
        <v>4362.821948488272</v>
      </c>
      <c r="K18" s="4">
        <f t="shared" si="6"/>
        <v>109070.5487122068</v>
      </c>
      <c r="L18" s="4">
        <f t="shared" si="7"/>
        <v>83438.969764838199</v>
      </c>
      <c r="M18">
        <f t="shared" si="8"/>
        <v>4000</v>
      </c>
      <c r="N18" s="6">
        <f t="shared" si="9"/>
        <v>83434.969764838199</v>
      </c>
      <c r="O18" s="7">
        <f t="shared" si="10"/>
        <v>470551.84210526384</v>
      </c>
      <c r="P18">
        <f t="shared" si="11"/>
        <v>0</v>
      </c>
      <c r="Q18">
        <f>1/(1+$C$11)^G18</f>
        <v>0.88768553606937306</v>
      </c>
      <c r="R18" s="4">
        <f t="shared" si="1"/>
        <v>417702.06420764211</v>
      </c>
      <c r="S18" s="4">
        <f t="shared" si="2"/>
        <v>417702.06420764211</v>
      </c>
    </row>
    <row r="19" spans="1:19" x14ac:dyDescent="0.25">
      <c r="F19">
        <v>16</v>
      </c>
      <c r="G19">
        <f t="shared" si="0"/>
        <v>1.3333333333333333</v>
      </c>
      <c r="H19" s="3">
        <f t="shared" si="3"/>
        <v>138.88888888888889</v>
      </c>
      <c r="I19" s="3">
        <f t="shared" si="4"/>
        <v>81166.666666666657</v>
      </c>
      <c r="J19" s="3">
        <f t="shared" si="5"/>
        <v>4271.9298245613609</v>
      </c>
      <c r="K19" s="4">
        <f t="shared" si="6"/>
        <v>106798.24561403402</v>
      </c>
      <c r="L19" s="4">
        <f t="shared" si="7"/>
        <v>81700.657894736025</v>
      </c>
      <c r="M19">
        <f t="shared" si="8"/>
        <v>4000</v>
      </c>
      <c r="N19" s="6">
        <f t="shared" si="9"/>
        <v>81696.657894736025</v>
      </c>
      <c r="O19" s="7">
        <f t="shared" si="10"/>
        <v>552248.49999999988</v>
      </c>
      <c r="P19">
        <f t="shared" si="11"/>
        <v>0</v>
      </c>
      <c r="Q19">
        <f>1/(1+$C$11)^G19</f>
        <v>0.8806630055922402</v>
      </c>
      <c r="R19" s="4">
        <f t="shared" si="1"/>
        <v>486344.82384380617</v>
      </c>
      <c r="S19" s="4">
        <f t="shared" si="2"/>
        <v>486344.82384380617</v>
      </c>
    </row>
    <row r="20" spans="1:19" x14ac:dyDescent="0.25">
      <c r="F20">
        <v>17</v>
      </c>
      <c r="G20">
        <f t="shared" si="0"/>
        <v>1.4166666666666667</v>
      </c>
      <c r="H20" s="3">
        <f t="shared" si="3"/>
        <v>136.03996173876078</v>
      </c>
      <c r="I20" s="3">
        <f t="shared" si="4"/>
        <v>85350.515463917502</v>
      </c>
      <c r="J20" s="3">
        <f t="shared" si="5"/>
        <v>4183.8487972508447</v>
      </c>
      <c r="K20" s="4">
        <f t="shared" si="6"/>
        <v>104596.21993127112</v>
      </c>
      <c r="L20" s="4">
        <f t="shared" si="7"/>
        <v>80016.108247422409</v>
      </c>
      <c r="M20">
        <f t="shared" si="8"/>
        <v>4000</v>
      </c>
      <c r="N20" s="6">
        <f t="shared" si="9"/>
        <v>80012.108247422409</v>
      </c>
      <c r="O20" s="7">
        <f t="shared" si="10"/>
        <v>632260.60824742226</v>
      </c>
      <c r="P20">
        <f t="shared" si="11"/>
        <v>0</v>
      </c>
      <c r="Q20">
        <f>1/(1+$C$11)^G20</f>
        <v>0.873696030750857</v>
      </c>
      <c r="R20" s="4">
        <f t="shared" si="1"/>
        <v>552403.58382589545</v>
      </c>
      <c r="S20" s="4">
        <f t="shared" si="2"/>
        <v>552403.58382589545</v>
      </c>
    </row>
    <row r="21" spans="1:19" x14ac:dyDescent="0.25">
      <c r="A21" t="s">
        <v>27</v>
      </c>
      <c r="C21">
        <f>SUM(P3:P63)</f>
        <v>0.83333333333333337</v>
      </c>
      <c r="F21">
        <v>18</v>
      </c>
      <c r="G21">
        <f t="shared" si="0"/>
        <v>1.5</v>
      </c>
      <c r="H21" s="3">
        <f t="shared" si="3"/>
        <v>133.27780091628486</v>
      </c>
      <c r="I21" s="3">
        <f t="shared" si="4"/>
        <v>89448.979591836789</v>
      </c>
      <c r="J21" s="3">
        <f t="shared" si="5"/>
        <v>4098.4641279192874</v>
      </c>
      <c r="K21" s="4">
        <f t="shared" si="6"/>
        <v>102461.60319798219</v>
      </c>
      <c r="L21" s="4">
        <f t="shared" si="7"/>
        <v>78383.126446456372</v>
      </c>
      <c r="M21">
        <f t="shared" si="8"/>
        <v>4000</v>
      </c>
      <c r="N21" s="6">
        <f t="shared" si="9"/>
        <v>78379.126446456372</v>
      </c>
      <c r="O21" s="7">
        <f t="shared" si="10"/>
        <v>710639.73469387868</v>
      </c>
      <c r="P21">
        <f t="shared" si="11"/>
        <v>0</v>
      </c>
      <c r="Q21">
        <f>1/(1+$C$11)^G21</f>
        <v>0.86678417204144742</v>
      </c>
      <c r="R21" s="4">
        <f t="shared" si="1"/>
        <v>615971.27405638748</v>
      </c>
      <c r="S21" s="4">
        <f t="shared" si="2"/>
        <v>615971.27405638748</v>
      </c>
    </row>
    <row r="22" spans="1:19" x14ac:dyDescent="0.25">
      <c r="A22" t="s">
        <v>32</v>
      </c>
      <c r="C22" s="1">
        <f>S1</f>
        <v>1857436.9077408479</v>
      </c>
      <c r="F22">
        <v>19</v>
      </c>
      <c r="G22">
        <f t="shared" si="0"/>
        <v>1.5833333333333333</v>
      </c>
      <c r="H22" s="3">
        <f t="shared" si="3"/>
        <v>130.59891847770635</v>
      </c>
      <c r="I22" s="3">
        <f t="shared" si="4"/>
        <v>93464.646464646488</v>
      </c>
      <c r="J22" s="3">
        <f t="shared" si="5"/>
        <v>4015.6668728096993</v>
      </c>
      <c r="K22" s="4">
        <f t="shared" si="6"/>
        <v>100391.67182024248</v>
      </c>
      <c r="L22" s="4">
        <f t="shared" si="7"/>
        <v>76799.628942485491</v>
      </c>
      <c r="M22">
        <f t="shared" si="8"/>
        <v>4000</v>
      </c>
      <c r="N22" s="6">
        <f t="shared" si="9"/>
        <v>76795.628942485491</v>
      </c>
      <c r="O22" s="7">
        <f t="shared" si="10"/>
        <v>787435.36363636423</v>
      </c>
      <c r="P22">
        <f t="shared" si="11"/>
        <v>0</v>
      </c>
      <c r="Q22">
        <f>1/(1+$C$11)^G22</f>
        <v>0.85992699343717438</v>
      </c>
      <c r="R22" s="4">
        <f t="shared" si="1"/>
        <v>677136.92477792676</v>
      </c>
      <c r="S22" s="4">
        <f t="shared" si="2"/>
        <v>677136.92477792676</v>
      </c>
    </row>
    <row r="23" spans="1:19" x14ac:dyDescent="0.25">
      <c r="C23" s="8"/>
      <c r="F23">
        <v>20</v>
      </c>
      <c r="G23">
        <f t="shared" si="0"/>
        <v>1.6666666666666667</v>
      </c>
      <c r="H23" s="3">
        <f t="shared" si="3"/>
        <v>128</v>
      </c>
      <c r="I23" s="3">
        <f t="shared" si="4"/>
        <v>97399.999999999985</v>
      </c>
      <c r="J23" s="3">
        <f t="shared" si="5"/>
        <v>3935.3535353534971</v>
      </c>
      <c r="K23" s="4">
        <f t="shared" si="6"/>
        <v>98383.838383837428</v>
      </c>
      <c r="L23" s="4">
        <f t="shared" si="7"/>
        <v>75263.636363635625</v>
      </c>
      <c r="M23">
        <f t="shared" si="8"/>
        <v>4000</v>
      </c>
      <c r="N23" s="6">
        <f t="shared" si="9"/>
        <v>75259.636363635625</v>
      </c>
      <c r="O23" s="7">
        <f t="shared" si="10"/>
        <v>862694.99999999988</v>
      </c>
      <c r="P23">
        <f t="shared" si="11"/>
        <v>0</v>
      </c>
      <c r="Q23">
        <f>1/(1+$C$11)^G23</f>
        <v>0.85312406236063398</v>
      </c>
      <c r="R23" s="4">
        <f t="shared" si="1"/>
        <v>735985.86297820706</v>
      </c>
      <c r="S23" s="4">
        <f t="shared" si="2"/>
        <v>735985.86297820706</v>
      </c>
    </row>
    <row r="24" spans="1:19" x14ac:dyDescent="0.25">
      <c r="F24">
        <v>21</v>
      </c>
      <c r="G24">
        <f t="shared" si="0"/>
        <v>1.75</v>
      </c>
      <c r="H24" s="3">
        <f t="shared" si="3"/>
        <v>125.47789432408588</v>
      </c>
      <c r="I24" s="3">
        <f t="shared" si="4"/>
        <v>101257.42574257425</v>
      </c>
      <c r="J24" s="3">
        <f t="shared" si="5"/>
        <v>3857.425742574269</v>
      </c>
      <c r="K24" s="4">
        <f t="shared" si="6"/>
        <v>96435.643564356724</v>
      </c>
      <c r="L24" s="4">
        <f t="shared" si="7"/>
        <v>73773.267326732894</v>
      </c>
      <c r="M24">
        <f t="shared" si="8"/>
        <v>4000</v>
      </c>
      <c r="N24" s="6">
        <f t="shared" si="9"/>
        <v>73769.267326732894</v>
      </c>
      <c r="O24" s="7">
        <f t="shared" si="10"/>
        <v>936464.26732673275</v>
      </c>
      <c r="P24">
        <f t="shared" si="11"/>
        <v>0</v>
      </c>
      <c r="Q24">
        <f>1/(1+$C$11)^G24</f>
        <v>0.84637494965656612</v>
      </c>
      <c r="R24" s="4">
        <f t="shared" si="1"/>
        <v>792599.89711383649</v>
      </c>
      <c r="S24" s="4">
        <f t="shared" si="2"/>
        <v>792599.89711383649</v>
      </c>
    </row>
    <row r="25" spans="1:19" x14ac:dyDescent="0.25">
      <c r="F25">
        <v>22</v>
      </c>
      <c r="G25">
        <f t="shared" si="0"/>
        <v>1.8333333333333333</v>
      </c>
      <c r="H25" s="3">
        <f t="shared" si="3"/>
        <v>123.02960399846214</v>
      </c>
      <c r="I25" s="3">
        <f t="shared" si="4"/>
        <v>105039.21568627447</v>
      </c>
      <c r="J25" s="3">
        <f t="shared" si="5"/>
        <v>3781.7899437002197</v>
      </c>
      <c r="K25" s="4">
        <f t="shared" si="6"/>
        <v>94544.748592505493</v>
      </c>
      <c r="L25" s="4">
        <f t="shared" si="7"/>
        <v>72326.732673266699</v>
      </c>
      <c r="M25">
        <f t="shared" si="8"/>
        <v>4000</v>
      </c>
      <c r="N25" s="6">
        <f t="shared" si="9"/>
        <v>72322.732673266699</v>
      </c>
      <c r="O25" s="7">
        <f t="shared" si="10"/>
        <v>1008786.9999999994</v>
      </c>
      <c r="P25">
        <f t="shared" si="11"/>
        <v>0</v>
      </c>
      <c r="Q25">
        <f>1/(1+$C$11)^G25</f>
        <v>0.8396792295647828</v>
      </c>
      <c r="R25" s="4">
        <f t="shared" si="1"/>
        <v>847057.49095496803</v>
      </c>
      <c r="S25" s="4">
        <f t="shared" si="2"/>
        <v>847057.49095496803</v>
      </c>
    </row>
    <row r="26" spans="1:19" x14ac:dyDescent="0.25">
      <c r="F26">
        <v>23</v>
      </c>
      <c r="G26">
        <f t="shared" si="0"/>
        <v>1.9166666666666667</v>
      </c>
      <c r="H26" s="3">
        <f t="shared" si="3"/>
        <v>120.65227636912054</v>
      </c>
      <c r="I26" s="3">
        <f t="shared" si="4"/>
        <v>108747.572815534</v>
      </c>
      <c r="J26" s="3">
        <f t="shared" si="5"/>
        <v>3708.3571292595298</v>
      </c>
      <c r="K26" s="4">
        <f t="shared" si="6"/>
        <v>92708.928231488244</v>
      </c>
      <c r="L26" s="4">
        <f t="shared" si="7"/>
        <v>70922.330097088503</v>
      </c>
      <c r="M26">
        <f t="shared" si="8"/>
        <v>4000</v>
      </c>
      <c r="N26" s="6">
        <f t="shared" si="9"/>
        <v>70918.330097088503</v>
      </c>
      <c r="O26" s="7">
        <f t="shared" si="10"/>
        <v>1079705.3300970879</v>
      </c>
      <c r="P26">
        <f t="shared" si="11"/>
        <v>0</v>
      </c>
      <c r="Q26">
        <f>1/(1+$C$11)^G26</f>
        <v>0.83303647969330885</v>
      </c>
      <c r="R26" s="4">
        <f t="shared" si="1"/>
        <v>899433.92729018012</v>
      </c>
      <c r="S26" s="4">
        <f t="shared" si="2"/>
        <v>899433.92729018012</v>
      </c>
    </row>
    <row r="27" spans="1:19" x14ac:dyDescent="0.25">
      <c r="F27">
        <v>24</v>
      </c>
      <c r="G27">
        <f t="shared" si="0"/>
        <v>2</v>
      </c>
      <c r="H27" s="3">
        <f t="shared" si="3"/>
        <v>118.34319526627218</v>
      </c>
      <c r="I27" s="3">
        <f t="shared" si="4"/>
        <v>112384.61538461543</v>
      </c>
      <c r="J27" s="3">
        <f t="shared" si="5"/>
        <v>3637.04256908143</v>
      </c>
      <c r="K27" s="4">
        <f t="shared" si="6"/>
        <v>90926.064227035749</v>
      </c>
      <c r="L27" s="4">
        <f t="shared" si="7"/>
        <v>69558.439133682346</v>
      </c>
      <c r="M27">
        <f t="shared" si="8"/>
        <v>4000</v>
      </c>
      <c r="N27" s="6">
        <f t="shared" si="9"/>
        <v>69554.439133682346</v>
      </c>
      <c r="O27" s="7">
        <f t="shared" si="10"/>
        <v>1149259.7692307702</v>
      </c>
      <c r="P27">
        <f t="shared" si="11"/>
        <v>0</v>
      </c>
      <c r="Q27">
        <f>1/(1+$C$11)^G27</f>
        <v>0.82644628099173545</v>
      </c>
      <c r="R27" s="4">
        <f t="shared" si="1"/>
        <v>949801.46217419009</v>
      </c>
      <c r="S27" s="4">
        <f t="shared" si="2"/>
        <v>949801.46217419009</v>
      </c>
    </row>
    <row r="28" spans="1:19" x14ac:dyDescent="0.25">
      <c r="F28">
        <v>25</v>
      </c>
      <c r="G28">
        <f t="shared" si="0"/>
        <v>2.0833333333333335</v>
      </c>
      <c r="H28" s="3">
        <f t="shared" si="3"/>
        <v>116.09977324263039</v>
      </c>
      <c r="I28" s="3">
        <f t="shared" si="4"/>
        <v>115952.38095238099</v>
      </c>
      <c r="J28" s="3">
        <f t="shared" si="5"/>
        <v>3567.7655677655566</v>
      </c>
      <c r="K28" s="4">
        <f t="shared" si="6"/>
        <v>89194.139194138916</v>
      </c>
      <c r="L28" s="4">
        <f t="shared" si="7"/>
        <v>68233.516483516272</v>
      </c>
      <c r="M28">
        <f t="shared" si="8"/>
        <v>4000</v>
      </c>
      <c r="N28" s="6">
        <f t="shared" si="9"/>
        <v>68229.516483516272</v>
      </c>
      <c r="O28" s="7">
        <f t="shared" si="10"/>
        <v>1217489.2857142864</v>
      </c>
      <c r="P28">
        <f t="shared" si="11"/>
        <v>0</v>
      </c>
      <c r="Q28">
        <f>1/(1+$C$11)^G28</f>
        <v>0.81990821772478584</v>
      </c>
      <c r="R28" s="4">
        <f t="shared" si="1"/>
        <v>998229.47034902312</v>
      </c>
      <c r="S28" s="4">
        <f t="shared" si="2"/>
        <v>998229.47034902312</v>
      </c>
    </row>
    <row r="29" spans="1:19" x14ac:dyDescent="0.25">
      <c r="F29">
        <v>26</v>
      </c>
      <c r="G29">
        <f t="shared" si="0"/>
        <v>2.1666666666666665</v>
      </c>
      <c r="H29" s="3">
        <f t="shared" si="3"/>
        <v>113.91954432182271</v>
      </c>
      <c r="I29" s="3">
        <f t="shared" si="4"/>
        <v>119452.83018867923</v>
      </c>
      <c r="J29" s="3">
        <f t="shared" si="5"/>
        <v>3500.4492362982419</v>
      </c>
      <c r="K29" s="4">
        <f t="shared" si="6"/>
        <v>87511.230907456047</v>
      </c>
      <c r="L29" s="4">
        <f t="shared" si="7"/>
        <v>66946.091644203872</v>
      </c>
      <c r="M29">
        <f t="shared" si="8"/>
        <v>4000</v>
      </c>
      <c r="N29" s="6">
        <f t="shared" si="9"/>
        <v>66942.091644203872</v>
      </c>
      <c r="O29" s="7">
        <f t="shared" si="10"/>
        <v>1284431.3773584901</v>
      </c>
      <c r="P29">
        <f t="shared" si="11"/>
        <v>0</v>
      </c>
      <c r="Q29">
        <f>1/(1+$C$11)^G29</f>
        <v>0.81342187744608818</v>
      </c>
      <c r="R29" s="4">
        <f t="shared" si="1"/>
        <v>1044784.582421608</v>
      </c>
      <c r="S29" s="4">
        <f t="shared" si="2"/>
        <v>1044784.582421608</v>
      </c>
    </row>
    <row r="30" spans="1:19" x14ac:dyDescent="0.25">
      <c r="F30">
        <v>27</v>
      </c>
      <c r="G30">
        <f t="shared" si="0"/>
        <v>2.25</v>
      </c>
      <c r="H30" s="3">
        <f t="shared" si="3"/>
        <v>111.80015721897111</v>
      </c>
      <c r="I30" s="3">
        <f t="shared" si="4"/>
        <v>122887.8504672897</v>
      </c>
      <c r="J30" s="3">
        <f t="shared" si="5"/>
        <v>3435.0202786104637</v>
      </c>
      <c r="K30" s="4">
        <f t="shared" si="6"/>
        <v>85875.506965261593</v>
      </c>
      <c r="L30" s="4">
        <f t="shared" si="7"/>
        <v>65694.762828425111</v>
      </c>
      <c r="M30">
        <f t="shared" si="8"/>
        <v>4000</v>
      </c>
      <c r="N30" s="6">
        <f t="shared" si="9"/>
        <v>65690.762828425111</v>
      </c>
      <c r="O30" s="7">
        <f t="shared" si="10"/>
        <v>1350122.1401869152</v>
      </c>
      <c r="P30">
        <f t="shared" si="11"/>
        <v>0</v>
      </c>
      <c r="Q30">
        <f>1/(1+$C$11)^G30</f>
        <v>0.80698685097215728</v>
      </c>
      <c r="R30" s="4">
        <f t="shared" si="1"/>
        <v>1089530.8143372282</v>
      </c>
      <c r="S30" s="4">
        <f t="shared" si="2"/>
        <v>1089530.8143372282</v>
      </c>
    </row>
    <row r="31" spans="1:19" x14ac:dyDescent="0.25">
      <c r="F31">
        <v>28</v>
      </c>
      <c r="G31">
        <f t="shared" si="0"/>
        <v>2.3333333333333335</v>
      </c>
      <c r="H31" s="3">
        <f t="shared" si="3"/>
        <v>109.73936899862825</v>
      </c>
      <c r="I31" s="3">
        <f t="shared" si="4"/>
        <v>126259.2592592593</v>
      </c>
      <c r="J31" s="3">
        <f t="shared" si="5"/>
        <v>3371.408791969603</v>
      </c>
      <c r="K31" s="4">
        <f t="shared" si="6"/>
        <v>84285.219799240076</v>
      </c>
      <c r="L31" s="4">
        <f t="shared" si="7"/>
        <v>64478.193146418664</v>
      </c>
      <c r="M31">
        <f t="shared" si="8"/>
        <v>4000</v>
      </c>
      <c r="N31" s="6">
        <f t="shared" si="9"/>
        <v>64474.193146418664</v>
      </c>
      <c r="O31" s="7">
        <f t="shared" si="10"/>
        <v>1414596.333333334</v>
      </c>
      <c r="P31">
        <f t="shared" si="11"/>
        <v>0</v>
      </c>
      <c r="Q31">
        <f>1/(1+$C$11)^G31</f>
        <v>0.80060273235658186</v>
      </c>
      <c r="R31" s="4">
        <f t="shared" si="1"/>
        <v>1132529.6896482692</v>
      </c>
      <c r="S31" s="4">
        <f t="shared" si="2"/>
        <v>1132529.6896482692</v>
      </c>
    </row>
    <row r="32" spans="1:19" x14ac:dyDescent="0.25">
      <c r="F32">
        <v>29</v>
      </c>
      <c r="G32">
        <f t="shared" si="0"/>
        <v>2.4166666666666665</v>
      </c>
      <c r="H32" s="3">
        <f t="shared" si="3"/>
        <v>107.73503913811969</v>
      </c>
      <c r="I32" s="3">
        <f t="shared" si="4"/>
        <v>129568.80733944959</v>
      </c>
      <c r="J32" s="3">
        <f t="shared" si="5"/>
        <v>3309.5480801902886</v>
      </c>
      <c r="K32" s="4">
        <f t="shared" si="6"/>
        <v>82738.702004757215</v>
      </c>
      <c r="L32" s="4">
        <f t="shared" si="7"/>
        <v>63295.107033639266</v>
      </c>
      <c r="M32">
        <f t="shared" si="8"/>
        <v>4000</v>
      </c>
      <c r="N32" s="6">
        <f t="shared" si="9"/>
        <v>63291.107033639266</v>
      </c>
      <c r="O32" s="7">
        <f t="shared" si="10"/>
        <v>1477887.4403669732</v>
      </c>
      <c r="P32">
        <f t="shared" si="11"/>
        <v>0</v>
      </c>
      <c r="Q32">
        <f>1/(1+$C$11)^G32</f>
        <v>0.79426911886441542</v>
      </c>
      <c r="R32" s="4">
        <f t="shared" si="1"/>
        <v>1173840.355041062</v>
      </c>
      <c r="S32" s="4">
        <f t="shared" si="2"/>
        <v>1173840.355041062</v>
      </c>
    </row>
    <row r="33" spans="6:19" x14ac:dyDescent="0.25">
      <c r="F33">
        <v>30</v>
      </c>
      <c r="G33">
        <f t="shared" si="0"/>
        <v>2.5</v>
      </c>
      <c r="H33" s="3">
        <f t="shared" si="3"/>
        <v>105.78512396694215</v>
      </c>
      <c r="I33" s="3">
        <f t="shared" si="4"/>
        <v>132818.18181818182</v>
      </c>
      <c r="J33" s="3">
        <f t="shared" si="5"/>
        <v>3249.3744787322357</v>
      </c>
      <c r="K33" s="4">
        <f t="shared" si="6"/>
        <v>81234.361968305893</v>
      </c>
      <c r="L33" s="4">
        <f t="shared" si="7"/>
        <v>62144.286905754008</v>
      </c>
      <c r="M33">
        <f t="shared" si="8"/>
        <v>4000</v>
      </c>
      <c r="N33" s="6">
        <f t="shared" si="9"/>
        <v>62140.286905754008</v>
      </c>
      <c r="O33" s="7">
        <f t="shared" si="10"/>
        <v>1540027.7272727271</v>
      </c>
      <c r="P33">
        <f t="shared" si="11"/>
        <v>0</v>
      </c>
      <c r="Q33">
        <f>1/(1+$C$11)^G33</f>
        <v>0.78798561094677033</v>
      </c>
      <c r="R33" s="4">
        <f t="shared" si="1"/>
        <v>1213519.689549966</v>
      </c>
      <c r="S33" s="4">
        <f t="shared" si="2"/>
        <v>1213519.689549966</v>
      </c>
    </row>
    <row r="34" spans="6:19" x14ac:dyDescent="0.25">
      <c r="F34">
        <v>31</v>
      </c>
      <c r="G34">
        <f t="shared" si="0"/>
        <v>2.5833333333333335</v>
      </c>
      <c r="H34" s="3">
        <f t="shared" si="3"/>
        <v>103.88767145523903</v>
      </c>
      <c r="I34" s="3">
        <f t="shared" si="4"/>
        <v>136009.00900900899</v>
      </c>
      <c r="J34" s="3">
        <f t="shared" si="5"/>
        <v>3190.8271908271709</v>
      </c>
      <c r="K34" s="4">
        <f t="shared" si="6"/>
        <v>79770.679770679271</v>
      </c>
      <c r="L34" s="4">
        <f t="shared" si="7"/>
        <v>61024.570024569643</v>
      </c>
      <c r="M34">
        <f t="shared" si="8"/>
        <v>4000</v>
      </c>
      <c r="N34" s="6">
        <f t="shared" si="9"/>
        <v>61020.570024569643</v>
      </c>
      <c r="O34" s="7">
        <f t="shared" si="10"/>
        <v>1601048.2972972968</v>
      </c>
      <c r="P34">
        <f t="shared" si="11"/>
        <v>0</v>
      </c>
      <c r="Q34">
        <f>1/(1+$C$11)^G34</f>
        <v>0.78175181221561307</v>
      </c>
      <c r="R34" s="4">
        <f t="shared" si="1"/>
        <v>1251622.4078568835</v>
      </c>
      <c r="S34" s="4">
        <f t="shared" si="2"/>
        <v>1251622.4078568835</v>
      </c>
    </row>
    <row r="35" spans="6:19" x14ac:dyDescent="0.25">
      <c r="F35">
        <v>32</v>
      </c>
      <c r="G35">
        <f t="shared" si="0"/>
        <v>2.6666666666666665</v>
      </c>
      <c r="H35" s="3">
        <f t="shared" si="3"/>
        <v>102.04081632653063</v>
      </c>
      <c r="I35" s="3">
        <f t="shared" si="4"/>
        <v>139142.85714285716</v>
      </c>
      <c r="J35" s="3">
        <f t="shared" si="5"/>
        <v>3133.8481338481652</v>
      </c>
      <c r="K35" s="4">
        <f t="shared" si="6"/>
        <v>78346.203346204129</v>
      </c>
      <c r="L35" s="4">
        <f t="shared" si="7"/>
        <v>59934.845559846159</v>
      </c>
      <c r="M35">
        <f t="shared" si="8"/>
        <v>4000</v>
      </c>
      <c r="N35" s="6">
        <f t="shared" si="9"/>
        <v>59930.845559846159</v>
      </c>
      <c r="O35" s="7">
        <f t="shared" si="10"/>
        <v>1660979.142857143</v>
      </c>
      <c r="P35">
        <f t="shared" si="11"/>
        <v>0</v>
      </c>
      <c r="Q35">
        <f>1/(1+$C$11)^G35</f>
        <v>0.77556732941875806</v>
      </c>
      <c r="R35" s="4">
        <f t="shared" si="1"/>
        <v>1288201.1580459722</v>
      </c>
      <c r="S35" s="4">
        <f t="shared" si="2"/>
        <v>1288201.1580459722</v>
      </c>
    </row>
    <row r="36" spans="6:19" x14ac:dyDescent="0.25">
      <c r="F36">
        <v>33</v>
      </c>
      <c r="G36">
        <f t="shared" si="0"/>
        <v>2.75</v>
      </c>
      <c r="H36" s="3">
        <f t="shared" si="3"/>
        <v>100.24277547184587</v>
      </c>
      <c r="I36" s="3">
        <f t="shared" si="4"/>
        <v>142221.23893805311</v>
      </c>
      <c r="J36" s="3">
        <f t="shared" si="5"/>
        <v>3078.38179519595</v>
      </c>
      <c r="K36" s="4">
        <f t="shared" si="6"/>
        <v>76959.544879898749</v>
      </c>
      <c r="L36" s="4">
        <f t="shared" si="7"/>
        <v>58874.051833122539</v>
      </c>
      <c r="M36">
        <f t="shared" si="8"/>
        <v>4000</v>
      </c>
      <c r="N36" s="6">
        <f t="shared" si="9"/>
        <v>58870.051833122539</v>
      </c>
      <c r="O36" s="7">
        <f t="shared" si="10"/>
        <v>1719849.1946902655</v>
      </c>
      <c r="P36">
        <f t="shared" si="11"/>
        <v>0</v>
      </c>
      <c r="Q36">
        <f>1/(1+$C$11)^G36</f>
        <v>0.76943177241506011</v>
      </c>
      <c r="R36" s="4">
        <f t="shared" si="1"/>
        <v>1323306.6141571447</v>
      </c>
      <c r="S36" s="4">
        <f t="shared" si="2"/>
        <v>1323306.6141571447</v>
      </c>
    </row>
    <row r="37" spans="6:19" x14ac:dyDescent="0.25">
      <c r="F37">
        <v>34</v>
      </c>
      <c r="G37">
        <f t="shared" si="0"/>
        <v>2.8333333333333335</v>
      </c>
      <c r="H37" s="3">
        <f t="shared" si="3"/>
        <v>98.491843644198212</v>
      </c>
      <c r="I37" s="3">
        <f t="shared" si="4"/>
        <v>145245.61403508775</v>
      </c>
      <c r="J37" s="3">
        <f t="shared" si="5"/>
        <v>3024.3750970346446</v>
      </c>
      <c r="K37" s="4">
        <f t="shared" si="6"/>
        <v>75609.377425866114</v>
      </c>
      <c r="L37" s="4">
        <f t="shared" si="7"/>
        <v>57841.173730787574</v>
      </c>
      <c r="M37">
        <f t="shared" si="8"/>
        <v>4000</v>
      </c>
      <c r="N37" s="6">
        <f t="shared" si="9"/>
        <v>57837.173730787574</v>
      </c>
      <c r="O37" s="7">
        <f t="shared" si="10"/>
        <v>1777686.368421053</v>
      </c>
      <c r="P37">
        <f t="shared" si="11"/>
        <v>0</v>
      </c>
      <c r="Q37">
        <f>1/(1+$C$11)^G37</f>
        <v>0.76334475414980252</v>
      </c>
      <c r="R37" s="4">
        <f t="shared" si="1"/>
        <v>1356987.5638578241</v>
      </c>
      <c r="S37" s="4">
        <f t="shared" si="2"/>
        <v>1356987.5638578241</v>
      </c>
    </row>
    <row r="38" spans="6:19" x14ac:dyDescent="0.25">
      <c r="F38">
        <v>35</v>
      </c>
      <c r="G38">
        <f t="shared" si="0"/>
        <v>2.9166666666666665</v>
      </c>
      <c r="H38" s="3">
        <f t="shared" si="3"/>
        <v>96.786389413988658</v>
      </c>
      <c r="I38" s="3">
        <f t="shared" si="4"/>
        <v>148217.39130434784</v>
      </c>
      <c r="J38" s="3">
        <f t="shared" si="5"/>
        <v>2971.7772692600847</v>
      </c>
      <c r="K38" s="4">
        <f t="shared" si="6"/>
        <v>74294.431731502118</v>
      </c>
      <c r="L38" s="4">
        <f t="shared" si="7"/>
        <v>56835.24027459912</v>
      </c>
      <c r="M38">
        <f t="shared" si="8"/>
        <v>4000</v>
      </c>
      <c r="N38" s="6">
        <f t="shared" si="9"/>
        <v>56831.24027459912</v>
      </c>
      <c r="O38" s="7">
        <f t="shared" si="10"/>
        <v>1834517.6086956521</v>
      </c>
      <c r="P38">
        <f t="shared" si="11"/>
        <v>0</v>
      </c>
      <c r="Q38">
        <f>1/(1+$C$11)^G38</f>
        <v>0.75730589063028064</v>
      </c>
      <c r="R38" s="4">
        <f t="shared" si="1"/>
        <v>1389290.9915301935</v>
      </c>
      <c r="S38" s="4">
        <f t="shared" si="2"/>
        <v>1389290.9915301935</v>
      </c>
    </row>
    <row r="39" spans="6:19" x14ac:dyDescent="0.25">
      <c r="F39">
        <v>36</v>
      </c>
      <c r="G39">
        <f t="shared" si="0"/>
        <v>3</v>
      </c>
      <c r="H39" s="3">
        <f t="shared" si="3"/>
        <v>95.124851367419737</v>
      </c>
      <c r="I39" s="3">
        <f t="shared" si="4"/>
        <v>151137.93103448275</v>
      </c>
      <c r="J39" s="3">
        <f t="shared" si="5"/>
        <v>2920.5397301349149</v>
      </c>
      <c r="K39" s="4">
        <f t="shared" si="6"/>
        <v>73013.493253372872</v>
      </c>
      <c r="L39" s="4">
        <f t="shared" si="7"/>
        <v>55855.322338830243</v>
      </c>
      <c r="M39">
        <f t="shared" si="8"/>
        <v>4000</v>
      </c>
      <c r="N39" s="6">
        <f t="shared" si="9"/>
        <v>55851.322338830243</v>
      </c>
      <c r="O39" s="7">
        <f t="shared" si="10"/>
        <v>1890368.9310344823</v>
      </c>
      <c r="P39">
        <f t="shared" si="11"/>
        <v>0</v>
      </c>
      <c r="Q39">
        <f>1/(1+$C$11)^G39</f>
        <v>0.75131480090157754</v>
      </c>
      <c r="R39" s="4">
        <f t="shared" si="1"/>
        <v>1420262.1570507002</v>
      </c>
      <c r="S39" s="4">
        <f t="shared" si="2"/>
        <v>1420262.1570507002</v>
      </c>
    </row>
    <row r="40" spans="6:19" x14ac:dyDescent="0.25">
      <c r="F40">
        <v>37</v>
      </c>
      <c r="G40">
        <f t="shared" si="0"/>
        <v>3.0833333333333335</v>
      </c>
      <c r="H40" s="3">
        <f t="shared" si="3"/>
        <v>93.505734531375566</v>
      </c>
      <c r="I40" s="3">
        <f t="shared" si="4"/>
        <v>154008.54700854703</v>
      </c>
      <c r="J40" s="3">
        <f t="shared" si="5"/>
        <v>2870.6159740642761</v>
      </c>
      <c r="K40" s="4">
        <f t="shared" si="6"/>
        <v>71765.399351606902</v>
      </c>
      <c r="L40" s="4">
        <f t="shared" si="7"/>
        <v>54900.53050397928</v>
      </c>
      <c r="M40">
        <f t="shared" si="8"/>
        <v>4000</v>
      </c>
      <c r="N40" s="6">
        <f t="shared" si="9"/>
        <v>54896.53050397928</v>
      </c>
      <c r="O40" s="7">
        <f t="shared" si="10"/>
        <v>1945265.4615384615</v>
      </c>
      <c r="P40">
        <f t="shared" si="11"/>
        <v>0</v>
      </c>
      <c r="Q40">
        <f>1/(1+$C$11)^G40</f>
        <v>0.74537110702253251</v>
      </c>
      <c r="R40" s="4">
        <f t="shared" si="1"/>
        <v>1449944.6705196206</v>
      </c>
      <c r="S40" s="4">
        <f t="shared" si="2"/>
        <v>1449944.6705196206</v>
      </c>
    </row>
    <row r="41" spans="6:19" x14ac:dyDescent="0.25">
      <c r="F41">
        <v>38</v>
      </c>
      <c r="G41">
        <f t="shared" si="0"/>
        <v>3.1666666666666665</v>
      </c>
      <c r="H41" s="3">
        <f t="shared" si="3"/>
        <v>91.927607009480028</v>
      </c>
      <c r="I41" s="3">
        <f t="shared" si="4"/>
        <v>156830.50847457632</v>
      </c>
      <c r="J41" s="3">
        <f t="shared" si="5"/>
        <v>2821.9614660292864</v>
      </c>
      <c r="K41" s="4">
        <f t="shared" si="6"/>
        <v>70549.03665073216</v>
      </c>
      <c r="L41" s="4">
        <f t="shared" si="7"/>
        <v>53970.013037810102</v>
      </c>
      <c r="M41">
        <f t="shared" si="8"/>
        <v>4000</v>
      </c>
      <c r="N41" s="6">
        <f t="shared" si="9"/>
        <v>53966.013037810102</v>
      </c>
      <c r="O41" s="7">
        <f t="shared" si="10"/>
        <v>1999231.4745762716</v>
      </c>
      <c r="P41">
        <f t="shared" si="11"/>
        <v>0</v>
      </c>
      <c r="Q41">
        <f>1/(1+$C$11)^G41</f>
        <v>0.73947443404189828</v>
      </c>
      <c r="R41" s="4">
        <f t="shared" si="1"/>
        <v>1478380.5631810382</v>
      </c>
      <c r="S41" s="4">
        <f t="shared" si="2"/>
        <v>1478380.5631810382</v>
      </c>
    </row>
    <row r="42" spans="6:19" x14ac:dyDescent="0.25">
      <c r="F42">
        <v>39</v>
      </c>
      <c r="G42">
        <f t="shared" si="0"/>
        <v>3.25</v>
      </c>
      <c r="H42" s="3">
        <f t="shared" si="3"/>
        <v>90.389096815196652</v>
      </c>
      <c r="I42" s="3">
        <f t="shared" si="4"/>
        <v>159605.04201680678</v>
      </c>
      <c r="J42" s="3">
        <f t="shared" si="5"/>
        <v>2774.5335422304634</v>
      </c>
      <c r="K42" s="4">
        <f t="shared" si="6"/>
        <v>69363.338555761584</v>
      </c>
      <c r="L42" s="4">
        <f t="shared" si="7"/>
        <v>53062.953995157608</v>
      </c>
      <c r="M42">
        <f t="shared" si="8"/>
        <v>4000</v>
      </c>
      <c r="N42" s="6">
        <f t="shared" si="9"/>
        <v>53058.953995157608</v>
      </c>
      <c r="O42" s="7">
        <f t="shared" si="10"/>
        <v>2052290.4285714291</v>
      </c>
      <c r="P42">
        <f t="shared" si="11"/>
        <v>0</v>
      </c>
      <c r="Q42">
        <f>1/(1+$C$11)^G42</f>
        <v>0.73362440997468836</v>
      </c>
      <c r="R42" s="4">
        <f t="shared" si="1"/>
        <v>1505610.3547574149</v>
      </c>
      <c r="S42" s="4">
        <f t="shared" si="2"/>
        <v>1505610.3547574149</v>
      </c>
    </row>
    <row r="43" spans="6:19" x14ac:dyDescent="0.25">
      <c r="F43">
        <v>40</v>
      </c>
      <c r="G43">
        <f t="shared" si="0"/>
        <v>3.3333333333333335</v>
      </c>
      <c r="H43" s="3">
        <f t="shared" si="3"/>
        <v>88.888888888888886</v>
      </c>
      <c r="I43" s="3">
        <f t="shared" si="4"/>
        <v>162333.33333333337</v>
      </c>
      <c r="J43" s="3">
        <f t="shared" si="5"/>
        <v>2728.2913165265927</v>
      </c>
      <c r="K43" s="4">
        <f t="shared" si="6"/>
        <v>68207.282913164818</v>
      </c>
      <c r="L43" s="4">
        <f t="shared" si="7"/>
        <v>52178.571428571086</v>
      </c>
      <c r="M43">
        <f t="shared" si="8"/>
        <v>4000</v>
      </c>
      <c r="N43" s="6">
        <f t="shared" si="9"/>
        <v>52174.571428571086</v>
      </c>
      <c r="O43" s="7">
        <f t="shared" si="10"/>
        <v>2104465</v>
      </c>
      <c r="P43">
        <f t="shared" si="11"/>
        <v>0</v>
      </c>
      <c r="Q43">
        <f>1/(1+$C$11)^G43</f>
        <v>0.72782066577871074</v>
      </c>
      <c r="R43" s="4">
        <f t="shared" si="1"/>
        <v>1531673.1174079946</v>
      </c>
      <c r="S43" s="4">
        <f t="shared" si="2"/>
        <v>1531673.1174079946</v>
      </c>
    </row>
    <row r="44" spans="6:19" x14ac:dyDescent="0.25">
      <c r="F44">
        <v>41</v>
      </c>
      <c r="G44">
        <f t="shared" si="0"/>
        <v>3.4166666666666665</v>
      </c>
      <c r="H44" s="3">
        <f t="shared" si="3"/>
        <v>87.425722286729055</v>
      </c>
      <c r="I44" s="3">
        <f t="shared" si="4"/>
        <v>165016.52892561984</v>
      </c>
      <c r="J44" s="3">
        <f t="shared" si="5"/>
        <v>2683.1955922864727</v>
      </c>
      <c r="K44" s="4">
        <f t="shared" si="6"/>
        <v>67079.889807161817</v>
      </c>
      <c r="L44" s="4">
        <f t="shared" si="7"/>
        <v>51316.11570247879</v>
      </c>
      <c r="M44">
        <f t="shared" si="8"/>
        <v>4000</v>
      </c>
      <c r="N44" s="6">
        <f t="shared" si="9"/>
        <v>51312.11570247879</v>
      </c>
      <c r="O44" s="7">
        <f t="shared" si="10"/>
        <v>2155777.1157024787</v>
      </c>
      <c r="P44">
        <f t="shared" si="11"/>
        <v>0</v>
      </c>
      <c r="Q44">
        <f>1/(1+$C$11)^G44</f>
        <v>0.72206283533128668</v>
      </c>
      <c r="R44" s="4">
        <f t="shared" si="1"/>
        <v>1556606.5365064349</v>
      </c>
      <c r="S44" s="4">
        <f t="shared" si="2"/>
        <v>1556606.5365064349</v>
      </c>
    </row>
    <row r="45" spans="6:19" x14ac:dyDescent="0.25">
      <c r="F45">
        <v>42</v>
      </c>
      <c r="G45">
        <f t="shared" si="0"/>
        <v>3.5</v>
      </c>
      <c r="H45" s="3">
        <f t="shared" si="3"/>
        <v>85.998387530233828</v>
      </c>
      <c r="I45" s="3">
        <f t="shared" si="4"/>
        <v>167655.73770491802</v>
      </c>
      <c r="J45" s="3">
        <f t="shared" si="5"/>
        <v>2639.2087792981765</v>
      </c>
      <c r="K45" s="4">
        <f t="shared" si="6"/>
        <v>65980.219482454413</v>
      </c>
      <c r="L45" s="4">
        <f t="shared" si="7"/>
        <v>50474.867904077626</v>
      </c>
      <c r="M45">
        <f t="shared" si="8"/>
        <v>4000</v>
      </c>
      <c r="N45" s="6">
        <f t="shared" si="9"/>
        <v>50470.867904077626</v>
      </c>
      <c r="O45" s="7">
        <f t="shared" si="10"/>
        <v>2206247.9836065564</v>
      </c>
      <c r="P45">
        <f t="shared" si="11"/>
        <v>0</v>
      </c>
      <c r="Q45">
        <f>1/(1+$C$11)^G45</f>
        <v>0.71635055540615489</v>
      </c>
      <c r="R45" s="4">
        <f t="shared" si="1"/>
        <v>1580446.9684202659</v>
      </c>
      <c r="S45" s="4">
        <f t="shared" si="2"/>
        <v>1580446.9684202659</v>
      </c>
    </row>
    <row r="46" spans="6:19" x14ac:dyDescent="0.25">
      <c r="F46">
        <v>43</v>
      </c>
      <c r="G46">
        <f t="shared" si="0"/>
        <v>3.5833333333333335</v>
      </c>
      <c r="H46" s="3">
        <f t="shared" si="3"/>
        <v>84.60572410602154</v>
      </c>
      <c r="I46" s="3">
        <f t="shared" si="4"/>
        <v>170252.03252032524</v>
      </c>
      <c r="J46" s="3">
        <f t="shared" si="5"/>
        <v>2596.2948154072219</v>
      </c>
      <c r="K46" s="4">
        <f t="shared" si="6"/>
        <v>64907.370385180548</v>
      </c>
      <c r="L46" s="4">
        <f t="shared" si="7"/>
        <v>49654.138344663115</v>
      </c>
      <c r="M46">
        <f t="shared" si="8"/>
        <v>4000</v>
      </c>
      <c r="N46" s="6">
        <f t="shared" si="9"/>
        <v>49650.138344663115</v>
      </c>
      <c r="O46" s="7">
        <f t="shared" si="10"/>
        <v>2255898.1219512196</v>
      </c>
      <c r="P46">
        <f t="shared" si="11"/>
        <v>0</v>
      </c>
      <c r="Q46">
        <f>1/(1+$C$11)^G46</f>
        <v>0.71068346565055729</v>
      </c>
      <c r="R46" s="4">
        <f t="shared" si="1"/>
        <v>1603229.4954628763</v>
      </c>
      <c r="S46" s="4">
        <f t="shared" si="2"/>
        <v>1603229.4954628763</v>
      </c>
    </row>
    <row r="47" spans="6:19" x14ac:dyDescent="0.25">
      <c r="F47">
        <v>44</v>
      </c>
      <c r="G47">
        <f t="shared" si="0"/>
        <v>3.6666666666666665</v>
      </c>
      <c r="H47" s="3">
        <f t="shared" si="3"/>
        <v>83.246618106139465</v>
      </c>
      <c r="I47" s="3">
        <f t="shared" si="4"/>
        <v>172806.45161290321</v>
      </c>
      <c r="J47" s="3">
        <f t="shared" si="5"/>
        <v>2554.4190925779694</v>
      </c>
      <c r="K47" s="4">
        <f t="shared" si="6"/>
        <v>63860.477314449236</v>
      </c>
      <c r="L47" s="4">
        <f t="shared" si="7"/>
        <v>48853.265145553662</v>
      </c>
      <c r="M47">
        <f t="shared" si="8"/>
        <v>4000</v>
      </c>
      <c r="N47" s="6">
        <f t="shared" si="9"/>
        <v>48849.265145553662</v>
      </c>
      <c r="O47" s="7">
        <f t="shared" si="10"/>
        <v>2304747.3870967734</v>
      </c>
      <c r="P47">
        <f t="shared" si="11"/>
        <v>0</v>
      </c>
      <c r="Q47">
        <f>1/(1+$C$11)^G47</f>
        <v>0.7050612085625072</v>
      </c>
      <c r="R47" s="4">
        <f t="shared" si="1"/>
        <v>1624987.9781777316</v>
      </c>
      <c r="S47" s="4">
        <f t="shared" si="2"/>
        <v>1624987.9781777316</v>
      </c>
    </row>
    <row r="48" spans="6:19" x14ac:dyDescent="0.25">
      <c r="F48">
        <v>45</v>
      </c>
      <c r="G48">
        <f t="shared" si="0"/>
        <v>3.75</v>
      </c>
      <c r="H48" s="3">
        <f t="shared" si="3"/>
        <v>81.92</v>
      </c>
      <c r="I48" s="3">
        <f t="shared" si="4"/>
        <v>175320</v>
      </c>
      <c r="J48" s="3">
        <f t="shared" si="5"/>
        <v>2513.5483870967873</v>
      </c>
      <c r="K48" s="4">
        <f t="shared" si="6"/>
        <v>62838.709677419683</v>
      </c>
      <c r="L48" s="4">
        <f t="shared" si="7"/>
        <v>48071.612903226058</v>
      </c>
      <c r="M48">
        <f t="shared" si="8"/>
        <v>4000</v>
      </c>
      <c r="N48" s="6">
        <f t="shared" si="9"/>
        <v>48067.612903226058</v>
      </c>
      <c r="O48" s="7">
        <f t="shared" si="10"/>
        <v>2352814.9999999995</v>
      </c>
      <c r="P48">
        <f t="shared" si="11"/>
        <v>0</v>
      </c>
      <c r="Q48">
        <f>1/(1+$C$11)^G48</f>
        <v>0.69948342946823638</v>
      </c>
      <c r="R48" s="4">
        <f t="shared" si="1"/>
        <v>1645755.1051043083</v>
      </c>
      <c r="S48" s="4">
        <f t="shared" si="2"/>
        <v>1645755.1051043083</v>
      </c>
    </row>
    <row r="49" spans="6:19" x14ac:dyDescent="0.25">
      <c r="F49">
        <v>46</v>
      </c>
      <c r="G49">
        <f t="shared" si="0"/>
        <v>3.8333333333333335</v>
      </c>
      <c r="H49" s="3">
        <f t="shared" si="3"/>
        <v>80.624842529604436</v>
      </c>
      <c r="I49" s="3">
        <f t="shared" si="4"/>
        <v>177793.65079365083</v>
      </c>
      <c r="J49" s="3">
        <f t="shared" si="5"/>
        <v>2473.6507936508278</v>
      </c>
      <c r="K49" s="4">
        <f t="shared" si="6"/>
        <v>61841.269841270696</v>
      </c>
      <c r="L49" s="4">
        <f t="shared" si="7"/>
        <v>47308.571428572082</v>
      </c>
      <c r="M49">
        <f t="shared" si="8"/>
        <v>4000</v>
      </c>
      <c r="N49" s="6">
        <f t="shared" si="9"/>
        <v>47304.571428572082</v>
      </c>
      <c r="O49" s="7">
        <f t="shared" si="10"/>
        <v>2400119.5714285718</v>
      </c>
      <c r="P49">
        <f t="shared" si="11"/>
        <v>0</v>
      </c>
      <c r="Q49">
        <f>1/(1+$C$11)^G49</f>
        <v>0.69394977649982048</v>
      </c>
      <c r="R49" s="4">
        <f t="shared" si="1"/>
        <v>1665562.4401657023</v>
      </c>
      <c r="S49" s="4">
        <f t="shared" si="2"/>
        <v>1665562.4401657023</v>
      </c>
    </row>
    <row r="50" spans="6:19" x14ac:dyDescent="0.25">
      <c r="F50">
        <v>47</v>
      </c>
      <c r="G50">
        <f t="shared" si="0"/>
        <v>3.9166666666666665</v>
      </c>
      <c r="H50" s="3">
        <f t="shared" si="3"/>
        <v>79.360158720317443</v>
      </c>
      <c r="I50" s="3">
        <f t="shared" si="4"/>
        <v>180228.34645669293</v>
      </c>
      <c r="J50" s="3">
        <f t="shared" si="5"/>
        <v>2434.6956630421046</v>
      </c>
      <c r="K50" s="4">
        <f t="shared" si="6"/>
        <v>60867.391576052614</v>
      </c>
      <c r="L50" s="4">
        <f t="shared" si="7"/>
        <v>46563.554555680246</v>
      </c>
      <c r="M50">
        <f t="shared" si="8"/>
        <v>4000</v>
      </c>
      <c r="N50" s="6">
        <f t="shared" si="9"/>
        <v>46559.554555680246</v>
      </c>
      <c r="O50" s="7">
        <f t="shared" si="10"/>
        <v>2446679.125984252</v>
      </c>
      <c r="P50">
        <f t="shared" si="11"/>
        <v>0</v>
      </c>
      <c r="Q50">
        <f>1/(1+$C$11)^G50</f>
        <v>0.68845990057298234</v>
      </c>
      <c r="R50" s="4">
        <f t="shared" si="1"/>
        <v>1684440.4678091095</v>
      </c>
      <c r="S50" s="4">
        <f t="shared" si="2"/>
        <v>1684440.4678091095</v>
      </c>
    </row>
    <row r="51" spans="6:19" x14ac:dyDescent="0.25">
      <c r="F51">
        <v>48</v>
      </c>
      <c r="G51">
        <f t="shared" si="0"/>
        <v>4</v>
      </c>
      <c r="H51" s="3">
        <f t="shared" si="3"/>
        <v>78.124999999999986</v>
      </c>
      <c r="I51" s="3">
        <f t="shared" si="4"/>
        <v>182625.00000000003</v>
      </c>
      <c r="J51" s="3">
        <f t="shared" si="5"/>
        <v>2396.6535433070967</v>
      </c>
      <c r="K51" s="4">
        <f t="shared" si="6"/>
        <v>59916.338582677417</v>
      </c>
      <c r="L51" s="4">
        <f t="shared" si="7"/>
        <v>45835.999015748224</v>
      </c>
      <c r="M51">
        <f t="shared" si="8"/>
        <v>4000</v>
      </c>
      <c r="N51" s="6">
        <f t="shared" si="9"/>
        <v>45831.999015748224</v>
      </c>
      <c r="O51" s="7">
        <f t="shared" si="10"/>
        <v>2492511.125</v>
      </c>
      <c r="P51">
        <f t="shared" si="11"/>
        <v>0</v>
      </c>
      <c r="Q51">
        <f>1/(1+$C$11)^G51</f>
        <v>0.68301345536507052</v>
      </c>
      <c r="R51" s="4">
        <f t="shared" si="1"/>
        <v>1702418.6360221291</v>
      </c>
      <c r="S51" s="4">
        <f t="shared" si="2"/>
        <v>1702418.6360221291</v>
      </c>
    </row>
    <row r="52" spans="6:19" x14ac:dyDescent="0.25">
      <c r="F52">
        <v>49</v>
      </c>
      <c r="G52">
        <f t="shared" si="0"/>
        <v>4.083333333333333</v>
      </c>
      <c r="H52" s="3">
        <f t="shared" si="3"/>
        <v>76.918454419806523</v>
      </c>
      <c r="I52" s="3">
        <f t="shared" si="4"/>
        <v>184984.49612403099</v>
      </c>
      <c r="J52" s="3">
        <f t="shared" si="5"/>
        <v>2359.496124030964</v>
      </c>
      <c r="K52" s="4">
        <f t="shared" si="6"/>
        <v>58987.4031007741</v>
      </c>
      <c r="L52" s="4">
        <f t="shared" si="7"/>
        <v>45125.363372092186</v>
      </c>
      <c r="M52">
        <f t="shared" si="8"/>
        <v>4000</v>
      </c>
      <c r="N52" s="6">
        <f t="shared" si="9"/>
        <v>45121.363372092186</v>
      </c>
      <c r="O52" s="7">
        <f t="shared" si="10"/>
        <v>2537632.4883720921</v>
      </c>
      <c r="P52">
        <f t="shared" si="11"/>
        <v>0</v>
      </c>
      <c r="Q52">
        <f>1/(1+$C$11)^G52</f>
        <v>0.67761009729321131</v>
      </c>
      <c r="R52" s="4">
        <f t="shared" si="1"/>
        <v>1719525.3973402274</v>
      </c>
      <c r="S52" s="4">
        <f t="shared" si="2"/>
        <v>1719525.3973402274</v>
      </c>
    </row>
    <row r="53" spans="6:19" x14ac:dyDescent="0.25">
      <c r="F53">
        <v>50</v>
      </c>
      <c r="G53">
        <f t="shared" si="0"/>
        <v>4.166666666666667</v>
      </c>
      <c r="H53" s="3">
        <f t="shared" si="3"/>
        <v>75.739644970414204</v>
      </c>
      <c r="I53" s="3">
        <f t="shared" si="4"/>
        <v>187307.69230769231</v>
      </c>
      <c r="J53" s="3">
        <f t="shared" si="5"/>
        <v>2323.1961836613191</v>
      </c>
      <c r="K53" s="4">
        <f t="shared" si="6"/>
        <v>58079.904591532977</v>
      </c>
      <c r="L53" s="4">
        <f t="shared" si="7"/>
        <v>44431.127012522724</v>
      </c>
      <c r="M53">
        <f t="shared" si="8"/>
        <v>4000</v>
      </c>
      <c r="N53" s="6">
        <f t="shared" si="9"/>
        <v>44427.127012522724</v>
      </c>
      <c r="O53" s="7">
        <f t="shared" si="10"/>
        <v>2582059.615384615</v>
      </c>
      <c r="P53">
        <f t="shared" si="11"/>
        <v>0</v>
      </c>
      <c r="Q53">
        <f>1/(1+$C$11)^G53</f>
        <v>0.67224948549263475</v>
      </c>
      <c r="R53" s="4">
        <f t="shared" si="1"/>
        <v>1735788.2479536177</v>
      </c>
      <c r="S53" s="4">
        <f t="shared" si="2"/>
        <v>1735788.2479536177</v>
      </c>
    </row>
    <row r="54" spans="6:19" x14ac:dyDescent="0.25">
      <c r="F54">
        <v>51</v>
      </c>
      <c r="G54">
        <f t="shared" si="0"/>
        <v>4.25</v>
      </c>
      <c r="H54" s="3">
        <f t="shared" si="3"/>
        <v>74.587727987879504</v>
      </c>
      <c r="I54" s="3">
        <f t="shared" si="4"/>
        <v>189595.41984732824</v>
      </c>
      <c r="J54" s="3">
        <f t="shared" si="5"/>
        <v>2287.7275396359328</v>
      </c>
      <c r="K54" s="4">
        <f t="shared" si="6"/>
        <v>57193.188490898319</v>
      </c>
      <c r="L54" s="4">
        <f t="shared" si="7"/>
        <v>43752.789195537211</v>
      </c>
      <c r="M54">
        <f t="shared" si="8"/>
        <v>4000</v>
      </c>
      <c r="N54" s="6">
        <f t="shared" si="9"/>
        <v>43748.789195537211</v>
      </c>
      <c r="O54" s="7">
        <f t="shared" si="10"/>
        <v>2625808.4045801521</v>
      </c>
      <c r="P54">
        <f t="shared" si="11"/>
        <v>0</v>
      </c>
      <c r="Q54">
        <f>1/(1+$C$11)^G54</f>
        <v>0.66693128179517125</v>
      </c>
      <c r="R54" s="4">
        <f t="shared" si="1"/>
        <v>1751233.7650151744</v>
      </c>
      <c r="S54" s="4">
        <f t="shared" si="2"/>
        <v>1751233.7650151744</v>
      </c>
    </row>
    <row r="55" spans="6:19" x14ac:dyDescent="0.25">
      <c r="F55">
        <v>52</v>
      </c>
      <c r="G55">
        <f t="shared" si="0"/>
        <v>4.333333333333333</v>
      </c>
      <c r="H55" s="3">
        <f t="shared" si="3"/>
        <v>73.461891643709833</v>
      </c>
      <c r="I55" s="3">
        <f t="shared" si="4"/>
        <v>191848.48484848486</v>
      </c>
      <c r="J55" s="3">
        <f t="shared" si="5"/>
        <v>2253.0650011566177</v>
      </c>
      <c r="K55" s="4">
        <f t="shared" si="6"/>
        <v>56326.625028915441</v>
      </c>
      <c r="L55" s="4">
        <f t="shared" si="7"/>
        <v>43089.868147120309</v>
      </c>
      <c r="M55">
        <f t="shared" si="8"/>
        <v>4000</v>
      </c>
      <c r="N55" s="6">
        <f t="shared" si="9"/>
        <v>43085.868147120309</v>
      </c>
      <c r="O55" s="7">
        <f t="shared" si="10"/>
        <v>2668894.2727272725</v>
      </c>
      <c r="P55">
        <f t="shared" si="11"/>
        <v>0</v>
      </c>
      <c r="Q55">
        <f>1/(1+$C$11)^G55</f>
        <v>0.66165515070791892</v>
      </c>
      <c r="R55" s="4">
        <f t="shared" si="1"/>
        <v>1765887.6422448652</v>
      </c>
      <c r="S55" s="4">
        <f t="shared" si="2"/>
        <v>1765887.6422448652</v>
      </c>
    </row>
    <row r="56" spans="6:19" x14ac:dyDescent="0.25">
      <c r="F56">
        <v>53</v>
      </c>
      <c r="G56">
        <f t="shared" si="0"/>
        <v>4.416666666666667</v>
      </c>
      <c r="H56" s="3">
        <f t="shared" si="3"/>
        <v>72.361354514104804</v>
      </c>
      <c r="I56" s="3">
        <f t="shared" si="4"/>
        <v>194067.66917293236</v>
      </c>
      <c r="J56" s="3">
        <f t="shared" si="5"/>
        <v>2219.1843244475021</v>
      </c>
      <c r="K56" s="4">
        <f t="shared" si="6"/>
        <v>55479.608111187554</v>
      </c>
      <c r="L56" s="4">
        <f t="shared" si="7"/>
        <v>42441.900205058475</v>
      </c>
      <c r="M56">
        <f t="shared" si="8"/>
        <v>4000</v>
      </c>
      <c r="N56" s="6">
        <f t="shared" si="9"/>
        <v>42437.900205058475</v>
      </c>
      <c r="O56" s="7">
        <f t="shared" si="10"/>
        <v>2711332.172932331</v>
      </c>
      <c r="P56">
        <f t="shared" si="11"/>
        <v>0</v>
      </c>
      <c r="Q56">
        <f>1/(1+$C$11)^G56</f>
        <v>0.65642075939207878</v>
      </c>
      <c r="R56" s="4">
        <f t="shared" si="1"/>
        <v>1779774.7239204159</v>
      </c>
      <c r="S56" s="4">
        <f t="shared" si="2"/>
        <v>1779774.7239204159</v>
      </c>
    </row>
    <row r="57" spans="6:19" x14ac:dyDescent="0.25">
      <c r="F57">
        <v>54</v>
      </c>
      <c r="G57">
        <f t="shared" si="0"/>
        <v>4.5</v>
      </c>
      <c r="H57" s="3">
        <f t="shared" si="3"/>
        <v>71.285364223657837</v>
      </c>
      <c r="I57" s="3">
        <f t="shared" si="4"/>
        <v>196253.73134328358</v>
      </c>
      <c r="J57" s="3">
        <f t="shared" si="5"/>
        <v>2186.0621703512152</v>
      </c>
      <c r="K57" s="4">
        <f t="shared" si="6"/>
        <v>54651.554258780379</v>
      </c>
      <c r="L57" s="4">
        <f t="shared" si="7"/>
        <v>41808.43900796699</v>
      </c>
      <c r="M57">
        <f t="shared" si="8"/>
        <v>4000</v>
      </c>
      <c r="N57" s="6">
        <f t="shared" si="9"/>
        <v>41804.43900796699</v>
      </c>
      <c r="O57" s="7">
        <f t="shared" si="10"/>
        <v>2753136.6119402978</v>
      </c>
      <c r="P57">
        <f t="shared" si="11"/>
        <v>0</v>
      </c>
      <c r="Q57">
        <f>1/(1+$C$11)^G57</f>
        <v>0.65122777764195883</v>
      </c>
      <c r="R57" s="4">
        <f t="shared" si="1"/>
        <v>1792919.0373385921</v>
      </c>
      <c r="S57" s="4">
        <f t="shared" si="2"/>
        <v>1792919.0373385921</v>
      </c>
    </row>
    <row r="58" spans="6:19" x14ac:dyDescent="0.25">
      <c r="F58">
        <v>55</v>
      </c>
      <c r="G58">
        <f t="shared" si="0"/>
        <v>4.583333333333333</v>
      </c>
      <c r="H58" s="3">
        <f t="shared" si="3"/>
        <v>70.233196159122087</v>
      </c>
      <c r="I58" s="3">
        <f t="shared" si="4"/>
        <v>198407.40740740745</v>
      </c>
      <c r="J58" s="3">
        <f t="shared" si="5"/>
        <v>2153.6760641238652</v>
      </c>
      <c r="K58" s="4">
        <f t="shared" si="6"/>
        <v>53841.90160309663</v>
      </c>
      <c r="L58" s="4">
        <f t="shared" si="7"/>
        <v>41189.054726368922</v>
      </c>
      <c r="M58">
        <f t="shared" si="8"/>
        <v>4000</v>
      </c>
      <c r="N58" s="6">
        <f t="shared" si="9"/>
        <v>41185.054726368922</v>
      </c>
      <c r="O58" s="7">
        <f t="shared" si="10"/>
        <v>2794321.6666666665</v>
      </c>
      <c r="P58">
        <f t="shared" si="11"/>
        <v>0</v>
      </c>
      <c r="Q58">
        <f>1/(1+$C$11)^G58</f>
        <v>0.64607587786414289</v>
      </c>
      <c r="R58" s="4">
        <f t="shared" si="1"/>
        <v>1805343.8238264613</v>
      </c>
      <c r="S58" s="4">
        <f t="shared" si="2"/>
        <v>1805343.8238264613</v>
      </c>
    </row>
    <row r="59" spans="6:19" x14ac:dyDescent="0.25">
      <c r="F59">
        <v>56</v>
      </c>
      <c r="G59">
        <f t="shared" si="0"/>
        <v>4.666666666666667</v>
      </c>
      <c r="H59" s="3">
        <f t="shared" si="3"/>
        <v>69.204152249134935</v>
      </c>
      <c r="I59" s="3">
        <f t="shared" si="4"/>
        <v>200529.41176470596</v>
      </c>
      <c r="J59" s="3">
        <f t="shared" si="5"/>
        <v>2122.004357298516</v>
      </c>
      <c r="K59" s="4">
        <f t="shared" si="6"/>
        <v>53050.108932462899</v>
      </c>
      <c r="L59" s="4">
        <f t="shared" si="7"/>
        <v>40583.333333334114</v>
      </c>
      <c r="M59">
        <f t="shared" si="8"/>
        <v>4000</v>
      </c>
      <c r="N59" s="6">
        <f t="shared" si="9"/>
        <v>40579.333333334114</v>
      </c>
      <c r="O59" s="7">
        <f t="shared" si="10"/>
        <v>2834901.0000000005</v>
      </c>
      <c r="P59">
        <f t="shared" si="11"/>
        <v>0</v>
      </c>
      <c r="Q59">
        <f>1/(1+$C$11)^G59</f>
        <v>0.64096473505682472</v>
      </c>
      <c r="R59" s="4">
        <f t="shared" si="1"/>
        <v>1817071.5683773276</v>
      </c>
      <c r="S59" s="4">
        <f t="shared" si="2"/>
        <v>1817071.5683773276</v>
      </c>
    </row>
    <row r="60" spans="6:19" x14ac:dyDescent="0.25">
      <c r="F60">
        <v>57</v>
      </c>
      <c r="G60">
        <f t="shared" si="0"/>
        <v>4.75</v>
      </c>
      <c r="H60" s="3">
        <f t="shared" si="3"/>
        <v>68.197559806063197</v>
      </c>
      <c r="I60" s="3">
        <f t="shared" si="4"/>
        <v>202620.43795620438</v>
      </c>
      <c r="J60" s="3">
        <f t="shared" si="5"/>
        <v>2091.0261914984148</v>
      </c>
      <c r="K60" s="4">
        <f t="shared" si="6"/>
        <v>52275.654787460371</v>
      </c>
      <c r="L60" s="4">
        <f t="shared" si="7"/>
        <v>39990.87591240718</v>
      </c>
      <c r="M60">
        <f t="shared" si="8"/>
        <v>4000</v>
      </c>
      <c r="N60" s="6">
        <f t="shared" si="9"/>
        <v>39986.87591240718</v>
      </c>
      <c r="O60" s="7">
        <f t="shared" si="10"/>
        <v>2874887.8759124074</v>
      </c>
      <c r="P60">
        <f t="shared" si="11"/>
        <v>0</v>
      </c>
      <c r="Q60">
        <f>1/(1+$C$11)^G60</f>
        <v>0.63589402678930573</v>
      </c>
      <c r="R60" s="4">
        <f t="shared" si="1"/>
        <v>1828124.0279816946</v>
      </c>
      <c r="S60" s="4">
        <f t="shared" si="2"/>
        <v>1828124.0279816946</v>
      </c>
    </row>
    <row r="61" spans="6:19" x14ac:dyDescent="0.25">
      <c r="F61">
        <v>58</v>
      </c>
      <c r="G61">
        <f t="shared" si="0"/>
        <v>4.833333333333333</v>
      </c>
      <c r="H61" s="3">
        <f t="shared" si="3"/>
        <v>67.212770426380999</v>
      </c>
      <c r="I61" s="3">
        <f t="shared" si="4"/>
        <v>204681.15942028986</v>
      </c>
      <c r="J61" s="3">
        <f t="shared" si="5"/>
        <v>2060.72146408548</v>
      </c>
      <c r="K61" s="4">
        <f t="shared" si="6"/>
        <v>51518.036602136999</v>
      </c>
      <c r="L61" s="4">
        <f t="shared" si="7"/>
        <v>39411.298000634801</v>
      </c>
      <c r="M61">
        <f t="shared" si="8"/>
        <v>4000</v>
      </c>
      <c r="N61" s="6">
        <f t="shared" si="9"/>
        <v>39407.298000634801</v>
      </c>
      <c r="O61" s="7">
        <f t="shared" si="10"/>
        <v>2914295.1739130421</v>
      </c>
      <c r="P61">
        <f t="shared" si="11"/>
        <v>0</v>
      </c>
      <c r="Q61">
        <f>1/(1+$C$11)^G61</f>
        <v>0.63086343318165494</v>
      </c>
      <c r="R61" s="4">
        <f t="shared" si="1"/>
        <v>1838522.2587195099</v>
      </c>
      <c r="S61" s="4">
        <f t="shared" si="2"/>
        <v>1838522.2587195099</v>
      </c>
    </row>
    <row r="62" spans="6:19" x14ac:dyDescent="0.25">
      <c r="F62">
        <v>59</v>
      </c>
      <c r="G62">
        <f t="shared" si="0"/>
        <v>4.916666666666667</v>
      </c>
      <c r="H62" s="3">
        <f t="shared" si="3"/>
        <v>66.249158946224313</v>
      </c>
      <c r="I62" s="3">
        <f t="shared" si="4"/>
        <v>206712.23021582738</v>
      </c>
      <c r="J62" s="3">
        <f t="shared" si="5"/>
        <v>2031.0707955375256</v>
      </c>
      <c r="K62" s="4">
        <f t="shared" si="6"/>
        <v>50776.769888438139</v>
      </c>
      <c r="L62" s="4">
        <f t="shared" si="7"/>
        <v>38844.228964655173</v>
      </c>
      <c r="M62">
        <f t="shared" si="8"/>
        <v>4000</v>
      </c>
      <c r="N62" s="6">
        <f t="shared" si="9"/>
        <v>38840.228964655173</v>
      </c>
      <c r="O62" s="7">
        <f t="shared" si="10"/>
        <v>2953135.4028776973</v>
      </c>
      <c r="P62">
        <f t="shared" si="11"/>
        <v>0</v>
      </c>
      <c r="Q62">
        <f>1/(1+$C$11)^G62</f>
        <v>0.62587263688452932</v>
      </c>
      <c r="R62" s="4">
        <f t="shared" si="1"/>
        <v>1848286.6416761212</v>
      </c>
      <c r="S62" s="4">
        <f t="shared" si="2"/>
        <v>1848286.6416761212</v>
      </c>
    </row>
    <row r="63" spans="6:19" x14ac:dyDescent="0.25">
      <c r="F63">
        <v>60</v>
      </c>
      <c r="G63">
        <f t="shared" si="0"/>
        <v>5</v>
      </c>
      <c r="H63" s="3">
        <f t="shared" si="3"/>
        <v>65.306122448979593</v>
      </c>
      <c r="I63" s="3">
        <f t="shared" si="4"/>
        <v>208714.28571428577</v>
      </c>
      <c r="J63" s="3">
        <f t="shared" si="5"/>
        <v>2002.0554984583869</v>
      </c>
      <c r="K63" s="4">
        <f t="shared" si="6"/>
        <v>50051.387461459672</v>
      </c>
      <c r="L63" s="4">
        <f t="shared" si="7"/>
        <v>38289.311408016649</v>
      </c>
      <c r="M63">
        <f t="shared" si="8"/>
        <v>4000</v>
      </c>
      <c r="N63" s="6">
        <f t="shared" si="9"/>
        <v>38285.311408016649</v>
      </c>
      <c r="O63" s="7">
        <f t="shared" si="10"/>
        <v>2991420.7142857141</v>
      </c>
      <c r="P63">
        <f t="shared" si="11"/>
        <v>0</v>
      </c>
      <c r="Q63">
        <f>1/(1+$C$11)^G63</f>
        <v>0.62092132305915493</v>
      </c>
      <c r="R63" s="4">
        <f t="shared" si="1"/>
        <v>1857436.9077408479</v>
      </c>
      <c r="S63" s="4">
        <f t="shared" si="2"/>
        <v>1857436.9077408479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Nathan Meehan</dc:creator>
  <cp:lastModifiedBy>D. Nathan Meehan</cp:lastModifiedBy>
  <dcterms:created xsi:type="dcterms:W3CDTF">2025-08-25T19:59:12Z</dcterms:created>
  <dcterms:modified xsi:type="dcterms:W3CDTF">2025-08-25T20:22:28Z</dcterms:modified>
</cp:coreProperties>
</file>